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ugo Durand\Workspace\data\BIL MI 20201231\Source data\"/>
    </mc:Choice>
  </mc:AlternateContent>
  <xr:revisionPtr revIDLastSave="0" documentId="13_ncr:1_{66B83974-EAAC-467F-9034-BF8DE9F0AEEE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DPOR06I" sheetId="1" r:id="rId1"/>
    <sheet name="NAV" sheetId="2" r:id="rId2"/>
    <sheet name="FX" sheetId="3" r:id="rId3"/>
    <sheet name="bil_invest_portfolio" sheetId="4" r:id="rId4"/>
  </sheets>
  <externalReferences>
    <externalReference r:id="rId5"/>
  </externalReferences>
  <definedNames>
    <definedName name="_xlnm._FilterDatabase" localSheetId="0" hidden="1">SDPOR06I!$A$1:$BM$903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F520" i="1" l="1"/>
  <c r="BG520" i="1"/>
  <c r="BH520" i="1"/>
  <c r="BI520" i="1"/>
  <c r="BJ520" i="1"/>
  <c r="BL520" i="1"/>
  <c r="BF477" i="1"/>
  <c r="BG477" i="1"/>
  <c r="BH477" i="1"/>
  <c r="BI477" i="1"/>
  <c r="BJ477" i="1"/>
  <c r="BL477" i="1"/>
  <c r="BF373" i="1"/>
  <c r="BG373" i="1"/>
  <c r="BH373" i="1"/>
  <c r="BI373" i="1"/>
  <c r="BJ373" i="1"/>
  <c r="BL373" i="1" s="1"/>
  <c r="BF198" i="1"/>
  <c r="BG198" i="1"/>
  <c r="BH198" i="1"/>
  <c r="BI198" i="1"/>
  <c r="BJ198" i="1"/>
  <c r="BL198" i="1"/>
  <c r="BF3" i="1"/>
  <c r="BG3" i="1"/>
  <c r="BH3" i="1"/>
  <c r="BI3" i="1"/>
  <c r="BJ3" i="1"/>
  <c r="BK3" i="1"/>
  <c r="BF4" i="1"/>
  <c r="BG4" i="1"/>
  <c r="BH4" i="1"/>
  <c r="BI4" i="1"/>
  <c r="BJ4" i="1"/>
  <c r="BK4" i="1"/>
  <c r="BF5" i="1"/>
  <c r="BG5" i="1"/>
  <c r="BH5" i="1"/>
  <c r="BI5" i="1"/>
  <c r="BJ5" i="1"/>
  <c r="BK5" i="1"/>
  <c r="BL5" i="1" s="1"/>
  <c r="BF6" i="1"/>
  <c r="BG6" i="1"/>
  <c r="BH6" i="1"/>
  <c r="BI6" i="1"/>
  <c r="BJ6" i="1"/>
  <c r="BK6" i="1"/>
  <c r="BL6" i="1" s="1"/>
  <c r="BF7" i="1"/>
  <c r="BG7" i="1"/>
  <c r="BH7" i="1"/>
  <c r="BI7" i="1"/>
  <c r="BJ7" i="1"/>
  <c r="BK7" i="1"/>
  <c r="BF8" i="1"/>
  <c r="BG8" i="1"/>
  <c r="BH8" i="1"/>
  <c r="BI8" i="1"/>
  <c r="BJ8" i="1"/>
  <c r="BK8" i="1"/>
  <c r="BL8" i="1" s="1"/>
  <c r="BF9" i="1"/>
  <c r="BG9" i="1"/>
  <c r="BH9" i="1"/>
  <c r="BI9" i="1"/>
  <c r="BJ9" i="1"/>
  <c r="BK9" i="1"/>
  <c r="BL9" i="1" s="1"/>
  <c r="BF10" i="1"/>
  <c r="BG10" i="1"/>
  <c r="BH10" i="1"/>
  <c r="BI10" i="1"/>
  <c r="BJ10" i="1"/>
  <c r="BL10" i="1" s="1"/>
  <c r="BF11" i="1"/>
  <c r="BG11" i="1"/>
  <c r="BH11" i="1"/>
  <c r="BI11" i="1"/>
  <c r="BJ11" i="1"/>
  <c r="BK11" i="1"/>
  <c r="BL11" i="1" s="1"/>
  <c r="BF12" i="1"/>
  <c r="BG12" i="1"/>
  <c r="BH12" i="1"/>
  <c r="BI12" i="1"/>
  <c r="BJ12" i="1"/>
  <c r="BK12" i="1"/>
  <c r="BF13" i="1"/>
  <c r="BG13" i="1"/>
  <c r="BH13" i="1"/>
  <c r="BI13" i="1"/>
  <c r="BJ13" i="1"/>
  <c r="BK13" i="1"/>
  <c r="BL13" i="1" s="1"/>
  <c r="BF14" i="1"/>
  <c r="BG14" i="1"/>
  <c r="BH14" i="1"/>
  <c r="BI14" i="1"/>
  <c r="BJ14" i="1"/>
  <c r="BK14" i="1"/>
  <c r="BL14" i="1" s="1"/>
  <c r="BF15" i="1"/>
  <c r="BG15" i="1"/>
  <c r="BH15" i="1"/>
  <c r="BI15" i="1"/>
  <c r="BJ15" i="1"/>
  <c r="BK15" i="1"/>
  <c r="BF16" i="1"/>
  <c r="BG16" i="1"/>
  <c r="BH16" i="1"/>
  <c r="BI16" i="1"/>
  <c r="BJ16" i="1"/>
  <c r="BK16" i="1"/>
  <c r="BF17" i="1"/>
  <c r="BG17" i="1"/>
  <c r="BH17" i="1"/>
  <c r="BI17" i="1"/>
  <c r="BJ17" i="1"/>
  <c r="BK17" i="1"/>
  <c r="BF18" i="1"/>
  <c r="BG18" i="1"/>
  <c r="BH18" i="1"/>
  <c r="BI18" i="1"/>
  <c r="BJ18" i="1"/>
  <c r="BK18" i="1"/>
  <c r="BF19" i="1"/>
  <c r="BG19" i="1"/>
  <c r="BH19" i="1"/>
  <c r="BI19" i="1"/>
  <c r="BJ19" i="1"/>
  <c r="BK19" i="1"/>
  <c r="BF20" i="1"/>
  <c r="BG20" i="1"/>
  <c r="BH20" i="1"/>
  <c r="BI20" i="1"/>
  <c r="BJ20" i="1"/>
  <c r="BK20" i="1"/>
  <c r="BF21" i="1"/>
  <c r="BG21" i="1"/>
  <c r="BH21" i="1"/>
  <c r="BI21" i="1"/>
  <c r="BJ21" i="1"/>
  <c r="BK21" i="1"/>
  <c r="BF22" i="1"/>
  <c r="BG22" i="1"/>
  <c r="BH22" i="1"/>
  <c r="BI22" i="1"/>
  <c r="BJ22" i="1"/>
  <c r="BK22" i="1"/>
  <c r="BF23" i="1"/>
  <c r="BG23" i="1"/>
  <c r="BH23" i="1"/>
  <c r="BI23" i="1"/>
  <c r="BJ23" i="1"/>
  <c r="BK23" i="1"/>
  <c r="BF24" i="1"/>
  <c r="BG24" i="1"/>
  <c r="BH24" i="1"/>
  <c r="BI24" i="1"/>
  <c r="BJ24" i="1"/>
  <c r="BK24" i="1"/>
  <c r="BF25" i="1"/>
  <c r="BG25" i="1"/>
  <c r="BH25" i="1"/>
  <c r="BI25" i="1"/>
  <c r="BJ25" i="1"/>
  <c r="BK25" i="1"/>
  <c r="BF26" i="1"/>
  <c r="BG26" i="1"/>
  <c r="BH26" i="1"/>
  <c r="BI26" i="1"/>
  <c r="BJ26" i="1"/>
  <c r="BK26" i="1"/>
  <c r="BF27" i="1"/>
  <c r="BG27" i="1"/>
  <c r="BH27" i="1"/>
  <c r="BI27" i="1"/>
  <c r="BJ27" i="1"/>
  <c r="BK27" i="1"/>
  <c r="BF28" i="1"/>
  <c r="BG28" i="1"/>
  <c r="BH28" i="1"/>
  <c r="BI28" i="1"/>
  <c r="BJ28" i="1"/>
  <c r="BK28" i="1"/>
  <c r="BF29" i="1"/>
  <c r="BG29" i="1"/>
  <c r="BH29" i="1"/>
  <c r="BI29" i="1"/>
  <c r="BJ29" i="1"/>
  <c r="BK29" i="1"/>
  <c r="BF30" i="1"/>
  <c r="BG30" i="1"/>
  <c r="BH30" i="1"/>
  <c r="BI30" i="1"/>
  <c r="BJ30" i="1"/>
  <c r="BK30" i="1"/>
  <c r="BF31" i="1"/>
  <c r="BG31" i="1"/>
  <c r="BH31" i="1"/>
  <c r="BI31" i="1"/>
  <c r="BJ31" i="1"/>
  <c r="BK31" i="1"/>
  <c r="BF32" i="1"/>
  <c r="BG32" i="1"/>
  <c r="BH32" i="1"/>
  <c r="BI32" i="1"/>
  <c r="BJ32" i="1"/>
  <c r="BK32" i="1"/>
  <c r="BF33" i="1"/>
  <c r="BG33" i="1"/>
  <c r="BH33" i="1"/>
  <c r="BI33" i="1"/>
  <c r="BJ33" i="1"/>
  <c r="BK33" i="1"/>
  <c r="BL33" i="1"/>
  <c r="BF34" i="1"/>
  <c r="BG34" i="1"/>
  <c r="BH34" i="1"/>
  <c r="BI34" i="1"/>
  <c r="BJ34" i="1"/>
  <c r="BK34" i="1"/>
  <c r="BL34" i="1"/>
  <c r="BF35" i="1"/>
  <c r="BG35" i="1"/>
  <c r="BH35" i="1"/>
  <c r="BI35" i="1"/>
  <c r="BJ35" i="1"/>
  <c r="BK35" i="1"/>
  <c r="BL35" i="1"/>
  <c r="BF36" i="1"/>
  <c r="BG36" i="1"/>
  <c r="BH36" i="1"/>
  <c r="BI36" i="1"/>
  <c r="BJ36" i="1"/>
  <c r="BK36" i="1"/>
  <c r="BL36" i="1"/>
  <c r="BF37" i="1"/>
  <c r="BG37" i="1"/>
  <c r="BH37" i="1"/>
  <c r="BI37" i="1"/>
  <c r="BJ37" i="1"/>
  <c r="BK37" i="1"/>
  <c r="BL37" i="1"/>
  <c r="BF38" i="1"/>
  <c r="BG38" i="1"/>
  <c r="BH38" i="1"/>
  <c r="BI38" i="1"/>
  <c r="BJ38" i="1"/>
  <c r="BL38" i="1"/>
  <c r="BF39" i="1"/>
  <c r="BG39" i="1"/>
  <c r="BH39" i="1"/>
  <c r="BI39" i="1"/>
  <c r="BJ39" i="1"/>
  <c r="BK39" i="1"/>
  <c r="BL39" i="1"/>
  <c r="BF40" i="1"/>
  <c r="BG40" i="1"/>
  <c r="BH40" i="1"/>
  <c r="BI40" i="1"/>
  <c r="BJ40" i="1"/>
  <c r="BK40" i="1"/>
  <c r="BL40" i="1"/>
  <c r="BF41" i="1"/>
  <c r="BG41" i="1"/>
  <c r="BH41" i="1"/>
  <c r="BI41" i="1"/>
  <c r="BJ41" i="1"/>
  <c r="BK41" i="1"/>
  <c r="BL41" i="1"/>
  <c r="BF42" i="1"/>
  <c r="BG42" i="1"/>
  <c r="BH42" i="1"/>
  <c r="BI42" i="1"/>
  <c r="BJ42" i="1"/>
  <c r="BK42" i="1"/>
  <c r="BL42" i="1"/>
  <c r="BF43" i="1"/>
  <c r="BG43" i="1"/>
  <c r="BH43" i="1"/>
  <c r="BI43" i="1"/>
  <c r="BJ43" i="1"/>
  <c r="BK43" i="1"/>
  <c r="BL43" i="1"/>
  <c r="BF44" i="1"/>
  <c r="BG44" i="1"/>
  <c r="BH44" i="1"/>
  <c r="BI44" i="1"/>
  <c r="BJ44" i="1"/>
  <c r="BK44" i="1"/>
  <c r="BL44" i="1"/>
  <c r="BF45" i="1"/>
  <c r="BG45" i="1"/>
  <c r="BH45" i="1"/>
  <c r="BI45" i="1"/>
  <c r="BJ45" i="1"/>
  <c r="BK45" i="1"/>
  <c r="BL45" i="1"/>
  <c r="BF46" i="1"/>
  <c r="BG46" i="1"/>
  <c r="BH46" i="1"/>
  <c r="BI46" i="1"/>
  <c r="BJ46" i="1"/>
  <c r="BK46" i="1"/>
  <c r="BL46" i="1"/>
  <c r="BF47" i="1"/>
  <c r="BG47" i="1"/>
  <c r="BH47" i="1"/>
  <c r="BI47" i="1"/>
  <c r="BJ47" i="1"/>
  <c r="BK47" i="1"/>
  <c r="BL47" i="1"/>
  <c r="BF48" i="1"/>
  <c r="BG48" i="1"/>
  <c r="BH48" i="1"/>
  <c r="BI48" i="1"/>
  <c r="BJ48" i="1"/>
  <c r="BK48" i="1"/>
  <c r="BL48" i="1"/>
  <c r="BF49" i="1"/>
  <c r="BG49" i="1"/>
  <c r="BH49" i="1"/>
  <c r="BI49" i="1"/>
  <c r="BJ49" i="1"/>
  <c r="BK49" i="1"/>
  <c r="BL49" i="1"/>
  <c r="BF50" i="1"/>
  <c r="BG50" i="1"/>
  <c r="BH50" i="1"/>
  <c r="BI50" i="1"/>
  <c r="BJ50" i="1"/>
  <c r="BK50" i="1"/>
  <c r="BL50" i="1"/>
  <c r="BF51" i="1"/>
  <c r="BG51" i="1"/>
  <c r="BH51" i="1"/>
  <c r="BI51" i="1"/>
  <c r="BJ51" i="1"/>
  <c r="BK51" i="1"/>
  <c r="BL51" i="1"/>
  <c r="BF52" i="1"/>
  <c r="BG52" i="1"/>
  <c r="BH52" i="1"/>
  <c r="BI52" i="1"/>
  <c r="BJ52" i="1"/>
  <c r="BK52" i="1"/>
  <c r="BL52" i="1"/>
  <c r="BF53" i="1"/>
  <c r="BG53" i="1"/>
  <c r="BH53" i="1"/>
  <c r="BI53" i="1"/>
  <c r="BJ53" i="1"/>
  <c r="BK53" i="1"/>
  <c r="BL53" i="1"/>
  <c r="BF54" i="1"/>
  <c r="BG54" i="1"/>
  <c r="BH54" i="1"/>
  <c r="BI54" i="1"/>
  <c r="BJ54" i="1"/>
  <c r="BK54" i="1"/>
  <c r="BL54" i="1"/>
  <c r="BF55" i="1"/>
  <c r="BG55" i="1"/>
  <c r="BH55" i="1"/>
  <c r="BI55" i="1"/>
  <c r="BJ55" i="1"/>
  <c r="BK55" i="1"/>
  <c r="BL55" i="1"/>
  <c r="BF56" i="1"/>
  <c r="BG56" i="1"/>
  <c r="BH56" i="1"/>
  <c r="BI56" i="1"/>
  <c r="BJ56" i="1"/>
  <c r="BK56" i="1"/>
  <c r="BL56" i="1"/>
  <c r="BF57" i="1"/>
  <c r="BG57" i="1"/>
  <c r="BH57" i="1"/>
  <c r="BI57" i="1"/>
  <c r="BJ57" i="1"/>
  <c r="BK57" i="1"/>
  <c r="BL57" i="1"/>
  <c r="BF58" i="1"/>
  <c r="BG58" i="1"/>
  <c r="BH58" i="1"/>
  <c r="BI58" i="1"/>
  <c r="BJ58" i="1"/>
  <c r="BK58" i="1"/>
  <c r="BL58" i="1"/>
  <c r="BF59" i="1"/>
  <c r="BG59" i="1"/>
  <c r="BH59" i="1"/>
  <c r="BI59" i="1"/>
  <c r="BJ59" i="1"/>
  <c r="BK59" i="1"/>
  <c r="BL59" i="1"/>
  <c r="BF60" i="1"/>
  <c r="BG60" i="1"/>
  <c r="BH60" i="1"/>
  <c r="BI60" i="1"/>
  <c r="BJ60" i="1"/>
  <c r="BK60" i="1"/>
  <c r="BL60" i="1"/>
  <c r="BF61" i="1"/>
  <c r="BG61" i="1"/>
  <c r="BH61" i="1"/>
  <c r="BI61" i="1"/>
  <c r="BJ61" i="1"/>
  <c r="BK61" i="1"/>
  <c r="BL61" i="1"/>
  <c r="BF62" i="1"/>
  <c r="BG62" i="1"/>
  <c r="BH62" i="1"/>
  <c r="BI62" i="1"/>
  <c r="BJ62" i="1"/>
  <c r="BK62" i="1"/>
  <c r="BL62" i="1"/>
  <c r="BF63" i="1"/>
  <c r="BG63" i="1"/>
  <c r="BH63" i="1"/>
  <c r="BI63" i="1"/>
  <c r="BJ63" i="1"/>
  <c r="BK63" i="1"/>
  <c r="BL63" i="1"/>
  <c r="BF64" i="1"/>
  <c r="BG64" i="1"/>
  <c r="BH64" i="1"/>
  <c r="BI64" i="1"/>
  <c r="BJ64" i="1"/>
  <c r="BK64" i="1"/>
  <c r="BL64" i="1"/>
  <c r="BF65" i="1"/>
  <c r="BG65" i="1"/>
  <c r="BH65" i="1"/>
  <c r="BI65" i="1"/>
  <c r="BJ65" i="1"/>
  <c r="BK65" i="1"/>
  <c r="BL65" i="1"/>
  <c r="BF66" i="1"/>
  <c r="BG66" i="1"/>
  <c r="BH66" i="1"/>
  <c r="BI66" i="1"/>
  <c r="BJ66" i="1"/>
  <c r="BK66" i="1"/>
  <c r="BL66" i="1"/>
  <c r="BF67" i="1"/>
  <c r="BG67" i="1"/>
  <c r="BH67" i="1"/>
  <c r="BI67" i="1"/>
  <c r="BJ67" i="1"/>
  <c r="BK67" i="1"/>
  <c r="BL67" i="1"/>
  <c r="BF68" i="1"/>
  <c r="BG68" i="1"/>
  <c r="BH68" i="1"/>
  <c r="BI68" i="1"/>
  <c r="BJ68" i="1"/>
  <c r="BK68" i="1"/>
  <c r="BL68" i="1"/>
  <c r="BF69" i="1"/>
  <c r="BG69" i="1"/>
  <c r="BH69" i="1"/>
  <c r="BI69" i="1"/>
  <c r="BJ69" i="1"/>
  <c r="BK69" i="1"/>
  <c r="BL69" i="1"/>
  <c r="BF70" i="1"/>
  <c r="BG70" i="1"/>
  <c r="BH70" i="1"/>
  <c r="BI70" i="1"/>
  <c r="BJ70" i="1"/>
  <c r="BK70" i="1"/>
  <c r="BL70" i="1"/>
  <c r="BF71" i="1"/>
  <c r="BG71" i="1"/>
  <c r="BH71" i="1"/>
  <c r="BI71" i="1"/>
  <c r="BJ71" i="1"/>
  <c r="BK71" i="1"/>
  <c r="BL71" i="1"/>
  <c r="BF72" i="1"/>
  <c r="BG72" i="1"/>
  <c r="BH72" i="1"/>
  <c r="BI72" i="1"/>
  <c r="BJ72" i="1"/>
  <c r="BK72" i="1"/>
  <c r="BL72" i="1"/>
  <c r="BF73" i="1"/>
  <c r="BG73" i="1"/>
  <c r="BH73" i="1"/>
  <c r="BI73" i="1"/>
  <c r="BJ73" i="1"/>
  <c r="BK73" i="1"/>
  <c r="BL73" i="1"/>
  <c r="BF74" i="1"/>
  <c r="BG74" i="1"/>
  <c r="BH74" i="1"/>
  <c r="BI74" i="1"/>
  <c r="BJ74" i="1"/>
  <c r="BK74" i="1"/>
  <c r="BL74" i="1"/>
  <c r="BF75" i="1"/>
  <c r="BG75" i="1"/>
  <c r="BH75" i="1"/>
  <c r="BI75" i="1"/>
  <c r="BJ75" i="1"/>
  <c r="BK75" i="1"/>
  <c r="BL75" i="1"/>
  <c r="BF76" i="1"/>
  <c r="BG76" i="1"/>
  <c r="BH76" i="1"/>
  <c r="BI76" i="1"/>
  <c r="BJ76" i="1"/>
  <c r="BK76" i="1"/>
  <c r="BL76" i="1"/>
  <c r="BF77" i="1"/>
  <c r="BG77" i="1"/>
  <c r="BH77" i="1"/>
  <c r="BI77" i="1"/>
  <c r="BJ77" i="1"/>
  <c r="BK77" i="1"/>
  <c r="BL77" i="1"/>
  <c r="BF78" i="1"/>
  <c r="BG78" i="1"/>
  <c r="BH78" i="1"/>
  <c r="BI78" i="1"/>
  <c r="BJ78" i="1"/>
  <c r="BK78" i="1"/>
  <c r="BL78" i="1"/>
  <c r="BF79" i="1"/>
  <c r="BG79" i="1"/>
  <c r="BH79" i="1"/>
  <c r="BI79" i="1"/>
  <c r="BJ79" i="1"/>
  <c r="BK79" i="1"/>
  <c r="BL79" i="1"/>
  <c r="BF80" i="1"/>
  <c r="BG80" i="1"/>
  <c r="BH80" i="1"/>
  <c r="BI80" i="1"/>
  <c r="BJ80" i="1"/>
  <c r="BK80" i="1"/>
  <c r="BL80" i="1"/>
  <c r="BF81" i="1"/>
  <c r="BG81" i="1"/>
  <c r="BH81" i="1"/>
  <c r="BI81" i="1"/>
  <c r="BJ81" i="1"/>
  <c r="BK81" i="1"/>
  <c r="BL81" i="1"/>
  <c r="BF82" i="1"/>
  <c r="BG82" i="1"/>
  <c r="BH82" i="1"/>
  <c r="BI82" i="1"/>
  <c r="BJ82" i="1"/>
  <c r="BK82" i="1"/>
  <c r="BL82" i="1"/>
  <c r="BF83" i="1"/>
  <c r="BG83" i="1"/>
  <c r="BH83" i="1"/>
  <c r="BI83" i="1"/>
  <c r="BJ83" i="1"/>
  <c r="BK83" i="1"/>
  <c r="BL83" i="1"/>
  <c r="BF84" i="1"/>
  <c r="BG84" i="1"/>
  <c r="BH84" i="1"/>
  <c r="BI84" i="1"/>
  <c r="BJ84" i="1"/>
  <c r="BK84" i="1"/>
  <c r="BL84" i="1"/>
  <c r="BF85" i="1"/>
  <c r="BG85" i="1"/>
  <c r="BH85" i="1"/>
  <c r="BI85" i="1"/>
  <c r="BJ85" i="1"/>
  <c r="BK85" i="1"/>
  <c r="BL85" i="1"/>
  <c r="BF86" i="1"/>
  <c r="BG86" i="1"/>
  <c r="BH86" i="1"/>
  <c r="BI86" i="1"/>
  <c r="BJ86" i="1"/>
  <c r="BK86" i="1"/>
  <c r="BL86" i="1"/>
  <c r="BF87" i="1"/>
  <c r="BG87" i="1"/>
  <c r="BH87" i="1"/>
  <c r="BI87" i="1"/>
  <c r="BJ87" i="1"/>
  <c r="BK87" i="1"/>
  <c r="BL87" i="1"/>
  <c r="BF88" i="1"/>
  <c r="BG88" i="1"/>
  <c r="BH88" i="1"/>
  <c r="BI88" i="1"/>
  <c r="BJ88" i="1"/>
  <c r="BK88" i="1"/>
  <c r="BL88" i="1"/>
  <c r="BF89" i="1"/>
  <c r="BG89" i="1"/>
  <c r="BH89" i="1"/>
  <c r="BI89" i="1"/>
  <c r="BJ89" i="1"/>
  <c r="BK89" i="1"/>
  <c r="BL89" i="1"/>
  <c r="BF90" i="1"/>
  <c r="BG90" i="1"/>
  <c r="BH90" i="1"/>
  <c r="BI90" i="1"/>
  <c r="BJ90" i="1"/>
  <c r="BK90" i="1"/>
  <c r="BL90" i="1"/>
  <c r="BF91" i="1"/>
  <c r="BG91" i="1"/>
  <c r="BH91" i="1"/>
  <c r="BI91" i="1"/>
  <c r="BJ91" i="1"/>
  <c r="BK91" i="1"/>
  <c r="BL91" i="1"/>
  <c r="BF92" i="1"/>
  <c r="BG92" i="1"/>
  <c r="BH92" i="1"/>
  <c r="BI92" i="1"/>
  <c r="BJ92" i="1"/>
  <c r="BK92" i="1"/>
  <c r="BL92" i="1"/>
  <c r="BF93" i="1"/>
  <c r="BG93" i="1"/>
  <c r="BH93" i="1"/>
  <c r="BI93" i="1"/>
  <c r="BJ93" i="1"/>
  <c r="BK93" i="1"/>
  <c r="BL93" i="1"/>
  <c r="BF94" i="1"/>
  <c r="BG94" i="1"/>
  <c r="BH94" i="1"/>
  <c r="BI94" i="1"/>
  <c r="BJ94" i="1"/>
  <c r="BK94" i="1"/>
  <c r="BL94" i="1"/>
  <c r="BF95" i="1"/>
  <c r="BG95" i="1"/>
  <c r="BH95" i="1"/>
  <c r="BI95" i="1"/>
  <c r="BJ95" i="1"/>
  <c r="BK95" i="1"/>
  <c r="BL95" i="1"/>
  <c r="BF96" i="1"/>
  <c r="BG96" i="1"/>
  <c r="BH96" i="1"/>
  <c r="BI96" i="1"/>
  <c r="BJ96" i="1"/>
  <c r="BK96" i="1"/>
  <c r="BL96" i="1"/>
  <c r="BF97" i="1"/>
  <c r="BG97" i="1"/>
  <c r="BH97" i="1"/>
  <c r="BI97" i="1"/>
  <c r="BJ97" i="1"/>
  <c r="BK97" i="1"/>
  <c r="BL97" i="1"/>
  <c r="BF98" i="1"/>
  <c r="BG98" i="1"/>
  <c r="BH98" i="1"/>
  <c r="BI98" i="1"/>
  <c r="BJ98" i="1"/>
  <c r="BK98" i="1"/>
  <c r="BL98" i="1"/>
  <c r="BF99" i="1"/>
  <c r="BG99" i="1"/>
  <c r="BH99" i="1"/>
  <c r="BI99" i="1"/>
  <c r="BJ99" i="1"/>
  <c r="BK99" i="1"/>
  <c r="BL99" i="1"/>
  <c r="BF100" i="1"/>
  <c r="BG100" i="1"/>
  <c r="BH100" i="1"/>
  <c r="BI100" i="1"/>
  <c r="BJ100" i="1"/>
  <c r="BK100" i="1"/>
  <c r="BL100" i="1"/>
  <c r="BF101" i="1"/>
  <c r="BG101" i="1"/>
  <c r="BH101" i="1"/>
  <c r="BI101" i="1"/>
  <c r="BJ101" i="1"/>
  <c r="BK101" i="1"/>
  <c r="BL101" i="1"/>
  <c r="BF102" i="1"/>
  <c r="BG102" i="1"/>
  <c r="BH102" i="1"/>
  <c r="BI102" i="1"/>
  <c r="BJ102" i="1"/>
  <c r="BK102" i="1"/>
  <c r="BL102" i="1"/>
  <c r="BF103" i="1"/>
  <c r="BG103" i="1"/>
  <c r="BH103" i="1"/>
  <c r="BI103" i="1"/>
  <c r="BJ103" i="1"/>
  <c r="BK103" i="1"/>
  <c r="BL103" i="1"/>
  <c r="BF104" i="1"/>
  <c r="BG104" i="1"/>
  <c r="BH104" i="1"/>
  <c r="BI104" i="1"/>
  <c r="BJ104" i="1"/>
  <c r="BK104" i="1"/>
  <c r="BL104" i="1"/>
  <c r="BF105" i="1"/>
  <c r="BG105" i="1"/>
  <c r="BH105" i="1"/>
  <c r="BI105" i="1"/>
  <c r="BJ105" i="1"/>
  <c r="BK105" i="1"/>
  <c r="BL105" i="1"/>
  <c r="BF106" i="1"/>
  <c r="BG106" i="1"/>
  <c r="BH106" i="1"/>
  <c r="BI106" i="1"/>
  <c r="BJ106" i="1"/>
  <c r="BK106" i="1"/>
  <c r="BL106" i="1"/>
  <c r="BF107" i="1"/>
  <c r="BG107" i="1"/>
  <c r="BH107" i="1"/>
  <c r="BI107" i="1"/>
  <c r="BJ107" i="1"/>
  <c r="BK107" i="1"/>
  <c r="BL107" i="1"/>
  <c r="BF108" i="1"/>
  <c r="BG108" i="1"/>
  <c r="BH108" i="1"/>
  <c r="BI108" i="1"/>
  <c r="BJ108" i="1"/>
  <c r="BK108" i="1"/>
  <c r="BL108" i="1"/>
  <c r="BF109" i="1"/>
  <c r="BG109" i="1"/>
  <c r="BH109" i="1"/>
  <c r="BI109" i="1"/>
  <c r="BJ109" i="1"/>
  <c r="BK109" i="1"/>
  <c r="BL109" i="1"/>
  <c r="BF110" i="1"/>
  <c r="BG110" i="1"/>
  <c r="BH110" i="1"/>
  <c r="BI110" i="1"/>
  <c r="BJ110" i="1"/>
  <c r="BK110" i="1"/>
  <c r="BL110" i="1"/>
  <c r="BF111" i="1"/>
  <c r="BG111" i="1"/>
  <c r="BH111" i="1"/>
  <c r="BI111" i="1"/>
  <c r="BJ111" i="1"/>
  <c r="BK111" i="1"/>
  <c r="BL111" i="1"/>
  <c r="BF112" i="1"/>
  <c r="BG112" i="1"/>
  <c r="BH112" i="1"/>
  <c r="BI112" i="1"/>
  <c r="BJ112" i="1"/>
  <c r="BK112" i="1"/>
  <c r="BL112" i="1"/>
  <c r="BF113" i="1"/>
  <c r="BG113" i="1"/>
  <c r="BH113" i="1"/>
  <c r="BI113" i="1"/>
  <c r="BJ113" i="1"/>
  <c r="BK113" i="1"/>
  <c r="BL113" i="1"/>
  <c r="BF114" i="1"/>
  <c r="BG114" i="1"/>
  <c r="BH114" i="1"/>
  <c r="BI114" i="1"/>
  <c r="BJ114" i="1"/>
  <c r="BK114" i="1"/>
  <c r="BL114" i="1"/>
  <c r="BF115" i="1"/>
  <c r="BG115" i="1"/>
  <c r="BH115" i="1"/>
  <c r="BI115" i="1"/>
  <c r="BJ115" i="1"/>
  <c r="BK115" i="1"/>
  <c r="BL115" i="1"/>
  <c r="BF116" i="1"/>
  <c r="BG116" i="1"/>
  <c r="BH116" i="1"/>
  <c r="BI116" i="1"/>
  <c r="BJ116" i="1"/>
  <c r="BK116" i="1"/>
  <c r="BL116" i="1"/>
  <c r="BF117" i="1"/>
  <c r="BG117" i="1"/>
  <c r="BH117" i="1"/>
  <c r="BI117" i="1"/>
  <c r="BJ117" i="1"/>
  <c r="BK117" i="1"/>
  <c r="BL117" i="1"/>
  <c r="BF118" i="1"/>
  <c r="BG118" i="1"/>
  <c r="BH118" i="1"/>
  <c r="BI118" i="1"/>
  <c r="BJ118" i="1"/>
  <c r="BK118" i="1"/>
  <c r="BL118" i="1"/>
  <c r="BF119" i="1"/>
  <c r="BG119" i="1"/>
  <c r="BH119" i="1"/>
  <c r="BI119" i="1"/>
  <c r="BJ119" i="1"/>
  <c r="BK119" i="1"/>
  <c r="BL119" i="1"/>
  <c r="BF120" i="1"/>
  <c r="BG120" i="1"/>
  <c r="BH120" i="1"/>
  <c r="BI120" i="1"/>
  <c r="BJ120" i="1"/>
  <c r="BK120" i="1"/>
  <c r="BL120" i="1"/>
  <c r="BF121" i="1"/>
  <c r="BG121" i="1"/>
  <c r="BH121" i="1"/>
  <c r="BI121" i="1"/>
  <c r="BJ121" i="1"/>
  <c r="BK121" i="1"/>
  <c r="BL121" i="1"/>
  <c r="BF122" i="1"/>
  <c r="BG122" i="1"/>
  <c r="BH122" i="1"/>
  <c r="BI122" i="1"/>
  <c r="BJ122" i="1"/>
  <c r="BK122" i="1"/>
  <c r="BL122" i="1"/>
  <c r="BF123" i="1"/>
  <c r="BG123" i="1"/>
  <c r="BH123" i="1"/>
  <c r="BI123" i="1"/>
  <c r="BJ123" i="1"/>
  <c r="BK123" i="1"/>
  <c r="BL123" i="1"/>
  <c r="BF124" i="1"/>
  <c r="BG124" i="1"/>
  <c r="BH124" i="1"/>
  <c r="BI124" i="1"/>
  <c r="BJ124" i="1"/>
  <c r="BK124" i="1"/>
  <c r="BL124" i="1"/>
  <c r="BF125" i="1"/>
  <c r="BG125" i="1"/>
  <c r="BH125" i="1"/>
  <c r="BI125" i="1"/>
  <c r="BJ125" i="1"/>
  <c r="BK125" i="1"/>
  <c r="BL125" i="1"/>
  <c r="BF126" i="1"/>
  <c r="BG126" i="1"/>
  <c r="BH126" i="1"/>
  <c r="BI126" i="1"/>
  <c r="BJ126" i="1"/>
  <c r="BK126" i="1"/>
  <c r="BL126" i="1"/>
  <c r="BF127" i="1"/>
  <c r="BG127" i="1"/>
  <c r="BH127" i="1"/>
  <c r="BI127" i="1"/>
  <c r="BJ127" i="1"/>
  <c r="BK127" i="1"/>
  <c r="BL127" i="1"/>
  <c r="BF128" i="1"/>
  <c r="BG128" i="1"/>
  <c r="BH128" i="1"/>
  <c r="BI128" i="1"/>
  <c r="BJ128" i="1"/>
  <c r="BK128" i="1"/>
  <c r="BL128" i="1"/>
  <c r="BF129" i="1"/>
  <c r="BG129" i="1"/>
  <c r="BH129" i="1"/>
  <c r="BI129" i="1"/>
  <c r="BJ129" i="1"/>
  <c r="BK129" i="1"/>
  <c r="BL129" i="1"/>
  <c r="BF130" i="1"/>
  <c r="BG130" i="1"/>
  <c r="BH130" i="1"/>
  <c r="BI130" i="1"/>
  <c r="BJ130" i="1"/>
  <c r="BK130" i="1"/>
  <c r="BL130" i="1"/>
  <c r="BF131" i="1"/>
  <c r="BG131" i="1"/>
  <c r="BH131" i="1"/>
  <c r="BI131" i="1"/>
  <c r="BJ131" i="1"/>
  <c r="BK131" i="1"/>
  <c r="BL131" i="1"/>
  <c r="BF132" i="1"/>
  <c r="BG132" i="1"/>
  <c r="BH132" i="1"/>
  <c r="BI132" i="1"/>
  <c r="BJ132" i="1"/>
  <c r="BK132" i="1"/>
  <c r="BL132" i="1"/>
  <c r="BF133" i="1"/>
  <c r="BG133" i="1"/>
  <c r="BH133" i="1"/>
  <c r="BI133" i="1"/>
  <c r="BJ133" i="1"/>
  <c r="BK133" i="1"/>
  <c r="BL133" i="1"/>
  <c r="BF134" i="1"/>
  <c r="BG134" i="1"/>
  <c r="BH134" i="1"/>
  <c r="BI134" i="1"/>
  <c r="BJ134" i="1"/>
  <c r="BK134" i="1"/>
  <c r="BL134" i="1"/>
  <c r="BF135" i="1"/>
  <c r="BG135" i="1"/>
  <c r="BH135" i="1"/>
  <c r="BI135" i="1"/>
  <c r="BJ135" i="1"/>
  <c r="BK135" i="1"/>
  <c r="BL135" i="1"/>
  <c r="BF136" i="1"/>
  <c r="BG136" i="1"/>
  <c r="BH136" i="1"/>
  <c r="BI136" i="1"/>
  <c r="BJ136" i="1"/>
  <c r="BK136" i="1"/>
  <c r="BL136" i="1"/>
  <c r="BF137" i="1"/>
  <c r="BG137" i="1"/>
  <c r="BH137" i="1"/>
  <c r="BI137" i="1"/>
  <c r="BJ137" i="1"/>
  <c r="BK137" i="1"/>
  <c r="BL137" i="1"/>
  <c r="BF138" i="1"/>
  <c r="BG138" i="1"/>
  <c r="BH138" i="1"/>
  <c r="BI138" i="1"/>
  <c r="BJ138" i="1"/>
  <c r="BK138" i="1"/>
  <c r="BL138" i="1"/>
  <c r="BF139" i="1"/>
  <c r="BG139" i="1"/>
  <c r="BH139" i="1"/>
  <c r="BI139" i="1"/>
  <c r="BJ139" i="1"/>
  <c r="BK139" i="1"/>
  <c r="BL139" i="1"/>
  <c r="BF140" i="1"/>
  <c r="BG140" i="1"/>
  <c r="BH140" i="1"/>
  <c r="BI140" i="1"/>
  <c r="BJ140" i="1"/>
  <c r="BK140" i="1"/>
  <c r="BL140" i="1"/>
  <c r="BF141" i="1"/>
  <c r="BG141" i="1"/>
  <c r="BH141" i="1"/>
  <c r="BI141" i="1"/>
  <c r="BJ141" i="1"/>
  <c r="BK141" i="1"/>
  <c r="BL141" i="1"/>
  <c r="BF142" i="1"/>
  <c r="BG142" i="1"/>
  <c r="BH142" i="1"/>
  <c r="BI142" i="1"/>
  <c r="BJ142" i="1"/>
  <c r="BK142" i="1"/>
  <c r="BL142" i="1"/>
  <c r="BF143" i="1"/>
  <c r="BG143" i="1"/>
  <c r="BH143" i="1"/>
  <c r="BI143" i="1"/>
  <c r="BJ143" i="1"/>
  <c r="BK143" i="1"/>
  <c r="BL143" i="1"/>
  <c r="BF144" i="1"/>
  <c r="BG144" i="1"/>
  <c r="BH144" i="1"/>
  <c r="BI144" i="1"/>
  <c r="BJ144" i="1"/>
  <c r="BK144" i="1"/>
  <c r="BL144" i="1"/>
  <c r="BF145" i="1"/>
  <c r="BG145" i="1"/>
  <c r="BH145" i="1"/>
  <c r="BI145" i="1"/>
  <c r="BJ145" i="1"/>
  <c r="BK145" i="1"/>
  <c r="BL145" i="1"/>
  <c r="BF146" i="1"/>
  <c r="BG146" i="1"/>
  <c r="BH146" i="1"/>
  <c r="BI146" i="1"/>
  <c r="BJ146" i="1"/>
  <c r="BK146" i="1"/>
  <c r="BL146" i="1"/>
  <c r="BF147" i="1"/>
  <c r="BG147" i="1"/>
  <c r="BH147" i="1"/>
  <c r="BI147" i="1"/>
  <c r="BJ147" i="1"/>
  <c r="BK147" i="1"/>
  <c r="BL147" i="1"/>
  <c r="BF148" i="1"/>
  <c r="BG148" i="1"/>
  <c r="BH148" i="1"/>
  <c r="BI148" i="1"/>
  <c r="BJ148" i="1"/>
  <c r="BK148" i="1"/>
  <c r="BL148" i="1"/>
  <c r="BF149" i="1"/>
  <c r="BG149" i="1"/>
  <c r="BH149" i="1"/>
  <c r="BI149" i="1"/>
  <c r="BJ149" i="1"/>
  <c r="BK149" i="1"/>
  <c r="BL149" i="1"/>
  <c r="BF150" i="1"/>
  <c r="BG150" i="1"/>
  <c r="BH150" i="1"/>
  <c r="BI150" i="1"/>
  <c r="BJ150" i="1"/>
  <c r="BK150" i="1"/>
  <c r="BL150" i="1"/>
  <c r="BF151" i="1"/>
  <c r="BG151" i="1"/>
  <c r="BH151" i="1"/>
  <c r="BI151" i="1"/>
  <c r="BJ151" i="1"/>
  <c r="BK151" i="1"/>
  <c r="BL151" i="1"/>
  <c r="BF152" i="1"/>
  <c r="BG152" i="1"/>
  <c r="BH152" i="1"/>
  <c r="BI152" i="1"/>
  <c r="BJ152" i="1"/>
  <c r="BK152" i="1"/>
  <c r="BL152" i="1"/>
  <c r="BF153" i="1"/>
  <c r="BG153" i="1"/>
  <c r="BH153" i="1"/>
  <c r="BI153" i="1"/>
  <c r="BJ153" i="1"/>
  <c r="BK153" i="1"/>
  <c r="BL153" i="1"/>
  <c r="BF154" i="1"/>
  <c r="BG154" i="1"/>
  <c r="BH154" i="1"/>
  <c r="BI154" i="1"/>
  <c r="BJ154" i="1"/>
  <c r="BK154" i="1"/>
  <c r="BL154" i="1"/>
  <c r="BF155" i="1"/>
  <c r="BG155" i="1"/>
  <c r="BH155" i="1"/>
  <c r="BI155" i="1"/>
  <c r="BJ155" i="1"/>
  <c r="BK155" i="1"/>
  <c r="BL155" i="1"/>
  <c r="BF156" i="1"/>
  <c r="BG156" i="1"/>
  <c r="BH156" i="1"/>
  <c r="BI156" i="1"/>
  <c r="BJ156" i="1"/>
  <c r="BK156" i="1"/>
  <c r="BL156" i="1"/>
  <c r="BF157" i="1"/>
  <c r="BG157" i="1"/>
  <c r="BH157" i="1"/>
  <c r="BI157" i="1"/>
  <c r="BJ157" i="1"/>
  <c r="BK157" i="1"/>
  <c r="BL157" i="1"/>
  <c r="BF158" i="1"/>
  <c r="BG158" i="1"/>
  <c r="BH158" i="1"/>
  <c r="BI158" i="1"/>
  <c r="BJ158" i="1"/>
  <c r="BK158" i="1"/>
  <c r="BL158" i="1"/>
  <c r="BF159" i="1"/>
  <c r="BG159" i="1"/>
  <c r="BH159" i="1"/>
  <c r="BI159" i="1"/>
  <c r="BJ159" i="1"/>
  <c r="BK159" i="1"/>
  <c r="BL159" i="1"/>
  <c r="BF160" i="1"/>
  <c r="BG160" i="1"/>
  <c r="BH160" i="1"/>
  <c r="BI160" i="1"/>
  <c r="BJ160" i="1"/>
  <c r="BK160" i="1"/>
  <c r="BL160" i="1"/>
  <c r="BF161" i="1"/>
  <c r="BG161" i="1"/>
  <c r="BH161" i="1"/>
  <c r="BI161" i="1"/>
  <c r="BJ161" i="1"/>
  <c r="BK161" i="1"/>
  <c r="BL161" i="1"/>
  <c r="BF162" i="1"/>
  <c r="BG162" i="1"/>
  <c r="BH162" i="1"/>
  <c r="BI162" i="1"/>
  <c r="BJ162" i="1"/>
  <c r="BK162" i="1"/>
  <c r="BL162" i="1"/>
  <c r="BF163" i="1"/>
  <c r="BG163" i="1"/>
  <c r="BH163" i="1"/>
  <c r="BI163" i="1"/>
  <c r="BJ163" i="1"/>
  <c r="BK163" i="1"/>
  <c r="BL163" i="1"/>
  <c r="BF164" i="1"/>
  <c r="BG164" i="1"/>
  <c r="BH164" i="1"/>
  <c r="BI164" i="1"/>
  <c r="BJ164" i="1"/>
  <c r="BK164" i="1"/>
  <c r="BL164" i="1"/>
  <c r="BF165" i="1"/>
  <c r="BG165" i="1"/>
  <c r="BH165" i="1"/>
  <c r="BI165" i="1"/>
  <c r="BJ165" i="1"/>
  <c r="BK165" i="1"/>
  <c r="BL165" i="1"/>
  <c r="BF166" i="1"/>
  <c r="BG166" i="1"/>
  <c r="BH166" i="1"/>
  <c r="BI166" i="1"/>
  <c r="BJ166" i="1"/>
  <c r="BK166" i="1"/>
  <c r="BL166" i="1"/>
  <c r="BF167" i="1"/>
  <c r="BG167" i="1"/>
  <c r="BH167" i="1"/>
  <c r="BI167" i="1"/>
  <c r="BJ167" i="1"/>
  <c r="BK167" i="1"/>
  <c r="BL167" i="1"/>
  <c r="BF168" i="1"/>
  <c r="BG168" i="1"/>
  <c r="BH168" i="1"/>
  <c r="BI168" i="1"/>
  <c r="BJ168" i="1"/>
  <c r="BK168" i="1"/>
  <c r="BL168" i="1"/>
  <c r="BF169" i="1"/>
  <c r="BG169" i="1"/>
  <c r="BH169" i="1"/>
  <c r="BI169" i="1"/>
  <c r="BJ169" i="1"/>
  <c r="BK169" i="1"/>
  <c r="BL169" i="1"/>
  <c r="BF170" i="1"/>
  <c r="BG170" i="1"/>
  <c r="BH170" i="1"/>
  <c r="BI170" i="1"/>
  <c r="BJ170" i="1"/>
  <c r="BK170" i="1"/>
  <c r="BL170" i="1"/>
  <c r="BF171" i="1"/>
  <c r="BG171" i="1"/>
  <c r="BH171" i="1"/>
  <c r="BI171" i="1"/>
  <c r="BJ171" i="1"/>
  <c r="BK171" i="1"/>
  <c r="BL171" i="1"/>
  <c r="BF172" i="1"/>
  <c r="BG172" i="1"/>
  <c r="BH172" i="1"/>
  <c r="BI172" i="1"/>
  <c r="BJ172" i="1"/>
  <c r="BK172" i="1"/>
  <c r="BL172" i="1"/>
  <c r="BF173" i="1"/>
  <c r="BG173" i="1"/>
  <c r="BH173" i="1"/>
  <c r="BI173" i="1"/>
  <c r="BJ173" i="1"/>
  <c r="BK173" i="1"/>
  <c r="BL173" i="1"/>
  <c r="BF174" i="1"/>
  <c r="BG174" i="1"/>
  <c r="BH174" i="1"/>
  <c r="BI174" i="1"/>
  <c r="BJ174" i="1"/>
  <c r="BK174" i="1"/>
  <c r="BL174" i="1"/>
  <c r="BF175" i="1"/>
  <c r="BG175" i="1"/>
  <c r="BH175" i="1"/>
  <c r="BI175" i="1"/>
  <c r="BJ175" i="1"/>
  <c r="BK175" i="1"/>
  <c r="BL175" i="1"/>
  <c r="BF176" i="1"/>
  <c r="BG176" i="1"/>
  <c r="BH176" i="1"/>
  <c r="BI176" i="1"/>
  <c r="BJ176" i="1"/>
  <c r="BK176" i="1"/>
  <c r="BL176" i="1"/>
  <c r="BF177" i="1"/>
  <c r="BG177" i="1"/>
  <c r="BH177" i="1"/>
  <c r="BI177" i="1"/>
  <c r="BJ177" i="1"/>
  <c r="BK177" i="1"/>
  <c r="BL177" i="1"/>
  <c r="BF178" i="1"/>
  <c r="BG178" i="1"/>
  <c r="BH178" i="1"/>
  <c r="BI178" i="1"/>
  <c r="BJ178" i="1"/>
  <c r="BK178" i="1"/>
  <c r="BL178" i="1"/>
  <c r="BF179" i="1"/>
  <c r="BG179" i="1"/>
  <c r="BH179" i="1"/>
  <c r="BI179" i="1"/>
  <c r="BJ179" i="1"/>
  <c r="BK179" i="1"/>
  <c r="BL179" i="1"/>
  <c r="BF180" i="1"/>
  <c r="BG180" i="1"/>
  <c r="BH180" i="1"/>
  <c r="BI180" i="1"/>
  <c r="BJ180" i="1"/>
  <c r="BK180" i="1"/>
  <c r="BL180" i="1"/>
  <c r="BF181" i="1"/>
  <c r="BG181" i="1"/>
  <c r="BH181" i="1"/>
  <c r="BI181" i="1"/>
  <c r="BJ181" i="1"/>
  <c r="BK181" i="1"/>
  <c r="BL181" i="1"/>
  <c r="BF182" i="1"/>
  <c r="BG182" i="1"/>
  <c r="BH182" i="1"/>
  <c r="BI182" i="1"/>
  <c r="BJ182" i="1"/>
  <c r="BK182" i="1"/>
  <c r="BL182" i="1"/>
  <c r="BF183" i="1"/>
  <c r="BG183" i="1"/>
  <c r="BH183" i="1"/>
  <c r="BI183" i="1"/>
  <c r="BJ183" i="1"/>
  <c r="BK183" i="1"/>
  <c r="BL183" i="1"/>
  <c r="BF184" i="1"/>
  <c r="BG184" i="1"/>
  <c r="BH184" i="1"/>
  <c r="BI184" i="1"/>
  <c r="BJ184" i="1"/>
  <c r="BK184" i="1"/>
  <c r="BL184" i="1"/>
  <c r="BF185" i="1"/>
  <c r="BG185" i="1"/>
  <c r="BH185" i="1"/>
  <c r="BI185" i="1"/>
  <c r="BJ185" i="1"/>
  <c r="BK185" i="1"/>
  <c r="BL185" i="1"/>
  <c r="BF186" i="1"/>
  <c r="BG186" i="1"/>
  <c r="BH186" i="1"/>
  <c r="BI186" i="1"/>
  <c r="BJ186" i="1"/>
  <c r="BK186" i="1"/>
  <c r="BL186" i="1"/>
  <c r="BF187" i="1"/>
  <c r="BG187" i="1"/>
  <c r="BH187" i="1"/>
  <c r="BI187" i="1"/>
  <c r="BJ187" i="1"/>
  <c r="BK187" i="1"/>
  <c r="BL187" i="1"/>
  <c r="BF188" i="1"/>
  <c r="BG188" i="1"/>
  <c r="BH188" i="1"/>
  <c r="BI188" i="1"/>
  <c r="BJ188" i="1"/>
  <c r="BK188" i="1"/>
  <c r="BL188" i="1"/>
  <c r="BF189" i="1"/>
  <c r="BG189" i="1"/>
  <c r="BH189" i="1"/>
  <c r="BI189" i="1"/>
  <c r="BJ189" i="1"/>
  <c r="BK189" i="1"/>
  <c r="BL189" i="1"/>
  <c r="BF190" i="1"/>
  <c r="BG190" i="1"/>
  <c r="BH190" i="1"/>
  <c r="BI190" i="1"/>
  <c r="BJ190" i="1"/>
  <c r="BK190" i="1"/>
  <c r="BL190" i="1"/>
  <c r="BF191" i="1"/>
  <c r="BG191" i="1"/>
  <c r="BH191" i="1"/>
  <c r="BI191" i="1"/>
  <c r="BJ191" i="1"/>
  <c r="BK191" i="1"/>
  <c r="BL191" i="1"/>
  <c r="BF192" i="1"/>
  <c r="BG192" i="1"/>
  <c r="BH192" i="1"/>
  <c r="BI192" i="1"/>
  <c r="BJ192" i="1"/>
  <c r="BK192" i="1"/>
  <c r="BL192" i="1"/>
  <c r="BF193" i="1"/>
  <c r="BG193" i="1"/>
  <c r="BH193" i="1"/>
  <c r="BI193" i="1"/>
  <c r="BJ193" i="1"/>
  <c r="BK193" i="1"/>
  <c r="BL193" i="1"/>
  <c r="BF194" i="1"/>
  <c r="BG194" i="1"/>
  <c r="BH194" i="1"/>
  <c r="BI194" i="1"/>
  <c r="BJ194" i="1"/>
  <c r="BK194" i="1"/>
  <c r="BF195" i="1"/>
  <c r="BG195" i="1"/>
  <c r="BH195" i="1"/>
  <c r="BI195" i="1"/>
  <c r="BJ195" i="1"/>
  <c r="BK195" i="1"/>
  <c r="BL195" i="1" s="1"/>
  <c r="BF196" i="1"/>
  <c r="BG196" i="1"/>
  <c r="BH196" i="1"/>
  <c r="BI196" i="1"/>
  <c r="BJ196" i="1"/>
  <c r="BK196" i="1"/>
  <c r="BL196" i="1" s="1"/>
  <c r="BF197" i="1"/>
  <c r="BG197" i="1"/>
  <c r="BH197" i="1"/>
  <c r="BI197" i="1"/>
  <c r="BJ197" i="1"/>
  <c r="BL197" i="1"/>
  <c r="BF199" i="1"/>
  <c r="BG199" i="1"/>
  <c r="BH199" i="1"/>
  <c r="BI199" i="1"/>
  <c r="BJ199" i="1"/>
  <c r="BK199" i="1"/>
  <c r="BF200" i="1"/>
  <c r="BG200" i="1"/>
  <c r="BH200" i="1"/>
  <c r="BI200" i="1"/>
  <c r="BJ200" i="1"/>
  <c r="BK200" i="1"/>
  <c r="BL200" i="1" s="1"/>
  <c r="BF201" i="1"/>
  <c r="BG201" i="1"/>
  <c r="BH201" i="1"/>
  <c r="BI201" i="1"/>
  <c r="BJ201" i="1"/>
  <c r="BK201" i="1"/>
  <c r="BL201" i="1"/>
  <c r="BF202" i="1"/>
  <c r="BG202" i="1"/>
  <c r="BH202" i="1"/>
  <c r="BI202" i="1"/>
  <c r="BJ202" i="1"/>
  <c r="BK202" i="1"/>
  <c r="BL202" i="1" s="1"/>
  <c r="BF203" i="1"/>
  <c r="BG203" i="1"/>
  <c r="BH203" i="1"/>
  <c r="BI203" i="1"/>
  <c r="BJ203" i="1"/>
  <c r="BK203" i="1"/>
  <c r="BL203" i="1" s="1"/>
  <c r="BF204" i="1"/>
  <c r="BG204" i="1"/>
  <c r="BH204" i="1"/>
  <c r="BI204" i="1"/>
  <c r="BJ204" i="1"/>
  <c r="BK204" i="1"/>
  <c r="BL204" i="1" s="1"/>
  <c r="BF205" i="1"/>
  <c r="BG205" i="1"/>
  <c r="BH205" i="1"/>
  <c r="BI205" i="1"/>
  <c r="BJ205" i="1"/>
  <c r="BK205" i="1"/>
  <c r="BF206" i="1"/>
  <c r="BG206" i="1"/>
  <c r="BH206" i="1"/>
  <c r="BI206" i="1"/>
  <c r="BJ206" i="1"/>
  <c r="BK206" i="1"/>
  <c r="BF207" i="1"/>
  <c r="BG207" i="1"/>
  <c r="BH207" i="1"/>
  <c r="BI207" i="1"/>
  <c r="BJ207" i="1"/>
  <c r="BK207" i="1"/>
  <c r="BL207" i="1" s="1"/>
  <c r="BF208" i="1"/>
  <c r="BG208" i="1"/>
  <c r="BH208" i="1"/>
  <c r="BI208" i="1"/>
  <c r="BJ208" i="1"/>
  <c r="BK208" i="1"/>
  <c r="BF209" i="1"/>
  <c r="BG209" i="1"/>
  <c r="BH209" i="1"/>
  <c r="BI209" i="1"/>
  <c r="BJ209" i="1"/>
  <c r="BK209" i="1"/>
  <c r="BF210" i="1"/>
  <c r="BG210" i="1"/>
  <c r="BH210" i="1"/>
  <c r="BI210" i="1"/>
  <c r="BJ210" i="1"/>
  <c r="BK210" i="1"/>
  <c r="BF211" i="1"/>
  <c r="BG211" i="1"/>
  <c r="BH211" i="1"/>
  <c r="BI211" i="1"/>
  <c r="BJ211" i="1"/>
  <c r="BK211" i="1"/>
  <c r="BF212" i="1"/>
  <c r="BG212" i="1"/>
  <c r="BH212" i="1"/>
  <c r="BI212" i="1"/>
  <c r="BJ212" i="1"/>
  <c r="BK212" i="1"/>
  <c r="BF213" i="1"/>
  <c r="BG213" i="1"/>
  <c r="BH213" i="1"/>
  <c r="BI213" i="1"/>
  <c r="BJ213" i="1"/>
  <c r="BK213" i="1"/>
  <c r="BF214" i="1"/>
  <c r="BG214" i="1"/>
  <c r="BH214" i="1"/>
  <c r="BI214" i="1"/>
  <c r="BJ214" i="1"/>
  <c r="BK214" i="1"/>
  <c r="BF215" i="1"/>
  <c r="BG215" i="1"/>
  <c r="BH215" i="1"/>
  <c r="BI215" i="1"/>
  <c r="BJ215" i="1"/>
  <c r="BK215" i="1"/>
  <c r="BF216" i="1"/>
  <c r="BG216" i="1"/>
  <c r="BH216" i="1"/>
  <c r="BI216" i="1"/>
  <c r="BJ216" i="1"/>
  <c r="BK216" i="1"/>
  <c r="BF217" i="1"/>
  <c r="BG217" i="1"/>
  <c r="BH217" i="1"/>
  <c r="BI217" i="1"/>
  <c r="BJ217" i="1"/>
  <c r="BK217" i="1"/>
  <c r="BF218" i="1"/>
  <c r="BG218" i="1"/>
  <c r="BH218" i="1"/>
  <c r="BI218" i="1"/>
  <c r="BJ218" i="1"/>
  <c r="BK218" i="1"/>
  <c r="BF219" i="1"/>
  <c r="BG219" i="1"/>
  <c r="BH219" i="1"/>
  <c r="BI219" i="1"/>
  <c r="BJ219" i="1"/>
  <c r="BK219" i="1"/>
  <c r="BF220" i="1"/>
  <c r="BG220" i="1"/>
  <c r="BH220" i="1"/>
  <c r="BI220" i="1"/>
  <c r="BJ220" i="1"/>
  <c r="BK220" i="1"/>
  <c r="BF221" i="1"/>
  <c r="BG221" i="1"/>
  <c r="BH221" i="1"/>
  <c r="BI221" i="1"/>
  <c r="BJ221" i="1"/>
  <c r="BK221" i="1"/>
  <c r="BF222" i="1"/>
  <c r="BG222" i="1"/>
  <c r="BH222" i="1"/>
  <c r="BI222" i="1"/>
  <c r="BJ222" i="1"/>
  <c r="BK222" i="1"/>
  <c r="BF223" i="1"/>
  <c r="BG223" i="1"/>
  <c r="BH223" i="1"/>
  <c r="BI223" i="1"/>
  <c r="BJ223" i="1"/>
  <c r="BK223" i="1"/>
  <c r="BF224" i="1"/>
  <c r="BG224" i="1"/>
  <c r="BH224" i="1"/>
  <c r="BI224" i="1"/>
  <c r="BJ224" i="1"/>
  <c r="BK224" i="1"/>
  <c r="BF225" i="1"/>
  <c r="BG225" i="1"/>
  <c r="BH225" i="1"/>
  <c r="BI225" i="1"/>
  <c r="BJ225" i="1"/>
  <c r="BK225" i="1"/>
  <c r="BF226" i="1"/>
  <c r="BG226" i="1"/>
  <c r="BH226" i="1"/>
  <c r="BI226" i="1"/>
  <c r="BJ226" i="1"/>
  <c r="BK226" i="1"/>
  <c r="BF227" i="1"/>
  <c r="BG227" i="1"/>
  <c r="BH227" i="1"/>
  <c r="BI227" i="1"/>
  <c r="BJ227" i="1"/>
  <c r="BK227" i="1"/>
  <c r="BF228" i="1"/>
  <c r="BG228" i="1"/>
  <c r="BH228" i="1"/>
  <c r="BI228" i="1"/>
  <c r="BJ228" i="1"/>
  <c r="BK228" i="1"/>
  <c r="BF229" i="1"/>
  <c r="BG229" i="1"/>
  <c r="BH229" i="1"/>
  <c r="BI229" i="1"/>
  <c r="BJ229" i="1"/>
  <c r="BK229" i="1"/>
  <c r="BF230" i="1"/>
  <c r="BG230" i="1"/>
  <c r="BH230" i="1"/>
  <c r="BI230" i="1"/>
  <c r="BJ230" i="1"/>
  <c r="BK230" i="1"/>
  <c r="BF231" i="1"/>
  <c r="BG231" i="1"/>
  <c r="BH231" i="1"/>
  <c r="BI231" i="1"/>
  <c r="BJ231" i="1"/>
  <c r="BK231" i="1"/>
  <c r="BF232" i="1"/>
  <c r="BG232" i="1"/>
  <c r="BH232" i="1"/>
  <c r="BI232" i="1"/>
  <c r="BJ232" i="1"/>
  <c r="BK232" i="1"/>
  <c r="BF233" i="1"/>
  <c r="BG233" i="1"/>
  <c r="BH233" i="1"/>
  <c r="BI233" i="1"/>
  <c r="BJ233" i="1"/>
  <c r="BK233" i="1"/>
  <c r="BF234" i="1"/>
  <c r="BG234" i="1"/>
  <c r="BH234" i="1"/>
  <c r="BI234" i="1"/>
  <c r="BJ234" i="1"/>
  <c r="BK234" i="1"/>
  <c r="BF235" i="1"/>
  <c r="BG235" i="1"/>
  <c r="BH235" i="1"/>
  <c r="BI235" i="1"/>
  <c r="BJ235" i="1"/>
  <c r="BK235" i="1"/>
  <c r="BF236" i="1"/>
  <c r="BG236" i="1"/>
  <c r="BH236" i="1"/>
  <c r="BI236" i="1"/>
  <c r="BJ236" i="1"/>
  <c r="BK236" i="1"/>
  <c r="BF237" i="1"/>
  <c r="BG237" i="1"/>
  <c r="BH237" i="1"/>
  <c r="BI237" i="1"/>
  <c r="BJ237" i="1"/>
  <c r="BK237" i="1"/>
  <c r="BF238" i="1"/>
  <c r="BG238" i="1"/>
  <c r="BH238" i="1"/>
  <c r="BI238" i="1"/>
  <c r="BJ238" i="1"/>
  <c r="BK238" i="1"/>
  <c r="BF239" i="1"/>
  <c r="BG239" i="1"/>
  <c r="BH239" i="1"/>
  <c r="BI239" i="1"/>
  <c r="BJ239" i="1"/>
  <c r="BK239" i="1"/>
  <c r="BF240" i="1"/>
  <c r="BG240" i="1"/>
  <c r="BH240" i="1"/>
  <c r="BI240" i="1"/>
  <c r="BJ240" i="1"/>
  <c r="BK240" i="1"/>
  <c r="BF241" i="1"/>
  <c r="BG241" i="1"/>
  <c r="BH241" i="1"/>
  <c r="BI241" i="1"/>
  <c r="BJ241" i="1"/>
  <c r="BK241" i="1"/>
  <c r="BF242" i="1"/>
  <c r="BG242" i="1"/>
  <c r="BH242" i="1"/>
  <c r="BI242" i="1"/>
  <c r="BJ242" i="1"/>
  <c r="BK242" i="1"/>
  <c r="BF243" i="1"/>
  <c r="BG243" i="1"/>
  <c r="BH243" i="1"/>
  <c r="BI243" i="1"/>
  <c r="BJ243" i="1"/>
  <c r="BK243" i="1"/>
  <c r="BF244" i="1"/>
  <c r="BG244" i="1"/>
  <c r="BH244" i="1"/>
  <c r="BI244" i="1"/>
  <c r="BJ244" i="1"/>
  <c r="BK244" i="1"/>
  <c r="BF245" i="1"/>
  <c r="BG245" i="1"/>
  <c r="BH245" i="1"/>
  <c r="BI245" i="1"/>
  <c r="BJ245" i="1"/>
  <c r="BK245" i="1"/>
  <c r="BF246" i="1"/>
  <c r="BG246" i="1"/>
  <c r="BH246" i="1"/>
  <c r="BI246" i="1"/>
  <c r="BJ246" i="1"/>
  <c r="BK246" i="1"/>
  <c r="BF247" i="1"/>
  <c r="BG247" i="1"/>
  <c r="BH247" i="1"/>
  <c r="BI247" i="1"/>
  <c r="BJ247" i="1"/>
  <c r="BK247" i="1"/>
  <c r="BF248" i="1"/>
  <c r="BG248" i="1"/>
  <c r="BH248" i="1"/>
  <c r="BI248" i="1"/>
  <c r="BJ248" i="1"/>
  <c r="BK248" i="1"/>
  <c r="BF249" i="1"/>
  <c r="BG249" i="1"/>
  <c r="BH249" i="1"/>
  <c r="BI249" i="1"/>
  <c r="BJ249" i="1"/>
  <c r="BK249" i="1"/>
  <c r="BF250" i="1"/>
  <c r="BG250" i="1"/>
  <c r="BH250" i="1"/>
  <c r="BI250" i="1"/>
  <c r="BJ250" i="1"/>
  <c r="BK250" i="1"/>
  <c r="BF251" i="1"/>
  <c r="BG251" i="1"/>
  <c r="BH251" i="1"/>
  <c r="BI251" i="1"/>
  <c r="BJ251" i="1"/>
  <c r="BK251" i="1"/>
  <c r="BF252" i="1"/>
  <c r="BG252" i="1"/>
  <c r="BH252" i="1"/>
  <c r="BI252" i="1"/>
  <c r="BJ252" i="1"/>
  <c r="BK252" i="1"/>
  <c r="BF253" i="1"/>
  <c r="BG253" i="1"/>
  <c r="BH253" i="1"/>
  <c r="BI253" i="1"/>
  <c r="BJ253" i="1"/>
  <c r="BK253" i="1"/>
  <c r="BF254" i="1"/>
  <c r="BG254" i="1"/>
  <c r="BH254" i="1"/>
  <c r="BI254" i="1"/>
  <c r="BJ254" i="1"/>
  <c r="BK254" i="1"/>
  <c r="BF255" i="1"/>
  <c r="BG255" i="1"/>
  <c r="BH255" i="1"/>
  <c r="BI255" i="1"/>
  <c r="BJ255" i="1"/>
  <c r="BK255" i="1"/>
  <c r="BF256" i="1"/>
  <c r="BG256" i="1"/>
  <c r="BH256" i="1"/>
  <c r="BI256" i="1"/>
  <c r="BJ256" i="1"/>
  <c r="BK256" i="1"/>
  <c r="BF257" i="1"/>
  <c r="BG257" i="1"/>
  <c r="BH257" i="1"/>
  <c r="BI257" i="1"/>
  <c r="BJ257" i="1"/>
  <c r="BK257" i="1"/>
  <c r="BF258" i="1"/>
  <c r="BG258" i="1"/>
  <c r="BH258" i="1"/>
  <c r="BI258" i="1"/>
  <c r="BJ258" i="1"/>
  <c r="BK258" i="1"/>
  <c r="BF259" i="1"/>
  <c r="BG259" i="1"/>
  <c r="BH259" i="1"/>
  <c r="BI259" i="1"/>
  <c r="BJ259" i="1"/>
  <c r="BK259" i="1"/>
  <c r="BF260" i="1"/>
  <c r="BG260" i="1"/>
  <c r="BH260" i="1"/>
  <c r="BI260" i="1"/>
  <c r="BJ260" i="1"/>
  <c r="BK260" i="1"/>
  <c r="BF261" i="1"/>
  <c r="BG261" i="1"/>
  <c r="BH261" i="1"/>
  <c r="BI261" i="1"/>
  <c r="BJ261" i="1"/>
  <c r="BK261" i="1"/>
  <c r="BF262" i="1"/>
  <c r="BG262" i="1"/>
  <c r="BH262" i="1"/>
  <c r="BI262" i="1"/>
  <c r="BJ262" i="1"/>
  <c r="BK262" i="1"/>
  <c r="BF263" i="1"/>
  <c r="BG263" i="1"/>
  <c r="BH263" i="1"/>
  <c r="BI263" i="1"/>
  <c r="BJ263" i="1"/>
  <c r="BK263" i="1"/>
  <c r="BF264" i="1"/>
  <c r="BG264" i="1"/>
  <c r="BH264" i="1"/>
  <c r="BI264" i="1"/>
  <c r="BJ264" i="1"/>
  <c r="BK264" i="1"/>
  <c r="BF265" i="1"/>
  <c r="BG265" i="1"/>
  <c r="BH265" i="1"/>
  <c r="BI265" i="1"/>
  <c r="BJ265" i="1"/>
  <c r="BK265" i="1"/>
  <c r="BF266" i="1"/>
  <c r="BG266" i="1"/>
  <c r="BH266" i="1"/>
  <c r="BI266" i="1"/>
  <c r="BJ266" i="1"/>
  <c r="BK266" i="1"/>
  <c r="BF267" i="1"/>
  <c r="BG267" i="1"/>
  <c r="BH267" i="1"/>
  <c r="BI267" i="1"/>
  <c r="BJ267" i="1"/>
  <c r="BK267" i="1"/>
  <c r="BF268" i="1"/>
  <c r="BG268" i="1"/>
  <c r="BH268" i="1"/>
  <c r="BI268" i="1"/>
  <c r="BJ268" i="1"/>
  <c r="BK268" i="1"/>
  <c r="BF269" i="1"/>
  <c r="BG269" i="1"/>
  <c r="BH269" i="1"/>
  <c r="BI269" i="1"/>
  <c r="BJ269" i="1"/>
  <c r="BK269" i="1"/>
  <c r="BF270" i="1"/>
  <c r="BG270" i="1"/>
  <c r="BH270" i="1"/>
  <c r="BI270" i="1"/>
  <c r="BJ270" i="1"/>
  <c r="BK270" i="1"/>
  <c r="BF271" i="1"/>
  <c r="BG271" i="1"/>
  <c r="BH271" i="1"/>
  <c r="BI271" i="1"/>
  <c r="BJ271" i="1"/>
  <c r="BK271" i="1"/>
  <c r="BF272" i="1"/>
  <c r="BG272" i="1"/>
  <c r="BH272" i="1"/>
  <c r="BI272" i="1"/>
  <c r="BJ272" i="1"/>
  <c r="BK272" i="1"/>
  <c r="BF273" i="1"/>
  <c r="BG273" i="1"/>
  <c r="BH273" i="1"/>
  <c r="BI273" i="1"/>
  <c r="BJ273" i="1"/>
  <c r="BK273" i="1"/>
  <c r="BF274" i="1"/>
  <c r="BG274" i="1"/>
  <c r="BH274" i="1"/>
  <c r="BI274" i="1"/>
  <c r="BJ274" i="1"/>
  <c r="BK274" i="1"/>
  <c r="BF275" i="1"/>
  <c r="BG275" i="1"/>
  <c r="BH275" i="1"/>
  <c r="BI275" i="1"/>
  <c r="BJ275" i="1"/>
  <c r="BK275" i="1"/>
  <c r="BF276" i="1"/>
  <c r="BG276" i="1"/>
  <c r="BH276" i="1"/>
  <c r="BI276" i="1"/>
  <c r="BJ276" i="1"/>
  <c r="BK276" i="1"/>
  <c r="BF277" i="1"/>
  <c r="BG277" i="1"/>
  <c r="BH277" i="1"/>
  <c r="BI277" i="1"/>
  <c r="BJ277" i="1"/>
  <c r="BK277" i="1"/>
  <c r="BF278" i="1"/>
  <c r="BG278" i="1"/>
  <c r="BH278" i="1"/>
  <c r="BI278" i="1"/>
  <c r="BJ278" i="1"/>
  <c r="BK278" i="1"/>
  <c r="BF279" i="1"/>
  <c r="BG279" i="1"/>
  <c r="BH279" i="1"/>
  <c r="BI279" i="1"/>
  <c r="BJ279" i="1"/>
  <c r="BK279" i="1"/>
  <c r="BF280" i="1"/>
  <c r="BG280" i="1"/>
  <c r="BH280" i="1"/>
  <c r="BI280" i="1"/>
  <c r="BJ280" i="1"/>
  <c r="BK280" i="1"/>
  <c r="BF281" i="1"/>
  <c r="BG281" i="1"/>
  <c r="BH281" i="1"/>
  <c r="BI281" i="1"/>
  <c r="BJ281" i="1"/>
  <c r="BK281" i="1"/>
  <c r="BF282" i="1"/>
  <c r="BG282" i="1"/>
  <c r="BH282" i="1"/>
  <c r="BI282" i="1"/>
  <c r="BJ282" i="1"/>
  <c r="BK282" i="1"/>
  <c r="BF283" i="1"/>
  <c r="BG283" i="1"/>
  <c r="BH283" i="1"/>
  <c r="BI283" i="1"/>
  <c r="BJ283" i="1"/>
  <c r="BK283" i="1"/>
  <c r="BF284" i="1"/>
  <c r="BG284" i="1"/>
  <c r="BH284" i="1"/>
  <c r="BI284" i="1"/>
  <c r="BJ284" i="1"/>
  <c r="BK284" i="1"/>
  <c r="BF285" i="1"/>
  <c r="BG285" i="1"/>
  <c r="BH285" i="1"/>
  <c r="BI285" i="1"/>
  <c r="BJ285" i="1"/>
  <c r="BK285" i="1"/>
  <c r="BF286" i="1"/>
  <c r="BG286" i="1"/>
  <c r="BH286" i="1"/>
  <c r="BI286" i="1"/>
  <c r="BJ286" i="1"/>
  <c r="BK286" i="1"/>
  <c r="BF287" i="1"/>
  <c r="BG287" i="1"/>
  <c r="BH287" i="1"/>
  <c r="BI287" i="1"/>
  <c r="BJ287" i="1"/>
  <c r="BK287" i="1"/>
  <c r="BF288" i="1"/>
  <c r="BG288" i="1"/>
  <c r="BH288" i="1"/>
  <c r="BI288" i="1"/>
  <c r="BJ288" i="1"/>
  <c r="BK288" i="1"/>
  <c r="BF289" i="1"/>
  <c r="BG289" i="1"/>
  <c r="BH289" i="1"/>
  <c r="BI289" i="1"/>
  <c r="BJ289" i="1"/>
  <c r="BK289" i="1"/>
  <c r="BF290" i="1"/>
  <c r="BG290" i="1"/>
  <c r="BH290" i="1"/>
  <c r="BI290" i="1"/>
  <c r="BJ290" i="1"/>
  <c r="BK290" i="1"/>
  <c r="BF291" i="1"/>
  <c r="BG291" i="1"/>
  <c r="BH291" i="1"/>
  <c r="BI291" i="1"/>
  <c r="BJ291" i="1"/>
  <c r="BK291" i="1"/>
  <c r="BF292" i="1"/>
  <c r="BG292" i="1"/>
  <c r="BH292" i="1"/>
  <c r="BI292" i="1"/>
  <c r="BJ292" i="1"/>
  <c r="BK292" i="1"/>
  <c r="BF293" i="1"/>
  <c r="BG293" i="1"/>
  <c r="BH293" i="1"/>
  <c r="BI293" i="1"/>
  <c r="BJ293" i="1"/>
  <c r="BK293" i="1"/>
  <c r="BF294" i="1"/>
  <c r="BG294" i="1"/>
  <c r="BH294" i="1"/>
  <c r="BI294" i="1"/>
  <c r="BJ294" i="1"/>
  <c r="BK294" i="1"/>
  <c r="BF295" i="1"/>
  <c r="BG295" i="1"/>
  <c r="BH295" i="1"/>
  <c r="BI295" i="1"/>
  <c r="BJ295" i="1"/>
  <c r="BK295" i="1"/>
  <c r="BF296" i="1"/>
  <c r="BG296" i="1"/>
  <c r="BH296" i="1"/>
  <c r="BI296" i="1"/>
  <c r="BJ296" i="1"/>
  <c r="BK296" i="1"/>
  <c r="BF297" i="1"/>
  <c r="BG297" i="1"/>
  <c r="BH297" i="1"/>
  <c r="BI297" i="1"/>
  <c r="BJ297" i="1"/>
  <c r="BK297" i="1"/>
  <c r="BF298" i="1"/>
  <c r="BG298" i="1"/>
  <c r="BH298" i="1"/>
  <c r="BI298" i="1"/>
  <c r="BJ298" i="1"/>
  <c r="BK298" i="1"/>
  <c r="BF299" i="1"/>
  <c r="BG299" i="1"/>
  <c r="BH299" i="1"/>
  <c r="BI299" i="1"/>
  <c r="BJ299" i="1"/>
  <c r="BK299" i="1"/>
  <c r="BF300" i="1"/>
  <c r="BG300" i="1"/>
  <c r="BH300" i="1"/>
  <c r="BI300" i="1"/>
  <c r="BJ300" i="1"/>
  <c r="BK300" i="1"/>
  <c r="BF301" i="1"/>
  <c r="BG301" i="1"/>
  <c r="BH301" i="1"/>
  <c r="BI301" i="1"/>
  <c r="BJ301" i="1"/>
  <c r="BK301" i="1"/>
  <c r="BF302" i="1"/>
  <c r="BG302" i="1"/>
  <c r="BH302" i="1"/>
  <c r="BI302" i="1"/>
  <c r="BJ302" i="1"/>
  <c r="BK302" i="1"/>
  <c r="BF303" i="1"/>
  <c r="BG303" i="1"/>
  <c r="BH303" i="1"/>
  <c r="BI303" i="1"/>
  <c r="BJ303" i="1"/>
  <c r="BK303" i="1"/>
  <c r="BF304" i="1"/>
  <c r="BG304" i="1"/>
  <c r="BH304" i="1"/>
  <c r="BI304" i="1"/>
  <c r="BJ304" i="1"/>
  <c r="BK304" i="1"/>
  <c r="BF305" i="1"/>
  <c r="BG305" i="1"/>
  <c r="BH305" i="1"/>
  <c r="BI305" i="1"/>
  <c r="BJ305" i="1"/>
  <c r="BK305" i="1"/>
  <c r="BF306" i="1"/>
  <c r="BG306" i="1"/>
  <c r="BH306" i="1"/>
  <c r="BI306" i="1"/>
  <c r="BJ306" i="1"/>
  <c r="BK306" i="1"/>
  <c r="BF307" i="1"/>
  <c r="BG307" i="1"/>
  <c r="BH307" i="1"/>
  <c r="BI307" i="1"/>
  <c r="BJ307" i="1"/>
  <c r="BK307" i="1"/>
  <c r="BF308" i="1"/>
  <c r="BG308" i="1"/>
  <c r="BH308" i="1"/>
  <c r="BI308" i="1"/>
  <c r="BJ308" i="1"/>
  <c r="BK308" i="1"/>
  <c r="BF309" i="1"/>
  <c r="BG309" i="1"/>
  <c r="BH309" i="1"/>
  <c r="BI309" i="1"/>
  <c r="BJ309" i="1"/>
  <c r="BK309" i="1"/>
  <c r="BF310" i="1"/>
  <c r="BG310" i="1"/>
  <c r="BH310" i="1"/>
  <c r="BI310" i="1"/>
  <c r="BJ310" i="1"/>
  <c r="BK310" i="1"/>
  <c r="BF311" i="1"/>
  <c r="BG311" i="1"/>
  <c r="BH311" i="1"/>
  <c r="BI311" i="1"/>
  <c r="BJ311" i="1"/>
  <c r="BK311" i="1"/>
  <c r="BF312" i="1"/>
  <c r="BG312" i="1"/>
  <c r="BH312" i="1"/>
  <c r="BI312" i="1"/>
  <c r="BJ312" i="1"/>
  <c r="BK312" i="1"/>
  <c r="BF313" i="1"/>
  <c r="BG313" i="1"/>
  <c r="BH313" i="1"/>
  <c r="BI313" i="1"/>
  <c r="BJ313" i="1"/>
  <c r="BK313" i="1"/>
  <c r="BF314" i="1"/>
  <c r="BG314" i="1"/>
  <c r="BH314" i="1"/>
  <c r="BI314" i="1"/>
  <c r="BJ314" i="1"/>
  <c r="BK314" i="1"/>
  <c r="BF315" i="1"/>
  <c r="BG315" i="1"/>
  <c r="BH315" i="1"/>
  <c r="BI315" i="1"/>
  <c r="BJ315" i="1"/>
  <c r="BK315" i="1"/>
  <c r="BF316" i="1"/>
  <c r="BG316" i="1"/>
  <c r="BH316" i="1"/>
  <c r="BI316" i="1"/>
  <c r="BJ316" i="1"/>
  <c r="BK316" i="1"/>
  <c r="BF317" i="1"/>
  <c r="BG317" i="1"/>
  <c r="BH317" i="1"/>
  <c r="BI317" i="1"/>
  <c r="BJ317" i="1"/>
  <c r="BK317" i="1"/>
  <c r="BF318" i="1"/>
  <c r="BG318" i="1"/>
  <c r="BH318" i="1"/>
  <c r="BI318" i="1"/>
  <c r="BJ318" i="1"/>
  <c r="BK318" i="1"/>
  <c r="BF319" i="1"/>
  <c r="BG319" i="1"/>
  <c r="BH319" i="1"/>
  <c r="BI319" i="1"/>
  <c r="BJ319" i="1"/>
  <c r="BK319" i="1"/>
  <c r="BF320" i="1"/>
  <c r="BG320" i="1"/>
  <c r="BH320" i="1"/>
  <c r="BI320" i="1"/>
  <c r="BJ320" i="1"/>
  <c r="BK320" i="1"/>
  <c r="BF321" i="1"/>
  <c r="BG321" i="1"/>
  <c r="BH321" i="1"/>
  <c r="BI321" i="1"/>
  <c r="BJ321" i="1"/>
  <c r="BK321" i="1"/>
  <c r="BF322" i="1"/>
  <c r="BG322" i="1"/>
  <c r="BH322" i="1"/>
  <c r="BI322" i="1"/>
  <c r="BJ322" i="1"/>
  <c r="BK322" i="1"/>
  <c r="BF323" i="1"/>
  <c r="BG323" i="1"/>
  <c r="BH323" i="1"/>
  <c r="BI323" i="1"/>
  <c r="BJ323" i="1"/>
  <c r="BK323" i="1"/>
  <c r="BF324" i="1"/>
  <c r="BG324" i="1"/>
  <c r="BH324" i="1"/>
  <c r="BI324" i="1"/>
  <c r="BJ324" i="1"/>
  <c r="BK324" i="1"/>
  <c r="BF325" i="1"/>
  <c r="BG325" i="1"/>
  <c r="BH325" i="1"/>
  <c r="BI325" i="1"/>
  <c r="BJ325" i="1"/>
  <c r="BK325" i="1"/>
  <c r="BF326" i="1"/>
  <c r="BG326" i="1"/>
  <c r="BH326" i="1"/>
  <c r="BI326" i="1"/>
  <c r="BJ326" i="1"/>
  <c r="BK326" i="1"/>
  <c r="BF327" i="1"/>
  <c r="BG327" i="1"/>
  <c r="BH327" i="1"/>
  <c r="BI327" i="1"/>
  <c r="BJ327" i="1"/>
  <c r="BK327" i="1"/>
  <c r="BF328" i="1"/>
  <c r="BG328" i="1"/>
  <c r="BH328" i="1"/>
  <c r="BI328" i="1"/>
  <c r="BJ328" i="1"/>
  <c r="BK328" i="1"/>
  <c r="BF329" i="1"/>
  <c r="BG329" i="1"/>
  <c r="BH329" i="1"/>
  <c r="BI329" i="1"/>
  <c r="BJ329" i="1"/>
  <c r="BK329" i="1"/>
  <c r="BF330" i="1"/>
  <c r="BG330" i="1"/>
  <c r="BH330" i="1"/>
  <c r="BI330" i="1"/>
  <c r="BJ330" i="1"/>
  <c r="BK330" i="1"/>
  <c r="BF331" i="1"/>
  <c r="BG331" i="1"/>
  <c r="BH331" i="1"/>
  <c r="BI331" i="1"/>
  <c r="BJ331" i="1"/>
  <c r="BK331" i="1"/>
  <c r="BF332" i="1"/>
  <c r="BG332" i="1"/>
  <c r="BH332" i="1"/>
  <c r="BI332" i="1"/>
  <c r="BJ332" i="1"/>
  <c r="BK332" i="1"/>
  <c r="BF333" i="1"/>
  <c r="BG333" i="1"/>
  <c r="BH333" i="1"/>
  <c r="BI333" i="1"/>
  <c r="BJ333" i="1"/>
  <c r="BK333" i="1"/>
  <c r="BF334" i="1"/>
  <c r="BG334" i="1"/>
  <c r="BH334" i="1"/>
  <c r="BI334" i="1"/>
  <c r="BJ334" i="1"/>
  <c r="BK334" i="1"/>
  <c r="BF335" i="1"/>
  <c r="BG335" i="1"/>
  <c r="BH335" i="1"/>
  <c r="BI335" i="1"/>
  <c r="BJ335" i="1"/>
  <c r="BK335" i="1"/>
  <c r="BF336" i="1"/>
  <c r="BG336" i="1"/>
  <c r="BH336" i="1"/>
  <c r="BI336" i="1"/>
  <c r="BJ336" i="1"/>
  <c r="BK336" i="1"/>
  <c r="BF337" i="1"/>
  <c r="BG337" i="1"/>
  <c r="BH337" i="1"/>
  <c r="BI337" i="1"/>
  <c r="BJ337" i="1"/>
  <c r="BK337" i="1"/>
  <c r="BF338" i="1"/>
  <c r="BG338" i="1"/>
  <c r="BH338" i="1"/>
  <c r="BI338" i="1"/>
  <c r="BJ338" i="1"/>
  <c r="BK338" i="1"/>
  <c r="BF339" i="1"/>
  <c r="BG339" i="1"/>
  <c r="BH339" i="1"/>
  <c r="BI339" i="1"/>
  <c r="BJ339" i="1"/>
  <c r="BK339" i="1"/>
  <c r="BF340" i="1"/>
  <c r="BG340" i="1"/>
  <c r="BH340" i="1"/>
  <c r="BI340" i="1"/>
  <c r="BJ340" i="1"/>
  <c r="BK340" i="1"/>
  <c r="BF341" i="1"/>
  <c r="BG341" i="1"/>
  <c r="BH341" i="1"/>
  <c r="BI341" i="1"/>
  <c r="BJ341" i="1"/>
  <c r="BK341" i="1"/>
  <c r="BF342" i="1"/>
  <c r="BG342" i="1"/>
  <c r="BH342" i="1"/>
  <c r="BI342" i="1"/>
  <c r="BJ342" i="1"/>
  <c r="BK342" i="1"/>
  <c r="BF343" i="1"/>
  <c r="BG343" i="1"/>
  <c r="BH343" i="1"/>
  <c r="BI343" i="1"/>
  <c r="BJ343" i="1"/>
  <c r="BK343" i="1"/>
  <c r="BF344" i="1"/>
  <c r="BG344" i="1"/>
  <c r="BH344" i="1"/>
  <c r="BI344" i="1"/>
  <c r="BJ344" i="1"/>
  <c r="BK344" i="1"/>
  <c r="BF345" i="1"/>
  <c r="BG345" i="1"/>
  <c r="BH345" i="1"/>
  <c r="BI345" i="1"/>
  <c r="BJ345" i="1"/>
  <c r="BK345" i="1"/>
  <c r="BF346" i="1"/>
  <c r="BG346" i="1"/>
  <c r="BH346" i="1"/>
  <c r="BI346" i="1"/>
  <c r="BJ346" i="1"/>
  <c r="BK346" i="1"/>
  <c r="BF347" i="1"/>
  <c r="BG347" i="1"/>
  <c r="BH347" i="1"/>
  <c r="BI347" i="1"/>
  <c r="BJ347" i="1"/>
  <c r="BK347" i="1"/>
  <c r="BF348" i="1"/>
  <c r="BG348" i="1"/>
  <c r="BH348" i="1"/>
  <c r="BI348" i="1"/>
  <c r="BJ348" i="1"/>
  <c r="BK348" i="1"/>
  <c r="BF349" i="1"/>
  <c r="BG349" i="1"/>
  <c r="BH349" i="1"/>
  <c r="BI349" i="1"/>
  <c r="BJ349" i="1"/>
  <c r="BK349" i="1"/>
  <c r="BF350" i="1"/>
  <c r="BG350" i="1"/>
  <c r="BH350" i="1"/>
  <c r="BI350" i="1"/>
  <c r="BJ350" i="1"/>
  <c r="BK350" i="1"/>
  <c r="BF351" i="1"/>
  <c r="BG351" i="1"/>
  <c r="BH351" i="1"/>
  <c r="BI351" i="1"/>
  <c r="BJ351" i="1"/>
  <c r="BK351" i="1"/>
  <c r="BF352" i="1"/>
  <c r="BG352" i="1"/>
  <c r="BH352" i="1"/>
  <c r="BI352" i="1"/>
  <c r="BJ352" i="1"/>
  <c r="BK352" i="1"/>
  <c r="BF353" i="1"/>
  <c r="BG353" i="1"/>
  <c r="BH353" i="1"/>
  <c r="BI353" i="1"/>
  <c r="BJ353" i="1"/>
  <c r="BK353" i="1"/>
  <c r="BF354" i="1"/>
  <c r="BG354" i="1"/>
  <c r="BH354" i="1"/>
  <c r="BI354" i="1"/>
  <c r="BJ354" i="1"/>
  <c r="BK354" i="1"/>
  <c r="BF355" i="1"/>
  <c r="BG355" i="1"/>
  <c r="BH355" i="1"/>
  <c r="BI355" i="1"/>
  <c r="BJ355" i="1"/>
  <c r="BK355" i="1"/>
  <c r="BF356" i="1"/>
  <c r="BG356" i="1"/>
  <c r="BH356" i="1"/>
  <c r="BI356" i="1"/>
  <c r="BJ356" i="1"/>
  <c r="BK356" i="1"/>
  <c r="BF357" i="1"/>
  <c r="BG357" i="1"/>
  <c r="BH357" i="1"/>
  <c r="BI357" i="1"/>
  <c r="BJ357" i="1"/>
  <c r="BK357" i="1"/>
  <c r="BF358" i="1"/>
  <c r="BG358" i="1"/>
  <c r="BH358" i="1"/>
  <c r="BI358" i="1" s="1"/>
  <c r="BK358" i="1"/>
  <c r="BL358" i="1" s="1"/>
  <c r="BF359" i="1"/>
  <c r="BG359" i="1"/>
  <c r="BH359" i="1"/>
  <c r="BI359" i="1" s="1"/>
  <c r="BK359" i="1"/>
  <c r="BL359" i="1" s="1"/>
  <c r="BF360" i="1"/>
  <c r="BG360" i="1"/>
  <c r="BH360" i="1"/>
  <c r="BI360" i="1"/>
  <c r="BJ360" i="1"/>
  <c r="BK360" i="1"/>
  <c r="BF361" i="1"/>
  <c r="BG361" i="1"/>
  <c r="BH361" i="1"/>
  <c r="BI361" i="1"/>
  <c r="BJ361" i="1"/>
  <c r="BK361" i="1"/>
  <c r="BF362" i="1"/>
  <c r="BG362" i="1"/>
  <c r="BH362" i="1"/>
  <c r="BI362" i="1"/>
  <c r="BJ362" i="1"/>
  <c r="BK362" i="1"/>
  <c r="BF363" i="1"/>
  <c r="BG363" i="1"/>
  <c r="BH363" i="1"/>
  <c r="BI363" i="1"/>
  <c r="BJ363" i="1"/>
  <c r="BK363" i="1"/>
  <c r="BF364" i="1"/>
  <c r="BG364" i="1"/>
  <c r="BH364" i="1"/>
  <c r="BI364" i="1"/>
  <c r="BJ364" i="1"/>
  <c r="BK364" i="1"/>
  <c r="BF365" i="1"/>
  <c r="BG365" i="1"/>
  <c r="BH365" i="1"/>
  <c r="BI365" i="1"/>
  <c r="BJ365" i="1"/>
  <c r="BK365" i="1"/>
  <c r="BF366" i="1"/>
  <c r="BG366" i="1"/>
  <c r="BH366" i="1"/>
  <c r="BI366" i="1"/>
  <c r="BJ366" i="1"/>
  <c r="BK366" i="1"/>
  <c r="BL366" i="1" s="1"/>
  <c r="BF367" i="1"/>
  <c r="BG367" i="1"/>
  <c r="BH367" i="1"/>
  <c r="BI367" i="1"/>
  <c r="BJ367" i="1"/>
  <c r="BK367" i="1"/>
  <c r="BL367" i="1" s="1"/>
  <c r="BF368" i="1"/>
  <c r="BG368" i="1"/>
  <c r="BH368" i="1"/>
  <c r="BI368" i="1"/>
  <c r="BJ368" i="1"/>
  <c r="BK368" i="1"/>
  <c r="BL368" i="1"/>
  <c r="BF369" i="1"/>
  <c r="BG369" i="1"/>
  <c r="BH369" i="1"/>
  <c r="BI369" i="1"/>
  <c r="BJ369" i="1"/>
  <c r="BK369" i="1"/>
  <c r="BL369" i="1" s="1"/>
  <c r="BF370" i="1"/>
  <c r="BG370" i="1"/>
  <c r="BH370" i="1"/>
  <c r="BI370" i="1"/>
  <c r="BJ370" i="1"/>
  <c r="BK370" i="1"/>
  <c r="BF371" i="1"/>
  <c r="BG371" i="1"/>
  <c r="BH371" i="1"/>
  <c r="BI371" i="1"/>
  <c r="BJ371" i="1"/>
  <c r="BK371" i="1"/>
  <c r="BL371" i="1" s="1"/>
  <c r="BF372" i="1"/>
  <c r="BG372" i="1"/>
  <c r="BH372" i="1"/>
  <c r="BI372" i="1"/>
  <c r="BJ372" i="1"/>
  <c r="BL372" i="1"/>
  <c r="BF374" i="1"/>
  <c r="BG374" i="1"/>
  <c r="BH374" i="1"/>
  <c r="BI374" i="1"/>
  <c r="BJ374" i="1"/>
  <c r="BK374" i="1"/>
  <c r="BL374" i="1" s="1"/>
  <c r="BF375" i="1"/>
  <c r="BG375" i="1"/>
  <c r="BH375" i="1"/>
  <c r="BI375" i="1"/>
  <c r="BJ375" i="1"/>
  <c r="BK375" i="1"/>
  <c r="BF376" i="1"/>
  <c r="BG376" i="1"/>
  <c r="BH376" i="1"/>
  <c r="BI376" i="1"/>
  <c r="BJ376" i="1"/>
  <c r="BK376" i="1"/>
  <c r="BL376" i="1"/>
  <c r="BF377" i="1"/>
  <c r="BG377" i="1"/>
  <c r="BH377" i="1"/>
  <c r="BI377" i="1"/>
  <c r="BJ377" i="1"/>
  <c r="BK377" i="1"/>
  <c r="BL377" i="1" s="1"/>
  <c r="BF378" i="1"/>
  <c r="BG378" i="1"/>
  <c r="BH378" i="1"/>
  <c r="BI378" i="1"/>
  <c r="BJ378" i="1"/>
  <c r="BK378" i="1"/>
  <c r="BL378" i="1" s="1"/>
  <c r="BF379" i="1"/>
  <c r="BG379" i="1"/>
  <c r="BH379" i="1"/>
  <c r="BI379" i="1"/>
  <c r="BJ379" i="1"/>
  <c r="BK379" i="1"/>
  <c r="BF380" i="1"/>
  <c r="BG380" i="1"/>
  <c r="BH380" i="1"/>
  <c r="BI380" i="1"/>
  <c r="BJ380" i="1"/>
  <c r="BK380" i="1"/>
  <c r="BF381" i="1"/>
  <c r="BG381" i="1"/>
  <c r="BH381" i="1"/>
  <c r="BI381" i="1"/>
  <c r="BJ381" i="1"/>
  <c r="BK381" i="1"/>
  <c r="BF382" i="1"/>
  <c r="BG382" i="1"/>
  <c r="BH382" i="1"/>
  <c r="BI382" i="1"/>
  <c r="BJ382" i="1"/>
  <c r="BK382" i="1"/>
  <c r="BF383" i="1"/>
  <c r="BG383" i="1"/>
  <c r="BH383" i="1"/>
  <c r="BI383" i="1"/>
  <c r="BJ383" i="1"/>
  <c r="BK383" i="1"/>
  <c r="BF384" i="1"/>
  <c r="BG384" i="1"/>
  <c r="BH384" i="1"/>
  <c r="BI384" i="1"/>
  <c r="BJ384" i="1"/>
  <c r="BK384" i="1"/>
  <c r="BF385" i="1"/>
  <c r="BG385" i="1"/>
  <c r="BH385" i="1"/>
  <c r="BI385" i="1"/>
  <c r="BJ385" i="1"/>
  <c r="BK385" i="1"/>
  <c r="BF386" i="1"/>
  <c r="BG386" i="1"/>
  <c r="BH386" i="1"/>
  <c r="BI386" i="1"/>
  <c r="BJ386" i="1"/>
  <c r="BK386" i="1"/>
  <c r="BF387" i="1"/>
  <c r="BG387" i="1"/>
  <c r="BH387" i="1"/>
  <c r="BI387" i="1"/>
  <c r="BJ387" i="1"/>
  <c r="BK387" i="1"/>
  <c r="BF388" i="1"/>
  <c r="BG388" i="1"/>
  <c r="BH388" i="1"/>
  <c r="BI388" i="1"/>
  <c r="BJ388" i="1"/>
  <c r="BK388" i="1"/>
  <c r="BF389" i="1"/>
  <c r="BG389" i="1"/>
  <c r="BH389" i="1"/>
  <c r="BI389" i="1"/>
  <c r="BJ389" i="1"/>
  <c r="BK389" i="1"/>
  <c r="BF390" i="1"/>
  <c r="BG390" i="1"/>
  <c r="BH390" i="1"/>
  <c r="BI390" i="1"/>
  <c r="BJ390" i="1"/>
  <c r="BK390" i="1"/>
  <c r="BF391" i="1"/>
  <c r="BG391" i="1"/>
  <c r="BH391" i="1"/>
  <c r="BI391" i="1"/>
  <c r="BJ391" i="1"/>
  <c r="BK391" i="1"/>
  <c r="BF392" i="1"/>
  <c r="BG392" i="1"/>
  <c r="BH392" i="1"/>
  <c r="BI392" i="1"/>
  <c r="BJ392" i="1"/>
  <c r="BK392" i="1"/>
  <c r="BF393" i="1"/>
  <c r="BG393" i="1"/>
  <c r="BH393" i="1"/>
  <c r="BI393" i="1"/>
  <c r="BJ393" i="1"/>
  <c r="BK393" i="1"/>
  <c r="BF394" i="1"/>
  <c r="BG394" i="1"/>
  <c r="BH394" i="1"/>
  <c r="BI394" i="1"/>
  <c r="BJ394" i="1"/>
  <c r="BK394" i="1"/>
  <c r="BF395" i="1"/>
  <c r="BG395" i="1"/>
  <c r="BH395" i="1"/>
  <c r="BI395" i="1" s="1"/>
  <c r="BK395" i="1"/>
  <c r="BF396" i="1"/>
  <c r="BG396" i="1"/>
  <c r="BH396" i="1"/>
  <c r="BI396" i="1" s="1"/>
  <c r="BK396" i="1"/>
  <c r="BF397" i="1"/>
  <c r="BG397" i="1"/>
  <c r="BH397" i="1"/>
  <c r="BI397" i="1"/>
  <c r="BK397" i="1"/>
  <c r="BF398" i="1"/>
  <c r="BG398" i="1"/>
  <c r="BH398" i="1"/>
  <c r="BI398" i="1" s="1"/>
  <c r="BK398" i="1"/>
  <c r="BF399" i="1"/>
  <c r="BG399" i="1"/>
  <c r="BH399" i="1"/>
  <c r="BI399" i="1" s="1"/>
  <c r="BK399" i="1"/>
  <c r="BF400" i="1"/>
  <c r="BG400" i="1"/>
  <c r="BH400" i="1"/>
  <c r="BI400" i="1" s="1"/>
  <c r="BK400" i="1"/>
  <c r="BF401" i="1"/>
  <c r="BG401" i="1"/>
  <c r="BH401" i="1"/>
  <c r="BI401" i="1" s="1"/>
  <c r="BK401" i="1"/>
  <c r="BF402" i="1"/>
  <c r="BG402" i="1"/>
  <c r="BH402" i="1"/>
  <c r="BI402" i="1" s="1"/>
  <c r="BK402" i="1"/>
  <c r="BF403" i="1"/>
  <c r="BG403" i="1"/>
  <c r="BH403" i="1"/>
  <c r="BI403" i="1"/>
  <c r="BJ403" i="1"/>
  <c r="BK403" i="1"/>
  <c r="BL403" i="1"/>
  <c r="BF404" i="1"/>
  <c r="BG404" i="1"/>
  <c r="BH404" i="1"/>
  <c r="BI404" i="1"/>
  <c r="BJ404" i="1"/>
  <c r="BK404" i="1"/>
  <c r="BL404" i="1"/>
  <c r="BF405" i="1"/>
  <c r="BG405" i="1"/>
  <c r="BH405" i="1"/>
  <c r="BI405" i="1"/>
  <c r="BJ405" i="1"/>
  <c r="BK405" i="1"/>
  <c r="BL405" i="1"/>
  <c r="BF406" i="1"/>
  <c r="BG406" i="1"/>
  <c r="BH406" i="1"/>
  <c r="BI406" i="1"/>
  <c r="BJ406" i="1"/>
  <c r="BK406" i="1"/>
  <c r="BL406" i="1"/>
  <c r="BF407" i="1"/>
  <c r="BG407" i="1"/>
  <c r="BH407" i="1"/>
  <c r="BI407" i="1"/>
  <c r="BJ407" i="1"/>
  <c r="BK407" i="1"/>
  <c r="BL407" i="1"/>
  <c r="BF408" i="1"/>
  <c r="BG408" i="1"/>
  <c r="BH408" i="1"/>
  <c r="BI408" i="1"/>
  <c r="BJ408" i="1"/>
  <c r="BK408" i="1"/>
  <c r="BL408" i="1"/>
  <c r="BF409" i="1"/>
  <c r="BG409" i="1"/>
  <c r="BH409" i="1"/>
  <c r="BI409" i="1"/>
  <c r="BJ409" i="1"/>
  <c r="BL409" i="1"/>
  <c r="BF410" i="1"/>
  <c r="BG410" i="1"/>
  <c r="BH410" i="1"/>
  <c r="BI410" i="1"/>
  <c r="BJ410" i="1"/>
  <c r="BK410" i="1"/>
  <c r="BL410" i="1"/>
  <c r="BF411" i="1"/>
  <c r="BG411" i="1"/>
  <c r="BH411" i="1"/>
  <c r="BI411" i="1"/>
  <c r="BJ411" i="1"/>
  <c r="BK411" i="1"/>
  <c r="BL411" i="1"/>
  <c r="BF412" i="1"/>
  <c r="BG412" i="1"/>
  <c r="BH412" i="1"/>
  <c r="BI412" i="1"/>
  <c r="BJ412" i="1"/>
  <c r="BK412" i="1"/>
  <c r="BL412" i="1"/>
  <c r="BF413" i="1"/>
  <c r="BG413" i="1"/>
  <c r="BH413" i="1"/>
  <c r="BI413" i="1"/>
  <c r="BJ413" i="1"/>
  <c r="BK413" i="1"/>
  <c r="BL413" i="1"/>
  <c r="BF414" i="1"/>
  <c r="BG414" i="1"/>
  <c r="BH414" i="1"/>
  <c r="BI414" i="1"/>
  <c r="BJ414" i="1"/>
  <c r="BK414" i="1"/>
  <c r="BL414" i="1"/>
  <c r="BF415" i="1"/>
  <c r="BG415" i="1"/>
  <c r="BH415" i="1"/>
  <c r="BI415" i="1"/>
  <c r="BJ415" i="1"/>
  <c r="BK415" i="1"/>
  <c r="BL415" i="1"/>
  <c r="BF416" i="1"/>
  <c r="BG416" i="1"/>
  <c r="BH416" i="1"/>
  <c r="BI416" i="1"/>
  <c r="BJ416" i="1"/>
  <c r="BK416" i="1"/>
  <c r="BL416" i="1"/>
  <c r="BF417" i="1"/>
  <c r="BG417" i="1"/>
  <c r="BH417" i="1"/>
  <c r="BI417" i="1"/>
  <c r="BJ417" i="1"/>
  <c r="BK417" i="1"/>
  <c r="BL417" i="1"/>
  <c r="BF418" i="1"/>
  <c r="BG418" i="1"/>
  <c r="BH418" i="1"/>
  <c r="BI418" i="1"/>
  <c r="BJ418" i="1"/>
  <c r="BK418" i="1"/>
  <c r="BL418" i="1"/>
  <c r="BF419" i="1"/>
  <c r="BG419" i="1"/>
  <c r="BH419" i="1"/>
  <c r="BI419" i="1"/>
  <c r="BJ419" i="1"/>
  <c r="BK419" i="1"/>
  <c r="BL419" i="1"/>
  <c r="BF420" i="1"/>
  <c r="BG420" i="1"/>
  <c r="BH420" i="1"/>
  <c r="BI420" i="1"/>
  <c r="BJ420" i="1"/>
  <c r="BK420" i="1"/>
  <c r="BL420" i="1"/>
  <c r="BF421" i="1"/>
  <c r="BG421" i="1"/>
  <c r="BH421" i="1"/>
  <c r="BI421" i="1"/>
  <c r="BJ421" i="1"/>
  <c r="BK421" i="1"/>
  <c r="BL421" i="1"/>
  <c r="BF422" i="1"/>
  <c r="BG422" i="1"/>
  <c r="BH422" i="1"/>
  <c r="BI422" i="1"/>
  <c r="BJ422" i="1"/>
  <c r="BK422" i="1"/>
  <c r="BL422" i="1"/>
  <c r="BF423" i="1"/>
  <c r="BG423" i="1"/>
  <c r="BH423" i="1"/>
  <c r="BI423" i="1"/>
  <c r="BJ423" i="1"/>
  <c r="BK423" i="1"/>
  <c r="BL423" i="1"/>
  <c r="BF424" i="1"/>
  <c r="BG424" i="1"/>
  <c r="BH424" i="1"/>
  <c r="BI424" i="1"/>
  <c r="BJ424" i="1"/>
  <c r="BK424" i="1"/>
  <c r="BL424" i="1"/>
  <c r="BF425" i="1"/>
  <c r="BG425" i="1"/>
  <c r="BH425" i="1"/>
  <c r="BI425" i="1"/>
  <c r="BJ425" i="1"/>
  <c r="BK425" i="1"/>
  <c r="BL425" i="1"/>
  <c r="BF426" i="1"/>
  <c r="BG426" i="1"/>
  <c r="BH426" i="1"/>
  <c r="BI426" i="1"/>
  <c r="BJ426" i="1"/>
  <c r="BK426" i="1"/>
  <c r="BL426" i="1"/>
  <c r="BF427" i="1"/>
  <c r="BG427" i="1"/>
  <c r="BH427" i="1"/>
  <c r="BI427" i="1"/>
  <c r="BJ427" i="1"/>
  <c r="BK427" i="1"/>
  <c r="BL427" i="1"/>
  <c r="BF428" i="1"/>
  <c r="BG428" i="1"/>
  <c r="BH428" i="1"/>
  <c r="BI428" i="1"/>
  <c r="BJ428" i="1"/>
  <c r="BK428" i="1"/>
  <c r="BL428" i="1"/>
  <c r="BF429" i="1"/>
  <c r="BG429" i="1"/>
  <c r="BH429" i="1"/>
  <c r="BI429" i="1"/>
  <c r="BJ429" i="1"/>
  <c r="BK429" i="1"/>
  <c r="BL429" i="1"/>
  <c r="BF430" i="1"/>
  <c r="BG430" i="1"/>
  <c r="BH430" i="1"/>
  <c r="BI430" i="1"/>
  <c r="BJ430" i="1"/>
  <c r="BK430" i="1"/>
  <c r="BL430" i="1"/>
  <c r="BF431" i="1"/>
  <c r="BG431" i="1"/>
  <c r="BH431" i="1"/>
  <c r="BI431" i="1"/>
  <c r="BJ431" i="1"/>
  <c r="BK431" i="1"/>
  <c r="BL431" i="1"/>
  <c r="BF432" i="1"/>
  <c r="BG432" i="1"/>
  <c r="BH432" i="1"/>
  <c r="BI432" i="1"/>
  <c r="BJ432" i="1"/>
  <c r="BK432" i="1"/>
  <c r="BL432" i="1"/>
  <c r="BF433" i="1"/>
  <c r="BG433" i="1"/>
  <c r="BH433" i="1"/>
  <c r="BI433" i="1"/>
  <c r="BJ433" i="1"/>
  <c r="BK433" i="1"/>
  <c r="BL433" i="1"/>
  <c r="BF434" i="1"/>
  <c r="BG434" i="1"/>
  <c r="BH434" i="1"/>
  <c r="BI434" i="1"/>
  <c r="BJ434" i="1"/>
  <c r="BK434" i="1"/>
  <c r="BL434" i="1"/>
  <c r="BF435" i="1"/>
  <c r="BG435" i="1"/>
  <c r="BH435" i="1"/>
  <c r="BI435" i="1"/>
  <c r="BJ435" i="1"/>
  <c r="BK435" i="1"/>
  <c r="BL435" i="1"/>
  <c r="BF436" i="1"/>
  <c r="BG436" i="1"/>
  <c r="BH436" i="1"/>
  <c r="BI436" i="1"/>
  <c r="BJ436" i="1"/>
  <c r="BK436" i="1"/>
  <c r="BL436" i="1"/>
  <c r="BF437" i="1"/>
  <c r="BG437" i="1"/>
  <c r="BH437" i="1"/>
  <c r="BI437" i="1"/>
  <c r="BJ437" i="1"/>
  <c r="BK437" i="1"/>
  <c r="BL437" i="1"/>
  <c r="BF438" i="1"/>
  <c r="BG438" i="1"/>
  <c r="BH438" i="1"/>
  <c r="BI438" i="1"/>
  <c r="BJ438" i="1"/>
  <c r="BK438" i="1"/>
  <c r="BL438" i="1"/>
  <c r="BF439" i="1"/>
  <c r="BG439" i="1"/>
  <c r="BH439" i="1"/>
  <c r="BI439" i="1"/>
  <c r="BJ439" i="1"/>
  <c r="BK439" i="1"/>
  <c r="BL439" i="1"/>
  <c r="BF440" i="1"/>
  <c r="BG440" i="1"/>
  <c r="BH440" i="1"/>
  <c r="BI440" i="1"/>
  <c r="BJ440" i="1"/>
  <c r="BK440" i="1"/>
  <c r="BL440" i="1"/>
  <c r="BF441" i="1"/>
  <c r="BG441" i="1"/>
  <c r="BH441" i="1"/>
  <c r="BI441" i="1"/>
  <c r="BJ441" i="1"/>
  <c r="BK441" i="1"/>
  <c r="BL441" i="1"/>
  <c r="BF442" i="1"/>
  <c r="BG442" i="1"/>
  <c r="BH442" i="1"/>
  <c r="BI442" i="1"/>
  <c r="BJ442" i="1"/>
  <c r="BK442" i="1"/>
  <c r="BL442" i="1"/>
  <c r="BF443" i="1"/>
  <c r="BG443" i="1"/>
  <c r="BH443" i="1"/>
  <c r="BI443" i="1"/>
  <c r="BJ443" i="1"/>
  <c r="BL443" i="1"/>
  <c r="BF444" i="1"/>
  <c r="BG444" i="1"/>
  <c r="BH444" i="1"/>
  <c r="BI444" i="1"/>
  <c r="BJ444" i="1"/>
  <c r="BK444" i="1"/>
  <c r="BL444" i="1"/>
  <c r="BF445" i="1"/>
  <c r="BG445" i="1"/>
  <c r="BH445" i="1"/>
  <c r="BI445" i="1"/>
  <c r="BJ445" i="1"/>
  <c r="BK445" i="1"/>
  <c r="BL445" i="1"/>
  <c r="BF446" i="1"/>
  <c r="BG446" i="1"/>
  <c r="BH446" i="1"/>
  <c r="BI446" i="1"/>
  <c r="BJ446" i="1"/>
  <c r="BK446" i="1"/>
  <c r="BL446" i="1"/>
  <c r="BF447" i="1"/>
  <c r="BG447" i="1"/>
  <c r="BH447" i="1"/>
  <c r="BI447" i="1"/>
  <c r="BJ447" i="1"/>
  <c r="BK447" i="1"/>
  <c r="BL447" i="1"/>
  <c r="BF448" i="1"/>
  <c r="BG448" i="1"/>
  <c r="BH448" i="1"/>
  <c r="BI448" i="1"/>
  <c r="BJ448" i="1"/>
  <c r="BK448" i="1"/>
  <c r="BL448" i="1"/>
  <c r="BF449" i="1"/>
  <c r="BG449" i="1"/>
  <c r="BH449" i="1"/>
  <c r="BI449" i="1"/>
  <c r="BJ449" i="1"/>
  <c r="BK449" i="1"/>
  <c r="BL449" i="1"/>
  <c r="BF450" i="1"/>
  <c r="BG450" i="1"/>
  <c r="BH450" i="1"/>
  <c r="BI450" i="1"/>
  <c r="BJ450" i="1"/>
  <c r="BK450" i="1"/>
  <c r="BL450" i="1"/>
  <c r="BF451" i="1"/>
  <c r="BG451" i="1"/>
  <c r="BH451" i="1"/>
  <c r="BI451" i="1"/>
  <c r="BJ451" i="1"/>
  <c r="BK451" i="1"/>
  <c r="BL451" i="1"/>
  <c r="BF452" i="1"/>
  <c r="BG452" i="1"/>
  <c r="BH452" i="1"/>
  <c r="BI452" i="1"/>
  <c r="BJ452" i="1"/>
  <c r="BK452" i="1"/>
  <c r="BL452" i="1"/>
  <c r="BF453" i="1"/>
  <c r="BG453" i="1"/>
  <c r="BH453" i="1"/>
  <c r="BI453" i="1"/>
  <c r="BJ453" i="1"/>
  <c r="BK453" i="1"/>
  <c r="BL453" i="1"/>
  <c r="BF454" i="1"/>
  <c r="BG454" i="1"/>
  <c r="BH454" i="1"/>
  <c r="BI454" i="1"/>
  <c r="BJ454" i="1"/>
  <c r="BK454" i="1"/>
  <c r="BL454" i="1"/>
  <c r="BF455" i="1"/>
  <c r="BG455" i="1"/>
  <c r="BH455" i="1"/>
  <c r="BI455" i="1"/>
  <c r="BJ455" i="1"/>
  <c r="BK455" i="1"/>
  <c r="BL455" i="1"/>
  <c r="BF456" i="1"/>
  <c r="BG456" i="1"/>
  <c r="BH456" i="1"/>
  <c r="BI456" i="1"/>
  <c r="BJ456" i="1"/>
  <c r="BK456" i="1"/>
  <c r="BL456" i="1"/>
  <c r="BF457" i="1"/>
  <c r="BG457" i="1"/>
  <c r="BH457" i="1"/>
  <c r="BI457" i="1"/>
  <c r="BJ457" i="1"/>
  <c r="BK457" i="1"/>
  <c r="BL457" i="1"/>
  <c r="BF458" i="1"/>
  <c r="BG458" i="1"/>
  <c r="BH458" i="1"/>
  <c r="BI458" i="1"/>
  <c r="BJ458" i="1"/>
  <c r="BK458" i="1"/>
  <c r="BL458" i="1"/>
  <c r="BF459" i="1"/>
  <c r="BG459" i="1"/>
  <c r="BH459" i="1"/>
  <c r="BI459" i="1"/>
  <c r="BJ459" i="1"/>
  <c r="BK459" i="1"/>
  <c r="BL459" i="1"/>
  <c r="BF460" i="1"/>
  <c r="BG460" i="1"/>
  <c r="BH460" i="1"/>
  <c r="BI460" i="1"/>
  <c r="BJ460" i="1"/>
  <c r="BK460" i="1"/>
  <c r="BL460" i="1"/>
  <c r="BF461" i="1"/>
  <c r="BG461" i="1"/>
  <c r="BH461" i="1"/>
  <c r="BI461" i="1"/>
  <c r="BJ461" i="1"/>
  <c r="BK461" i="1"/>
  <c r="BL461" i="1"/>
  <c r="BF462" i="1"/>
  <c r="BG462" i="1"/>
  <c r="BH462" i="1"/>
  <c r="BI462" i="1"/>
  <c r="BJ462" i="1"/>
  <c r="BK462" i="1"/>
  <c r="BL462" i="1"/>
  <c r="BF463" i="1"/>
  <c r="BG463" i="1"/>
  <c r="BH463" i="1"/>
  <c r="BI463" i="1"/>
  <c r="BJ463" i="1"/>
  <c r="BK463" i="1"/>
  <c r="BL463" i="1"/>
  <c r="BF464" i="1"/>
  <c r="BG464" i="1"/>
  <c r="BH464" i="1"/>
  <c r="BI464" i="1"/>
  <c r="BJ464" i="1"/>
  <c r="BK464" i="1"/>
  <c r="BL464" i="1"/>
  <c r="BF465" i="1"/>
  <c r="BG465" i="1"/>
  <c r="BH465" i="1"/>
  <c r="BI465" i="1"/>
  <c r="BJ465" i="1"/>
  <c r="BK465" i="1"/>
  <c r="BL465" i="1"/>
  <c r="BF466" i="1"/>
  <c r="BG466" i="1"/>
  <c r="BH466" i="1"/>
  <c r="BI466" i="1"/>
  <c r="BJ466" i="1"/>
  <c r="BK466" i="1"/>
  <c r="BL466" i="1"/>
  <c r="BF467" i="1"/>
  <c r="BG467" i="1"/>
  <c r="BH467" i="1"/>
  <c r="BI467" i="1"/>
  <c r="BJ467" i="1"/>
  <c r="BK467" i="1"/>
  <c r="BL467" i="1"/>
  <c r="BF468" i="1"/>
  <c r="BG468" i="1"/>
  <c r="BH468" i="1"/>
  <c r="BI468" i="1"/>
  <c r="BJ468" i="1"/>
  <c r="BK468" i="1"/>
  <c r="BL468" i="1"/>
  <c r="BF469" i="1"/>
  <c r="BG469" i="1"/>
  <c r="BH469" i="1"/>
  <c r="BI469" i="1"/>
  <c r="BJ469" i="1"/>
  <c r="BK469" i="1"/>
  <c r="BL469" i="1"/>
  <c r="BF470" i="1"/>
  <c r="BG470" i="1"/>
  <c r="BH470" i="1"/>
  <c r="BI470" i="1"/>
  <c r="BJ470" i="1"/>
  <c r="BK470" i="1"/>
  <c r="BL470" i="1"/>
  <c r="BF471" i="1"/>
  <c r="BG471" i="1"/>
  <c r="BH471" i="1"/>
  <c r="BI471" i="1"/>
  <c r="BJ471" i="1"/>
  <c r="BK471" i="1"/>
  <c r="BL471" i="1"/>
  <c r="BF472" i="1"/>
  <c r="BG472" i="1"/>
  <c r="BH472" i="1"/>
  <c r="BI472" i="1"/>
  <c r="BJ472" i="1"/>
  <c r="BK472" i="1"/>
  <c r="BL472" i="1"/>
  <c r="BF473" i="1"/>
  <c r="BG473" i="1"/>
  <c r="BH473" i="1"/>
  <c r="BI473" i="1"/>
  <c r="BJ473" i="1"/>
  <c r="BK473" i="1"/>
  <c r="BL473" i="1"/>
  <c r="BF474" i="1"/>
  <c r="BG474" i="1"/>
  <c r="BH474" i="1"/>
  <c r="BI474" i="1"/>
  <c r="BJ474" i="1"/>
  <c r="BK474" i="1"/>
  <c r="BL474" i="1"/>
  <c r="BF475" i="1"/>
  <c r="BG475" i="1"/>
  <c r="BH475" i="1"/>
  <c r="BI475" i="1"/>
  <c r="BJ475" i="1"/>
  <c r="BK475" i="1"/>
  <c r="BL475" i="1"/>
  <c r="BF476" i="1"/>
  <c r="BG476" i="1"/>
  <c r="BH476" i="1"/>
  <c r="BI476" i="1"/>
  <c r="BJ476" i="1"/>
  <c r="BL476" i="1"/>
  <c r="BF478" i="1"/>
  <c r="BG478" i="1"/>
  <c r="BH478" i="1"/>
  <c r="BI478" i="1"/>
  <c r="BJ478" i="1"/>
  <c r="BK478" i="1"/>
  <c r="BL478" i="1"/>
  <c r="BF479" i="1"/>
  <c r="BG479" i="1"/>
  <c r="BH479" i="1"/>
  <c r="BI479" i="1"/>
  <c r="BJ479" i="1"/>
  <c r="BK479" i="1"/>
  <c r="BL479" i="1"/>
  <c r="BF480" i="1"/>
  <c r="BG480" i="1"/>
  <c r="BH480" i="1"/>
  <c r="BI480" i="1"/>
  <c r="BJ480" i="1"/>
  <c r="BK480" i="1"/>
  <c r="BL480" i="1"/>
  <c r="BF481" i="1"/>
  <c r="BG481" i="1"/>
  <c r="BH481" i="1"/>
  <c r="BI481" i="1"/>
  <c r="BJ481" i="1"/>
  <c r="BK481" i="1"/>
  <c r="BL481" i="1"/>
  <c r="BF482" i="1"/>
  <c r="BG482" i="1"/>
  <c r="BH482" i="1"/>
  <c r="BI482" i="1"/>
  <c r="BJ482" i="1"/>
  <c r="BK482" i="1"/>
  <c r="BL482" i="1"/>
  <c r="BF483" i="1"/>
  <c r="BG483" i="1"/>
  <c r="BH483" i="1"/>
  <c r="BI483" i="1"/>
  <c r="BJ483" i="1"/>
  <c r="BK483" i="1"/>
  <c r="BL483" i="1"/>
  <c r="BF484" i="1"/>
  <c r="BG484" i="1"/>
  <c r="BH484" i="1"/>
  <c r="BI484" i="1"/>
  <c r="BJ484" i="1"/>
  <c r="BK484" i="1"/>
  <c r="BL484" i="1"/>
  <c r="BF485" i="1"/>
  <c r="BG485" i="1"/>
  <c r="BH485" i="1"/>
  <c r="BI485" i="1"/>
  <c r="BJ485" i="1"/>
  <c r="BK485" i="1"/>
  <c r="BL485" i="1"/>
  <c r="BF486" i="1"/>
  <c r="BG486" i="1"/>
  <c r="BH486" i="1"/>
  <c r="BI486" i="1"/>
  <c r="BJ486" i="1"/>
  <c r="BK486" i="1"/>
  <c r="BL486" i="1"/>
  <c r="BF487" i="1"/>
  <c r="BG487" i="1"/>
  <c r="BH487" i="1"/>
  <c r="BI487" i="1"/>
  <c r="BJ487" i="1"/>
  <c r="BK487" i="1"/>
  <c r="BL487" i="1"/>
  <c r="BF488" i="1"/>
  <c r="BG488" i="1"/>
  <c r="BH488" i="1"/>
  <c r="BI488" i="1"/>
  <c r="BJ488" i="1"/>
  <c r="BK488" i="1"/>
  <c r="BL488" i="1"/>
  <c r="BF489" i="1"/>
  <c r="BG489" i="1"/>
  <c r="BH489" i="1"/>
  <c r="BI489" i="1"/>
  <c r="BJ489" i="1"/>
  <c r="BK489" i="1"/>
  <c r="BL489" i="1"/>
  <c r="BF490" i="1"/>
  <c r="BG490" i="1"/>
  <c r="BH490" i="1"/>
  <c r="BI490" i="1"/>
  <c r="BJ490" i="1"/>
  <c r="BK490" i="1"/>
  <c r="BL490" i="1"/>
  <c r="BF491" i="1"/>
  <c r="BG491" i="1"/>
  <c r="BH491" i="1"/>
  <c r="BI491" i="1"/>
  <c r="BJ491" i="1"/>
  <c r="BK491" i="1"/>
  <c r="BL491" i="1"/>
  <c r="BF492" i="1"/>
  <c r="BG492" i="1"/>
  <c r="BH492" i="1"/>
  <c r="BI492" i="1"/>
  <c r="BJ492" i="1"/>
  <c r="BK492" i="1"/>
  <c r="BL492" i="1"/>
  <c r="BF493" i="1"/>
  <c r="BG493" i="1"/>
  <c r="BH493" i="1"/>
  <c r="BI493" i="1"/>
  <c r="BJ493" i="1"/>
  <c r="BK493" i="1"/>
  <c r="BL493" i="1"/>
  <c r="BF494" i="1"/>
  <c r="BG494" i="1"/>
  <c r="BH494" i="1"/>
  <c r="BI494" i="1"/>
  <c r="BJ494" i="1"/>
  <c r="BK494" i="1"/>
  <c r="BL494" i="1"/>
  <c r="BF495" i="1"/>
  <c r="BG495" i="1"/>
  <c r="BH495" i="1"/>
  <c r="BI495" i="1"/>
  <c r="BJ495" i="1"/>
  <c r="BK495" i="1"/>
  <c r="BL495" i="1"/>
  <c r="BF496" i="1"/>
  <c r="BG496" i="1"/>
  <c r="BH496" i="1"/>
  <c r="BI496" i="1"/>
  <c r="BK496" i="1"/>
  <c r="BL496" i="1"/>
  <c r="BF497" i="1"/>
  <c r="BG497" i="1"/>
  <c r="BH497" i="1"/>
  <c r="BI497" i="1" s="1"/>
  <c r="BK497" i="1"/>
  <c r="BL497" i="1"/>
  <c r="BF498" i="1"/>
  <c r="BG498" i="1"/>
  <c r="BH498" i="1"/>
  <c r="BI498" i="1" s="1"/>
  <c r="BK498" i="1"/>
  <c r="BL498" i="1"/>
  <c r="BF499" i="1"/>
  <c r="BG499" i="1"/>
  <c r="BH499" i="1"/>
  <c r="BI499" i="1" s="1"/>
  <c r="BK499" i="1"/>
  <c r="BL499" i="1"/>
  <c r="BF500" i="1"/>
  <c r="BG500" i="1"/>
  <c r="BH500" i="1"/>
  <c r="BI500" i="1" s="1"/>
  <c r="BK500" i="1"/>
  <c r="BL500" i="1"/>
  <c r="BF501" i="1"/>
  <c r="BG501" i="1"/>
  <c r="BH501" i="1"/>
  <c r="BI501" i="1" s="1"/>
  <c r="BK501" i="1"/>
  <c r="BL501" i="1"/>
  <c r="BF502" i="1"/>
  <c r="BG502" i="1"/>
  <c r="BH502" i="1"/>
  <c r="BI502" i="1" s="1"/>
  <c r="BK502" i="1"/>
  <c r="BL502" i="1"/>
  <c r="BF503" i="1"/>
  <c r="BG503" i="1"/>
  <c r="BH503" i="1"/>
  <c r="BI503" i="1" s="1"/>
  <c r="BK503" i="1"/>
  <c r="BL503" i="1"/>
  <c r="BF504" i="1"/>
  <c r="BG504" i="1"/>
  <c r="BH504" i="1"/>
  <c r="BI504" i="1" s="1"/>
  <c r="BK504" i="1"/>
  <c r="BL504" i="1"/>
  <c r="BF505" i="1"/>
  <c r="BG505" i="1"/>
  <c r="BH505" i="1"/>
  <c r="BI505" i="1" s="1"/>
  <c r="BK505" i="1"/>
  <c r="BL505" i="1"/>
  <c r="BF506" i="1"/>
  <c r="BG506" i="1"/>
  <c r="BH506" i="1"/>
  <c r="BI506" i="1"/>
  <c r="BJ506" i="1"/>
  <c r="BK506" i="1"/>
  <c r="BL506" i="1"/>
  <c r="BF507" i="1"/>
  <c r="BG507" i="1"/>
  <c r="BH507" i="1"/>
  <c r="BI507" i="1"/>
  <c r="BJ507" i="1"/>
  <c r="BK507" i="1"/>
  <c r="BL507" i="1"/>
  <c r="BF508" i="1"/>
  <c r="BG508" i="1"/>
  <c r="BH508" i="1"/>
  <c r="BI508" i="1"/>
  <c r="BJ508" i="1"/>
  <c r="BK508" i="1"/>
  <c r="BL508" i="1"/>
  <c r="BF509" i="1"/>
  <c r="BG509" i="1"/>
  <c r="BH509" i="1"/>
  <c r="BI509" i="1"/>
  <c r="BJ509" i="1"/>
  <c r="BK509" i="1"/>
  <c r="BL509" i="1"/>
  <c r="BF510" i="1"/>
  <c r="BG510" i="1"/>
  <c r="BH510" i="1"/>
  <c r="BI510" i="1"/>
  <c r="BJ510" i="1"/>
  <c r="BK510" i="1"/>
  <c r="BL510" i="1"/>
  <c r="BF511" i="1"/>
  <c r="BG511" i="1"/>
  <c r="BH511" i="1"/>
  <c r="BI511" i="1"/>
  <c r="BJ511" i="1"/>
  <c r="BK511" i="1"/>
  <c r="BL511" i="1"/>
  <c r="BF512" i="1"/>
  <c r="BG512" i="1"/>
  <c r="BH512" i="1"/>
  <c r="BI512" i="1"/>
  <c r="BJ512" i="1"/>
  <c r="BK512" i="1"/>
  <c r="BL512" i="1"/>
  <c r="BF513" i="1"/>
  <c r="BG513" i="1"/>
  <c r="BH513" i="1"/>
  <c r="BI513" i="1"/>
  <c r="BJ513" i="1"/>
  <c r="BK513" i="1"/>
  <c r="BL513" i="1"/>
  <c r="BF514" i="1"/>
  <c r="BG514" i="1"/>
  <c r="BH514" i="1"/>
  <c r="BI514" i="1"/>
  <c r="BJ514" i="1"/>
  <c r="BK514" i="1"/>
  <c r="BL514" i="1"/>
  <c r="BF515" i="1"/>
  <c r="BG515" i="1"/>
  <c r="BH515" i="1"/>
  <c r="BI515" i="1"/>
  <c r="BJ515" i="1"/>
  <c r="BK515" i="1"/>
  <c r="BL515" i="1"/>
  <c r="BF516" i="1"/>
  <c r="BG516" i="1"/>
  <c r="BH516" i="1"/>
  <c r="BI516" i="1"/>
  <c r="BJ516" i="1"/>
  <c r="BK516" i="1"/>
  <c r="BL516" i="1"/>
  <c r="BF517" i="1"/>
  <c r="BG517" i="1"/>
  <c r="BH517" i="1"/>
  <c r="BI517" i="1"/>
  <c r="BJ517" i="1"/>
  <c r="BK517" i="1"/>
  <c r="BL517" i="1"/>
  <c r="BF518" i="1"/>
  <c r="BG518" i="1"/>
  <c r="BH518" i="1"/>
  <c r="BI518" i="1"/>
  <c r="BJ518" i="1"/>
  <c r="BK518" i="1"/>
  <c r="BL518" i="1"/>
  <c r="BF519" i="1"/>
  <c r="BG519" i="1"/>
  <c r="BH519" i="1"/>
  <c r="BI519" i="1"/>
  <c r="BJ519" i="1"/>
  <c r="BL519" i="1"/>
  <c r="BF521" i="1"/>
  <c r="BG521" i="1"/>
  <c r="BH521" i="1"/>
  <c r="BI521" i="1"/>
  <c r="BJ521" i="1"/>
  <c r="BK521" i="1"/>
  <c r="BL521" i="1"/>
  <c r="BF522" i="1"/>
  <c r="BG522" i="1"/>
  <c r="BH522" i="1"/>
  <c r="BI522" i="1"/>
  <c r="BJ522" i="1"/>
  <c r="BK522" i="1"/>
  <c r="BL522" i="1"/>
  <c r="BF523" i="1"/>
  <c r="BG523" i="1"/>
  <c r="BH523" i="1"/>
  <c r="BI523" i="1"/>
  <c r="BJ523" i="1"/>
  <c r="BK523" i="1"/>
  <c r="BL523" i="1"/>
  <c r="BF524" i="1"/>
  <c r="BG524" i="1"/>
  <c r="BH524" i="1"/>
  <c r="BI524" i="1"/>
  <c r="BJ524" i="1"/>
  <c r="BK524" i="1"/>
  <c r="BL524" i="1"/>
  <c r="BF525" i="1"/>
  <c r="BG525" i="1"/>
  <c r="BH525" i="1"/>
  <c r="BI525" i="1"/>
  <c r="BJ525" i="1"/>
  <c r="BK525" i="1"/>
  <c r="BL525" i="1"/>
  <c r="BF526" i="1"/>
  <c r="BG526" i="1"/>
  <c r="BH526" i="1"/>
  <c r="BI526" i="1"/>
  <c r="BJ526" i="1"/>
  <c r="BK526" i="1"/>
  <c r="BL526" i="1"/>
  <c r="BF527" i="1"/>
  <c r="BG527" i="1"/>
  <c r="BH527" i="1"/>
  <c r="BI527" i="1"/>
  <c r="BJ527" i="1"/>
  <c r="BK527" i="1"/>
  <c r="BL527" i="1"/>
  <c r="BF528" i="1"/>
  <c r="BG528" i="1"/>
  <c r="BH528" i="1"/>
  <c r="BI528" i="1"/>
  <c r="BJ528" i="1"/>
  <c r="BK528" i="1"/>
  <c r="BL528" i="1"/>
  <c r="BF529" i="1"/>
  <c r="BG529" i="1"/>
  <c r="BH529" i="1"/>
  <c r="BI529" i="1"/>
  <c r="BJ529" i="1"/>
  <c r="BK529" i="1"/>
  <c r="BL529" i="1"/>
  <c r="BF530" i="1"/>
  <c r="BG530" i="1"/>
  <c r="BH530" i="1"/>
  <c r="BI530" i="1"/>
  <c r="BJ530" i="1"/>
  <c r="BK530" i="1"/>
  <c r="BL530" i="1"/>
  <c r="BF531" i="1"/>
  <c r="BG531" i="1"/>
  <c r="BH531" i="1"/>
  <c r="BI531" i="1"/>
  <c r="BJ531" i="1"/>
  <c r="BK531" i="1"/>
  <c r="BL531" i="1"/>
  <c r="BF532" i="1"/>
  <c r="BG532" i="1"/>
  <c r="BH532" i="1"/>
  <c r="BI532" i="1"/>
  <c r="BJ532" i="1"/>
  <c r="BK532" i="1"/>
  <c r="BL532" i="1"/>
  <c r="BF533" i="1"/>
  <c r="BG533" i="1"/>
  <c r="BH533" i="1"/>
  <c r="BI533" i="1"/>
  <c r="BJ533" i="1"/>
  <c r="BK533" i="1"/>
  <c r="BL533" i="1"/>
  <c r="BF534" i="1"/>
  <c r="BG534" i="1"/>
  <c r="BH534" i="1"/>
  <c r="BI534" i="1"/>
  <c r="BJ534" i="1"/>
  <c r="BK534" i="1"/>
  <c r="BL534" i="1"/>
  <c r="BF535" i="1"/>
  <c r="BG535" i="1"/>
  <c r="BH535" i="1"/>
  <c r="BI535" i="1"/>
  <c r="BJ535" i="1"/>
  <c r="BK535" i="1"/>
  <c r="BL535" i="1"/>
  <c r="BF536" i="1"/>
  <c r="BG536" i="1"/>
  <c r="BH536" i="1"/>
  <c r="BI536" i="1"/>
  <c r="BJ536" i="1"/>
  <c r="BK536" i="1"/>
  <c r="BL536" i="1"/>
  <c r="BF537" i="1"/>
  <c r="BG537" i="1"/>
  <c r="BH537" i="1"/>
  <c r="BI537" i="1"/>
  <c r="BJ537" i="1"/>
  <c r="BK537" i="1"/>
  <c r="BL537" i="1"/>
  <c r="BF538" i="1"/>
  <c r="BG538" i="1"/>
  <c r="BH538" i="1"/>
  <c r="BI538" i="1"/>
  <c r="BJ538" i="1"/>
  <c r="BK538" i="1"/>
  <c r="BL538" i="1"/>
  <c r="BF539" i="1"/>
  <c r="BG539" i="1"/>
  <c r="BH539" i="1"/>
  <c r="BI539" i="1"/>
  <c r="BJ539" i="1"/>
  <c r="BK539" i="1"/>
  <c r="BL539" i="1"/>
  <c r="BF540" i="1"/>
  <c r="BG540" i="1"/>
  <c r="BH540" i="1"/>
  <c r="BI540" i="1"/>
  <c r="BJ540" i="1"/>
  <c r="BK540" i="1"/>
  <c r="BL540" i="1"/>
  <c r="BF541" i="1"/>
  <c r="BG541" i="1"/>
  <c r="BH541" i="1"/>
  <c r="BI541" i="1"/>
  <c r="BJ541" i="1"/>
  <c r="BK541" i="1"/>
  <c r="BL541" i="1"/>
  <c r="BF542" i="1"/>
  <c r="BG542" i="1"/>
  <c r="BH542" i="1"/>
  <c r="BI542" i="1" s="1"/>
  <c r="BK542" i="1"/>
  <c r="BL542" i="1"/>
  <c r="BF543" i="1"/>
  <c r="BG543" i="1"/>
  <c r="BH543" i="1"/>
  <c r="BI543" i="1" s="1"/>
  <c r="BK543" i="1"/>
  <c r="BL543" i="1"/>
  <c r="BF544" i="1"/>
  <c r="BG544" i="1"/>
  <c r="BH544" i="1"/>
  <c r="BI544" i="1" s="1"/>
  <c r="BK544" i="1"/>
  <c r="BL544" i="1"/>
  <c r="BF545" i="1"/>
  <c r="BG545" i="1"/>
  <c r="BH545" i="1"/>
  <c r="BI545" i="1" s="1"/>
  <c r="BK545" i="1"/>
  <c r="BL545" i="1"/>
  <c r="BF546" i="1"/>
  <c r="BG546" i="1"/>
  <c r="BH546" i="1"/>
  <c r="BI546" i="1" s="1"/>
  <c r="BK546" i="1"/>
  <c r="BL546" i="1"/>
  <c r="BF547" i="1"/>
  <c r="BG547" i="1"/>
  <c r="BH547" i="1"/>
  <c r="BI547" i="1" s="1"/>
  <c r="BK547" i="1"/>
  <c r="BL547" i="1"/>
  <c r="BF548" i="1"/>
  <c r="BG548" i="1"/>
  <c r="BH548" i="1"/>
  <c r="BI548" i="1" s="1"/>
  <c r="BK548" i="1"/>
  <c r="BL548" i="1"/>
  <c r="BF549" i="1"/>
  <c r="BG549" i="1"/>
  <c r="BH549" i="1"/>
  <c r="BI549" i="1" s="1"/>
  <c r="BK549" i="1"/>
  <c r="BL549" i="1"/>
  <c r="BF550" i="1"/>
  <c r="BG550" i="1"/>
  <c r="BH550" i="1"/>
  <c r="BI550" i="1" s="1"/>
  <c r="BK550" i="1"/>
  <c r="BL550" i="1"/>
  <c r="BF551" i="1"/>
  <c r="BG551" i="1"/>
  <c r="BH551" i="1"/>
  <c r="BI551" i="1" s="1"/>
  <c r="BK551" i="1"/>
  <c r="BL551" i="1"/>
  <c r="BF552" i="1"/>
  <c r="BG552" i="1"/>
  <c r="BH552" i="1"/>
  <c r="BI552" i="1" s="1"/>
  <c r="BK552" i="1"/>
  <c r="BL552" i="1"/>
  <c r="BF553" i="1"/>
  <c r="BG553" i="1"/>
  <c r="BH553" i="1"/>
  <c r="BI553" i="1" s="1"/>
  <c r="BK553" i="1"/>
  <c r="BL553" i="1"/>
  <c r="BF554" i="1"/>
  <c r="BG554" i="1"/>
  <c r="BH554" i="1"/>
  <c r="BI554" i="1" s="1"/>
  <c r="BK554" i="1"/>
  <c r="BL554" i="1"/>
  <c r="BF555" i="1"/>
  <c r="BG555" i="1"/>
  <c r="BH555" i="1"/>
  <c r="BI555" i="1" s="1"/>
  <c r="BK555" i="1"/>
  <c r="BL555" i="1"/>
  <c r="BF556" i="1"/>
  <c r="BG556" i="1"/>
  <c r="BH556" i="1"/>
  <c r="BI556" i="1"/>
  <c r="BJ556" i="1"/>
  <c r="BK556" i="1"/>
  <c r="BL556" i="1"/>
  <c r="BF557" i="1"/>
  <c r="BG557" i="1"/>
  <c r="BH557" i="1"/>
  <c r="BI557" i="1"/>
  <c r="BJ557" i="1"/>
  <c r="BK557" i="1"/>
  <c r="BL557" i="1"/>
  <c r="BF558" i="1"/>
  <c r="BG558" i="1"/>
  <c r="BH558" i="1"/>
  <c r="BI558" i="1"/>
  <c r="BJ558" i="1"/>
  <c r="BK558" i="1"/>
  <c r="BL558" i="1"/>
  <c r="BF559" i="1"/>
  <c r="BG559" i="1"/>
  <c r="BH559" i="1"/>
  <c r="BI559" i="1"/>
  <c r="BJ559" i="1"/>
  <c r="BK559" i="1"/>
  <c r="BL559" i="1"/>
  <c r="BF560" i="1"/>
  <c r="BG560" i="1"/>
  <c r="BH560" i="1"/>
  <c r="BI560" i="1"/>
  <c r="BJ560" i="1"/>
  <c r="BK560" i="1"/>
  <c r="BL560" i="1"/>
  <c r="BF561" i="1"/>
  <c r="BG561" i="1"/>
  <c r="BH561" i="1"/>
  <c r="BI561" i="1"/>
  <c r="BJ561" i="1"/>
  <c r="BL561" i="1"/>
  <c r="BF562" i="1"/>
  <c r="BG562" i="1"/>
  <c r="BH562" i="1"/>
  <c r="BI562" i="1"/>
  <c r="BJ562" i="1"/>
  <c r="BK562" i="1"/>
  <c r="BL562" i="1"/>
  <c r="BF563" i="1"/>
  <c r="BG563" i="1"/>
  <c r="BH563" i="1"/>
  <c r="BI563" i="1"/>
  <c r="BJ563" i="1"/>
  <c r="BK563" i="1"/>
  <c r="BL563" i="1"/>
  <c r="BF564" i="1"/>
  <c r="BG564" i="1"/>
  <c r="BH564" i="1"/>
  <c r="BI564" i="1"/>
  <c r="BJ564" i="1"/>
  <c r="BK564" i="1"/>
  <c r="BL564" i="1"/>
  <c r="BF565" i="1"/>
  <c r="BG565" i="1"/>
  <c r="BH565" i="1"/>
  <c r="BI565" i="1"/>
  <c r="BJ565" i="1"/>
  <c r="BK565" i="1"/>
  <c r="BL565" i="1"/>
  <c r="BF566" i="1"/>
  <c r="BG566" i="1"/>
  <c r="BH566" i="1"/>
  <c r="BI566" i="1"/>
  <c r="BJ566" i="1"/>
  <c r="BK566" i="1"/>
  <c r="BL566" i="1"/>
  <c r="BF567" i="1"/>
  <c r="BG567" i="1"/>
  <c r="BH567" i="1"/>
  <c r="BI567" i="1"/>
  <c r="BJ567" i="1"/>
  <c r="BK567" i="1"/>
  <c r="BL567" i="1"/>
  <c r="BF568" i="1"/>
  <c r="BG568" i="1"/>
  <c r="BH568" i="1"/>
  <c r="BI568" i="1"/>
  <c r="BJ568" i="1"/>
  <c r="BK568" i="1"/>
  <c r="BL568" i="1"/>
  <c r="BF569" i="1"/>
  <c r="BG569" i="1"/>
  <c r="BH569" i="1"/>
  <c r="BI569" i="1"/>
  <c r="BJ569" i="1"/>
  <c r="BK569" i="1"/>
  <c r="BL569" i="1"/>
  <c r="BF570" i="1"/>
  <c r="BG570" i="1"/>
  <c r="BH570" i="1"/>
  <c r="BI570" i="1"/>
  <c r="BJ570" i="1"/>
  <c r="BK570" i="1"/>
  <c r="BL570" i="1"/>
  <c r="BF571" i="1"/>
  <c r="BG571" i="1"/>
  <c r="BH571" i="1"/>
  <c r="BI571" i="1"/>
  <c r="BJ571" i="1"/>
  <c r="BK571" i="1"/>
  <c r="BL571" i="1"/>
  <c r="BF572" i="1"/>
  <c r="BG572" i="1"/>
  <c r="BH572" i="1"/>
  <c r="BI572" i="1"/>
  <c r="BJ572" i="1"/>
  <c r="BK572" i="1"/>
  <c r="BL572" i="1"/>
  <c r="BF573" i="1"/>
  <c r="BG573" i="1"/>
  <c r="BH573" i="1"/>
  <c r="BI573" i="1"/>
  <c r="BJ573" i="1"/>
  <c r="BK573" i="1"/>
  <c r="BL573" i="1"/>
  <c r="BF574" i="1"/>
  <c r="BG574" i="1"/>
  <c r="BH574" i="1"/>
  <c r="BI574" i="1"/>
  <c r="BJ574" i="1"/>
  <c r="BK574" i="1"/>
  <c r="BL574" i="1"/>
  <c r="BF575" i="1"/>
  <c r="BG575" i="1"/>
  <c r="BH575" i="1"/>
  <c r="BI575" i="1"/>
  <c r="BJ575" i="1"/>
  <c r="BK575" i="1"/>
  <c r="BL575" i="1"/>
  <c r="BF576" i="1"/>
  <c r="BG576" i="1"/>
  <c r="BH576" i="1"/>
  <c r="BI576" i="1"/>
  <c r="BJ576" i="1"/>
  <c r="BK576" i="1"/>
  <c r="BL576" i="1"/>
  <c r="BF577" i="1"/>
  <c r="BG577" i="1"/>
  <c r="BH577" i="1"/>
  <c r="BI577" i="1"/>
  <c r="BJ577" i="1"/>
  <c r="BK577" i="1"/>
  <c r="BL577" i="1"/>
  <c r="BF578" i="1"/>
  <c r="BG578" i="1"/>
  <c r="BH578" i="1"/>
  <c r="BI578" i="1"/>
  <c r="BJ578" i="1"/>
  <c r="BK578" i="1"/>
  <c r="BL578" i="1"/>
  <c r="BF579" i="1"/>
  <c r="BG579" i="1"/>
  <c r="BH579" i="1"/>
  <c r="BI579" i="1"/>
  <c r="BJ579" i="1"/>
  <c r="BK579" i="1"/>
  <c r="BL579" i="1"/>
  <c r="BF580" i="1"/>
  <c r="BG580" i="1"/>
  <c r="BH580" i="1"/>
  <c r="BI580" i="1"/>
  <c r="BJ580" i="1"/>
  <c r="BK580" i="1"/>
  <c r="BL580" i="1"/>
  <c r="BF581" i="1"/>
  <c r="BG581" i="1"/>
  <c r="BH581" i="1"/>
  <c r="BI581" i="1"/>
  <c r="BJ581" i="1"/>
  <c r="BK581" i="1"/>
  <c r="BL581" i="1"/>
  <c r="BF582" i="1"/>
  <c r="BG582" i="1"/>
  <c r="BH582" i="1"/>
  <c r="BI582" i="1"/>
  <c r="BJ582" i="1"/>
  <c r="BK582" i="1"/>
  <c r="BL582" i="1"/>
  <c r="BF583" i="1"/>
  <c r="BG583" i="1"/>
  <c r="BH583" i="1"/>
  <c r="BI583" i="1"/>
  <c r="BJ583" i="1"/>
  <c r="BK583" i="1"/>
  <c r="BL583" i="1"/>
  <c r="BF584" i="1"/>
  <c r="BG584" i="1"/>
  <c r="BH584" i="1"/>
  <c r="BI584" i="1"/>
  <c r="BJ584" i="1"/>
  <c r="BK584" i="1"/>
  <c r="BL584" i="1"/>
  <c r="BF585" i="1"/>
  <c r="BG585" i="1"/>
  <c r="BH585" i="1"/>
  <c r="BI585" i="1"/>
  <c r="BJ585" i="1"/>
  <c r="BK585" i="1"/>
  <c r="BL585" i="1"/>
  <c r="BF586" i="1"/>
  <c r="BG586" i="1"/>
  <c r="BH586" i="1"/>
  <c r="BI586" i="1"/>
  <c r="BJ586" i="1"/>
  <c r="BK586" i="1"/>
  <c r="BL586" i="1"/>
  <c r="BF587" i="1"/>
  <c r="BG587" i="1"/>
  <c r="BH587" i="1"/>
  <c r="BI587" i="1"/>
  <c r="BJ587" i="1"/>
  <c r="BK587" i="1"/>
  <c r="BL587" i="1"/>
  <c r="BF588" i="1"/>
  <c r="BG588" i="1"/>
  <c r="BH588" i="1"/>
  <c r="BI588" i="1"/>
  <c r="BJ588" i="1"/>
  <c r="BK588" i="1"/>
  <c r="BL588" i="1"/>
  <c r="BF589" i="1"/>
  <c r="BG589" i="1"/>
  <c r="BH589" i="1"/>
  <c r="BI589" i="1"/>
  <c r="BJ589" i="1"/>
  <c r="BK589" i="1"/>
  <c r="BL589" i="1"/>
  <c r="BF590" i="1"/>
  <c r="BG590" i="1"/>
  <c r="BH590" i="1"/>
  <c r="BI590" i="1"/>
  <c r="BJ590" i="1"/>
  <c r="BK590" i="1"/>
  <c r="BL590" i="1"/>
  <c r="BF591" i="1"/>
  <c r="BG591" i="1"/>
  <c r="BH591" i="1"/>
  <c r="BI591" i="1"/>
  <c r="BJ591" i="1"/>
  <c r="BK591" i="1"/>
  <c r="BL591" i="1"/>
  <c r="BF592" i="1"/>
  <c r="BG592" i="1"/>
  <c r="BH592" i="1"/>
  <c r="BI592" i="1"/>
  <c r="BJ592" i="1"/>
  <c r="BK592" i="1"/>
  <c r="BL592" i="1"/>
  <c r="BF593" i="1"/>
  <c r="BG593" i="1"/>
  <c r="BH593" i="1"/>
  <c r="BI593" i="1"/>
  <c r="BJ593" i="1"/>
  <c r="BL593" i="1"/>
  <c r="BF594" i="1"/>
  <c r="BG594" i="1"/>
  <c r="BH594" i="1"/>
  <c r="BI594" i="1"/>
  <c r="BJ594" i="1"/>
  <c r="BK594" i="1"/>
  <c r="BL594" i="1"/>
  <c r="BF595" i="1"/>
  <c r="BG595" i="1"/>
  <c r="BH595" i="1"/>
  <c r="BI595" i="1"/>
  <c r="BJ595" i="1"/>
  <c r="BK595" i="1"/>
  <c r="BL595" i="1"/>
  <c r="BF596" i="1"/>
  <c r="BG596" i="1"/>
  <c r="BH596" i="1"/>
  <c r="BI596" i="1"/>
  <c r="BJ596" i="1"/>
  <c r="BK596" i="1"/>
  <c r="BL596" i="1"/>
  <c r="BF597" i="1"/>
  <c r="BG597" i="1"/>
  <c r="BH597" i="1"/>
  <c r="BI597" i="1"/>
  <c r="BJ597" i="1"/>
  <c r="BK597" i="1"/>
  <c r="BL597" i="1"/>
  <c r="BF598" i="1"/>
  <c r="BG598" i="1"/>
  <c r="BH598" i="1"/>
  <c r="BI598" i="1"/>
  <c r="BJ598" i="1"/>
  <c r="BK598" i="1"/>
  <c r="BL598" i="1"/>
  <c r="BF599" i="1"/>
  <c r="BG599" i="1"/>
  <c r="BH599" i="1"/>
  <c r="BI599" i="1"/>
  <c r="BJ599" i="1"/>
  <c r="BK599" i="1"/>
  <c r="BL599" i="1"/>
  <c r="BF600" i="1"/>
  <c r="BG600" i="1"/>
  <c r="BH600" i="1"/>
  <c r="BI600" i="1"/>
  <c r="BJ600" i="1"/>
  <c r="BK600" i="1"/>
  <c r="BL600" i="1"/>
  <c r="BF601" i="1"/>
  <c r="BG601" i="1"/>
  <c r="BH601" i="1"/>
  <c r="BI601" i="1"/>
  <c r="BJ601" i="1"/>
  <c r="BK601" i="1"/>
  <c r="BL601" i="1"/>
  <c r="BF602" i="1"/>
  <c r="BG602" i="1"/>
  <c r="BH602" i="1"/>
  <c r="BI602" i="1"/>
  <c r="BJ602" i="1"/>
  <c r="BK602" i="1"/>
  <c r="BL602" i="1"/>
  <c r="BF603" i="1"/>
  <c r="BG603" i="1"/>
  <c r="BH603" i="1"/>
  <c r="BI603" i="1"/>
  <c r="BJ603" i="1"/>
  <c r="BK603" i="1"/>
  <c r="BL603" i="1"/>
  <c r="BF604" i="1"/>
  <c r="BG604" i="1"/>
  <c r="BH604" i="1"/>
  <c r="BI604" i="1"/>
  <c r="BJ604" i="1"/>
  <c r="BK604" i="1"/>
  <c r="BL604" i="1"/>
  <c r="BF605" i="1"/>
  <c r="BG605" i="1"/>
  <c r="BH605" i="1"/>
  <c r="BI605" i="1"/>
  <c r="BJ605" i="1"/>
  <c r="BK605" i="1"/>
  <c r="BL605" i="1"/>
  <c r="BF606" i="1"/>
  <c r="BG606" i="1"/>
  <c r="BH606" i="1"/>
  <c r="BI606" i="1"/>
  <c r="BJ606" i="1"/>
  <c r="BK606" i="1"/>
  <c r="BL606" i="1"/>
  <c r="BF607" i="1"/>
  <c r="BG607" i="1"/>
  <c r="BH607" i="1"/>
  <c r="BI607" i="1"/>
  <c r="BJ607" i="1"/>
  <c r="BK607" i="1"/>
  <c r="BL607" i="1"/>
  <c r="BF608" i="1"/>
  <c r="BG608" i="1"/>
  <c r="BH608" i="1"/>
  <c r="BI608" i="1"/>
  <c r="BJ608" i="1"/>
  <c r="BK608" i="1"/>
  <c r="BL608" i="1"/>
  <c r="BF609" i="1"/>
  <c r="BG609" i="1"/>
  <c r="BH609" i="1"/>
  <c r="BI609" i="1"/>
  <c r="BJ609" i="1"/>
  <c r="BK609" i="1"/>
  <c r="BL609" i="1"/>
  <c r="BF610" i="1"/>
  <c r="BG610" i="1"/>
  <c r="BH610" i="1"/>
  <c r="BI610" i="1"/>
  <c r="BJ610" i="1"/>
  <c r="BK610" i="1"/>
  <c r="BL610" i="1"/>
  <c r="BF611" i="1"/>
  <c r="BG611" i="1"/>
  <c r="BH611" i="1"/>
  <c r="BI611" i="1"/>
  <c r="BJ611" i="1"/>
  <c r="BK611" i="1"/>
  <c r="BL611" i="1"/>
  <c r="BF612" i="1"/>
  <c r="BG612" i="1"/>
  <c r="BH612" i="1"/>
  <c r="BI612" i="1"/>
  <c r="BJ612" i="1"/>
  <c r="BK612" i="1"/>
  <c r="BL612" i="1"/>
  <c r="BF613" i="1"/>
  <c r="BG613" i="1"/>
  <c r="BH613" i="1"/>
  <c r="BI613" i="1"/>
  <c r="BJ613" i="1"/>
  <c r="BK613" i="1"/>
  <c r="BL613" i="1"/>
  <c r="BF614" i="1"/>
  <c r="BG614" i="1"/>
  <c r="BH614" i="1"/>
  <c r="BI614" i="1"/>
  <c r="BJ614" i="1"/>
  <c r="BK614" i="1"/>
  <c r="BL614" i="1"/>
  <c r="BF615" i="1"/>
  <c r="BG615" i="1"/>
  <c r="BH615" i="1"/>
  <c r="BI615" i="1"/>
  <c r="BJ615" i="1"/>
  <c r="BK615" i="1"/>
  <c r="BL615" i="1"/>
  <c r="BF616" i="1"/>
  <c r="BG616" i="1"/>
  <c r="BH616" i="1"/>
  <c r="BI616" i="1"/>
  <c r="BJ616" i="1"/>
  <c r="BK616" i="1"/>
  <c r="BL616" i="1"/>
  <c r="BF617" i="1"/>
  <c r="BG617" i="1"/>
  <c r="BH617" i="1"/>
  <c r="BI617" i="1"/>
  <c r="BJ617" i="1"/>
  <c r="BK617" i="1"/>
  <c r="BL617" i="1"/>
  <c r="BF618" i="1"/>
  <c r="BG618" i="1"/>
  <c r="BH618" i="1"/>
  <c r="BI618" i="1"/>
  <c r="BJ618" i="1"/>
  <c r="BK618" i="1"/>
  <c r="BL618" i="1"/>
  <c r="BF619" i="1"/>
  <c r="BG619" i="1"/>
  <c r="BH619" i="1"/>
  <c r="BI619" i="1"/>
  <c r="BJ619" i="1"/>
  <c r="BK619" i="1"/>
  <c r="BL619" i="1"/>
  <c r="BF620" i="1"/>
  <c r="BG620" i="1"/>
  <c r="BH620" i="1"/>
  <c r="BI620" i="1"/>
  <c r="BJ620" i="1"/>
  <c r="BK620" i="1"/>
  <c r="BL620" i="1"/>
  <c r="BF621" i="1"/>
  <c r="BG621" i="1"/>
  <c r="BH621" i="1"/>
  <c r="BI621" i="1"/>
  <c r="BJ621" i="1"/>
  <c r="BK621" i="1"/>
  <c r="BL621" i="1"/>
  <c r="BF622" i="1"/>
  <c r="BG622" i="1"/>
  <c r="BH622" i="1"/>
  <c r="BI622" i="1"/>
  <c r="BJ622" i="1"/>
  <c r="BK622" i="1"/>
  <c r="BL622" i="1"/>
  <c r="BF623" i="1"/>
  <c r="BG623" i="1"/>
  <c r="BH623" i="1"/>
  <c r="BI623" i="1"/>
  <c r="BJ623" i="1"/>
  <c r="BK623" i="1"/>
  <c r="BL623" i="1"/>
  <c r="BF624" i="1"/>
  <c r="BG624" i="1"/>
  <c r="BH624" i="1"/>
  <c r="BI624" i="1"/>
  <c r="BJ624" i="1"/>
  <c r="BK624" i="1"/>
  <c r="BL624" i="1"/>
  <c r="BF625" i="1"/>
  <c r="BG625" i="1"/>
  <c r="BH625" i="1"/>
  <c r="BI625" i="1"/>
  <c r="BJ625" i="1"/>
  <c r="BK625" i="1"/>
  <c r="BL625" i="1"/>
  <c r="BF626" i="1"/>
  <c r="BG626" i="1"/>
  <c r="BH626" i="1"/>
  <c r="BI626" i="1"/>
  <c r="BJ626" i="1"/>
  <c r="BK626" i="1"/>
  <c r="BL626" i="1"/>
  <c r="BF627" i="1"/>
  <c r="BG627" i="1"/>
  <c r="BH627" i="1"/>
  <c r="BI627" i="1"/>
  <c r="BJ627" i="1"/>
  <c r="BK627" i="1"/>
  <c r="BL627" i="1"/>
  <c r="BF628" i="1"/>
  <c r="BG628" i="1"/>
  <c r="BH628" i="1"/>
  <c r="BI628" i="1"/>
  <c r="BJ628" i="1"/>
  <c r="BK628" i="1"/>
  <c r="BL628" i="1"/>
  <c r="BF629" i="1"/>
  <c r="BG629" i="1"/>
  <c r="BH629" i="1"/>
  <c r="BI629" i="1"/>
  <c r="BJ629" i="1"/>
  <c r="BK629" i="1"/>
  <c r="BL629" i="1"/>
  <c r="BF630" i="1"/>
  <c r="BG630" i="1"/>
  <c r="BH630" i="1"/>
  <c r="BI630" i="1"/>
  <c r="BJ630" i="1"/>
  <c r="BK630" i="1"/>
  <c r="BL630" i="1"/>
  <c r="BF631" i="1"/>
  <c r="BG631" i="1"/>
  <c r="BH631" i="1"/>
  <c r="BI631" i="1"/>
  <c r="BJ631" i="1"/>
  <c r="BK631" i="1"/>
  <c r="BL631" i="1"/>
  <c r="BF632" i="1"/>
  <c r="BG632" i="1"/>
  <c r="BH632" i="1"/>
  <c r="BI632" i="1"/>
  <c r="BJ632" i="1"/>
  <c r="BK632" i="1"/>
  <c r="BL632" i="1"/>
  <c r="BF633" i="1"/>
  <c r="BG633" i="1"/>
  <c r="BH633" i="1"/>
  <c r="BI633" i="1"/>
  <c r="BJ633" i="1"/>
  <c r="BK633" i="1"/>
  <c r="BL633" i="1"/>
  <c r="BF634" i="1"/>
  <c r="BG634" i="1"/>
  <c r="BH634" i="1"/>
  <c r="BI634" i="1"/>
  <c r="BJ634" i="1"/>
  <c r="BK634" i="1"/>
  <c r="BL634" i="1"/>
  <c r="BF635" i="1"/>
  <c r="BG635" i="1"/>
  <c r="BH635" i="1"/>
  <c r="BI635" i="1"/>
  <c r="BJ635" i="1"/>
  <c r="BK635" i="1"/>
  <c r="BL635" i="1"/>
  <c r="BF636" i="1"/>
  <c r="BG636" i="1"/>
  <c r="BH636" i="1"/>
  <c r="BI636" i="1"/>
  <c r="BJ636" i="1"/>
  <c r="BK636" i="1"/>
  <c r="BL636" i="1"/>
  <c r="BF637" i="1"/>
  <c r="BG637" i="1"/>
  <c r="BH637" i="1"/>
  <c r="BI637" i="1"/>
  <c r="BJ637" i="1"/>
  <c r="BK637" i="1"/>
  <c r="BL637" i="1"/>
  <c r="BF638" i="1"/>
  <c r="BG638" i="1"/>
  <c r="BH638" i="1"/>
  <c r="BI638" i="1"/>
  <c r="BJ638" i="1"/>
  <c r="BK638" i="1"/>
  <c r="BL638" i="1"/>
  <c r="BF639" i="1"/>
  <c r="BG639" i="1"/>
  <c r="BH639" i="1"/>
  <c r="BI639" i="1"/>
  <c r="BJ639" i="1"/>
  <c r="BK639" i="1"/>
  <c r="BL639" i="1"/>
  <c r="BF640" i="1"/>
  <c r="BG640" i="1"/>
  <c r="BH640" i="1"/>
  <c r="BI640" i="1"/>
  <c r="BJ640" i="1"/>
  <c r="BK640" i="1"/>
  <c r="BL640" i="1"/>
  <c r="BF641" i="1"/>
  <c r="BG641" i="1"/>
  <c r="BH641" i="1"/>
  <c r="BI641" i="1"/>
  <c r="BJ641" i="1"/>
  <c r="BK641" i="1"/>
  <c r="BL641" i="1"/>
  <c r="BF642" i="1"/>
  <c r="BG642" i="1"/>
  <c r="BH642" i="1"/>
  <c r="BI642" i="1"/>
  <c r="BJ642" i="1"/>
  <c r="BK642" i="1"/>
  <c r="BL642" i="1"/>
  <c r="BF643" i="1"/>
  <c r="BG643" i="1"/>
  <c r="BH643" i="1"/>
  <c r="BI643" i="1"/>
  <c r="BJ643" i="1"/>
  <c r="BK643" i="1"/>
  <c r="BL643" i="1"/>
  <c r="BF644" i="1"/>
  <c r="BG644" i="1"/>
  <c r="BH644" i="1"/>
  <c r="BI644" i="1"/>
  <c r="BJ644" i="1"/>
  <c r="BK644" i="1"/>
  <c r="BL644" i="1"/>
  <c r="BF645" i="1"/>
  <c r="BG645" i="1"/>
  <c r="BH645" i="1"/>
  <c r="BI645" i="1"/>
  <c r="BJ645" i="1"/>
  <c r="BK645" i="1"/>
  <c r="BL645" i="1"/>
  <c r="BF646" i="1"/>
  <c r="BG646" i="1"/>
  <c r="BH646" i="1"/>
  <c r="BI646" i="1"/>
  <c r="BJ646" i="1"/>
  <c r="BK646" i="1"/>
  <c r="BL646" i="1"/>
  <c r="BF647" i="1"/>
  <c r="BG647" i="1"/>
  <c r="BH647" i="1"/>
  <c r="BI647" i="1"/>
  <c r="BJ647" i="1"/>
  <c r="BK647" i="1"/>
  <c r="BL647" i="1"/>
  <c r="BF648" i="1"/>
  <c r="BG648" i="1"/>
  <c r="BH648" i="1"/>
  <c r="BI648" i="1"/>
  <c r="BJ648" i="1"/>
  <c r="BK648" i="1"/>
  <c r="BL648" i="1"/>
  <c r="BF649" i="1"/>
  <c r="BG649" i="1"/>
  <c r="BH649" i="1"/>
  <c r="BI649" i="1"/>
  <c r="BJ649" i="1"/>
  <c r="BK649" i="1"/>
  <c r="BL649" i="1"/>
  <c r="BF650" i="1"/>
  <c r="BG650" i="1"/>
  <c r="BH650" i="1"/>
  <c r="BI650" i="1"/>
  <c r="BJ650" i="1"/>
  <c r="BK650" i="1"/>
  <c r="BL650" i="1"/>
  <c r="BF651" i="1"/>
  <c r="BG651" i="1"/>
  <c r="BH651" i="1"/>
  <c r="BI651" i="1"/>
  <c r="BJ651" i="1"/>
  <c r="BK651" i="1"/>
  <c r="BL651" i="1"/>
  <c r="BF652" i="1"/>
  <c r="BG652" i="1"/>
  <c r="BH652" i="1"/>
  <c r="BI652" i="1"/>
  <c r="BJ652" i="1"/>
  <c r="BK652" i="1"/>
  <c r="BL652" i="1"/>
  <c r="BF653" i="1"/>
  <c r="BG653" i="1"/>
  <c r="BH653" i="1"/>
  <c r="BI653" i="1"/>
  <c r="BJ653" i="1"/>
  <c r="BK653" i="1"/>
  <c r="BL653" i="1"/>
  <c r="BF654" i="1"/>
  <c r="BG654" i="1"/>
  <c r="BH654" i="1"/>
  <c r="BI654" i="1"/>
  <c r="BJ654" i="1"/>
  <c r="BK654" i="1"/>
  <c r="BL654" i="1"/>
  <c r="BF655" i="1"/>
  <c r="BG655" i="1"/>
  <c r="BH655" i="1"/>
  <c r="BI655" i="1"/>
  <c r="BJ655" i="1"/>
  <c r="BK655" i="1"/>
  <c r="BL655" i="1"/>
  <c r="BF656" i="1"/>
  <c r="BG656" i="1"/>
  <c r="BH656" i="1"/>
  <c r="BI656" i="1"/>
  <c r="BJ656" i="1"/>
  <c r="BK656" i="1"/>
  <c r="BL656" i="1"/>
  <c r="BF657" i="1"/>
  <c r="BG657" i="1"/>
  <c r="BH657" i="1"/>
  <c r="BI657" i="1"/>
  <c r="BJ657" i="1"/>
  <c r="BK657" i="1"/>
  <c r="BL657" i="1"/>
  <c r="BF658" i="1"/>
  <c r="BG658" i="1"/>
  <c r="BH658" i="1"/>
  <c r="BI658" i="1"/>
  <c r="BJ658" i="1"/>
  <c r="BK658" i="1"/>
  <c r="BL658" i="1"/>
  <c r="BF659" i="1"/>
  <c r="BG659" i="1"/>
  <c r="BH659" i="1"/>
  <c r="BI659" i="1"/>
  <c r="BJ659" i="1"/>
  <c r="BK659" i="1"/>
  <c r="BL659" i="1"/>
  <c r="BF660" i="1"/>
  <c r="BG660" i="1"/>
  <c r="BH660" i="1"/>
  <c r="BI660" i="1"/>
  <c r="BJ660" i="1"/>
  <c r="BK660" i="1"/>
  <c r="BL660" i="1"/>
  <c r="BF661" i="1"/>
  <c r="BG661" i="1"/>
  <c r="BH661" i="1"/>
  <c r="BI661" i="1"/>
  <c r="BJ661" i="1"/>
  <c r="BK661" i="1"/>
  <c r="BL661" i="1"/>
  <c r="BF662" i="1"/>
  <c r="BG662" i="1"/>
  <c r="BH662" i="1"/>
  <c r="BI662" i="1"/>
  <c r="BJ662" i="1"/>
  <c r="BK662" i="1"/>
  <c r="BL662" i="1"/>
  <c r="BF663" i="1"/>
  <c r="BG663" i="1"/>
  <c r="BH663" i="1"/>
  <c r="BI663" i="1"/>
  <c r="BJ663" i="1"/>
  <c r="BK663" i="1"/>
  <c r="BL663" i="1"/>
  <c r="BF664" i="1"/>
  <c r="BG664" i="1"/>
  <c r="BH664" i="1"/>
  <c r="BI664" i="1"/>
  <c r="BJ664" i="1"/>
  <c r="BK664" i="1"/>
  <c r="BL664" i="1"/>
  <c r="BF665" i="1"/>
  <c r="BG665" i="1"/>
  <c r="BH665" i="1"/>
  <c r="BI665" i="1"/>
  <c r="BJ665" i="1"/>
  <c r="BK665" i="1"/>
  <c r="BL665" i="1"/>
  <c r="BF666" i="1"/>
  <c r="BG666" i="1"/>
  <c r="BH666" i="1"/>
  <c r="BI666" i="1"/>
  <c r="BJ666" i="1"/>
  <c r="BK666" i="1"/>
  <c r="BL666" i="1"/>
  <c r="BF667" i="1"/>
  <c r="BG667" i="1"/>
  <c r="BH667" i="1"/>
  <c r="BI667" i="1"/>
  <c r="BJ667" i="1"/>
  <c r="BK667" i="1"/>
  <c r="BL667" i="1"/>
  <c r="BF668" i="1"/>
  <c r="BG668" i="1"/>
  <c r="BH668" i="1"/>
  <c r="BI668" i="1"/>
  <c r="BJ668" i="1"/>
  <c r="BK668" i="1"/>
  <c r="BL668" i="1"/>
  <c r="BF669" i="1"/>
  <c r="BG669" i="1"/>
  <c r="BH669" i="1"/>
  <c r="BI669" i="1"/>
  <c r="BJ669" i="1"/>
  <c r="BK669" i="1"/>
  <c r="BL669" i="1"/>
  <c r="BF670" i="1"/>
  <c r="BG670" i="1"/>
  <c r="BH670" i="1"/>
  <c r="BI670" i="1"/>
  <c r="BJ670" i="1"/>
  <c r="BK670" i="1"/>
  <c r="BL670" i="1"/>
  <c r="BF671" i="1"/>
  <c r="BG671" i="1"/>
  <c r="BH671" i="1"/>
  <c r="BI671" i="1"/>
  <c r="BJ671" i="1"/>
  <c r="BK671" i="1"/>
  <c r="BL671" i="1"/>
  <c r="BF672" i="1"/>
  <c r="BG672" i="1"/>
  <c r="BH672" i="1"/>
  <c r="BI672" i="1"/>
  <c r="BJ672" i="1"/>
  <c r="BK672" i="1"/>
  <c r="BL672" i="1"/>
  <c r="BF673" i="1"/>
  <c r="BG673" i="1"/>
  <c r="BH673" i="1"/>
  <c r="BI673" i="1"/>
  <c r="BJ673" i="1"/>
  <c r="BK673" i="1"/>
  <c r="BL673" i="1"/>
  <c r="BF674" i="1"/>
  <c r="BG674" i="1"/>
  <c r="BH674" i="1"/>
  <c r="BI674" i="1"/>
  <c r="BJ674" i="1"/>
  <c r="BK674" i="1"/>
  <c r="BL674" i="1"/>
  <c r="BF675" i="1"/>
  <c r="BG675" i="1"/>
  <c r="BH675" i="1"/>
  <c r="BI675" i="1"/>
  <c r="BJ675" i="1"/>
  <c r="BK675" i="1"/>
  <c r="BL675" i="1"/>
  <c r="BF676" i="1"/>
  <c r="BG676" i="1"/>
  <c r="BH676" i="1"/>
  <c r="BI676" i="1"/>
  <c r="BJ676" i="1"/>
  <c r="BK676" i="1"/>
  <c r="BL676" i="1"/>
  <c r="BF677" i="1"/>
  <c r="BG677" i="1"/>
  <c r="BH677" i="1"/>
  <c r="BI677" i="1"/>
  <c r="BJ677" i="1"/>
  <c r="BK677" i="1"/>
  <c r="BL677" i="1"/>
  <c r="BF678" i="1"/>
  <c r="BG678" i="1"/>
  <c r="BH678" i="1"/>
  <c r="BI678" i="1"/>
  <c r="BJ678" i="1"/>
  <c r="BK678" i="1"/>
  <c r="BL678" i="1"/>
  <c r="BF679" i="1"/>
  <c r="BG679" i="1"/>
  <c r="BH679" i="1"/>
  <c r="BI679" i="1"/>
  <c r="BJ679" i="1"/>
  <c r="BK679" i="1"/>
  <c r="BL679" i="1"/>
  <c r="BF680" i="1"/>
  <c r="BG680" i="1"/>
  <c r="BH680" i="1"/>
  <c r="BI680" i="1"/>
  <c r="BJ680" i="1"/>
  <c r="BK680" i="1"/>
  <c r="BL680" i="1"/>
  <c r="BF681" i="1"/>
  <c r="BG681" i="1"/>
  <c r="BH681" i="1"/>
  <c r="BI681" i="1"/>
  <c r="BJ681" i="1"/>
  <c r="BK681" i="1"/>
  <c r="BL681" i="1"/>
  <c r="BF682" i="1"/>
  <c r="BG682" i="1"/>
  <c r="BH682" i="1"/>
  <c r="BI682" i="1"/>
  <c r="BJ682" i="1"/>
  <c r="BK682" i="1"/>
  <c r="BL682" i="1"/>
  <c r="BF683" i="1"/>
  <c r="BG683" i="1"/>
  <c r="BH683" i="1"/>
  <c r="BI683" i="1"/>
  <c r="BJ683" i="1"/>
  <c r="BL683" i="1"/>
  <c r="BF684" i="1"/>
  <c r="BG684" i="1"/>
  <c r="BH684" i="1"/>
  <c r="BI684" i="1"/>
  <c r="BJ684" i="1"/>
  <c r="BK684" i="1"/>
  <c r="BL684" i="1"/>
  <c r="BF685" i="1"/>
  <c r="BG685" i="1"/>
  <c r="BH685" i="1"/>
  <c r="BI685" i="1"/>
  <c r="BJ685" i="1"/>
  <c r="BK685" i="1"/>
  <c r="BL685" i="1"/>
  <c r="BF686" i="1"/>
  <c r="BG686" i="1"/>
  <c r="BH686" i="1"/>
  <c r="BI686" i="1"/>
  <c r="BJ686" i="1"/>
  <c r="BK686" i="1"/>
  <c r="BL686" i="1"/>
  <c r="BF687" i="1"/>
  <c r="BG687" i="1"/>
  <c r="BH687" i="1"/>
  <c r="BI687" i="1"/>
  <c r="BJ687" i="1"/>
  <c r="BK687" i="1"/>
  <c r="BL687" i="1"/>
  <c r="BF688" i="1"/>
  <c r="BG688" i="1"/>
  <c r="BH688" i="1"/>
  <c r="BI688" i="1"/>
  <c r="BJ688" i="1"/>
  <c r="BK688" i="1"/>
  <c r="BL688" i="1"/>
  <c r="BF689" i="1"/>
  <c r="BG689" i="1"/>
  <c r="BH689" i="1"/>
  <c r="BI689" i="1"/>
  <c r="BJ689" i="1"/>
  <c r="BK689" i="1"/>
  <c r="BL689" i="1"/>
  <c r="BF690" i="1"/>
  <c r="BG690" i="1"/>
  <c r="BH690" i="1"/>
  <c r="BI690" i="1"/>
  <c r="BJ690" i="1"/>
  <c r="BK690" i="1"/>
  <c r="BL690" i="1"/>
  <c r="BF691" i="1"/>
  <c r="BG691" i="1"/>
  <c r="BH691" i="1"/>
  <c r="BI691" i="1"/>
  <c r="BJ691" i="1"/>
  <c r="BK691" i="1"/>
  <c r="BL691" i="1"/>
  <c r="BF692" i="1"/>
  <c r="BG692" i="1"/>
  <c r="BH692" i="1"/>
  <c r="BI692" i="1"/>
  <c r="BJ692" i="1"/>
  <c r="BK692" i="1"/>
  <c r="BL692" i="1"/>
  <c r="BF693" i="1"/>
  <c r="BG693" i="1"/>
  <c r="BH693" i="1"/>
  <c r="BI693" i="1"/>
  <c r="BJ693" i="1"/>
  <c r="BK693" i="1"/>
  <c r="BL693" i="1"/>
  <c r="BF694" i="1"/>
  <c r="BG694" i="1"/>
  <c r="BH694" i="1"/>
  <c r="BI694" i="1"/>
  <c r="BJ694" i="1"/>
  <c r="BK694" i="1"/>
  <c r="BL694" i="1"/>
  <c r="BF695" i="1"/>
  <c r="BG695" i="1"/>
  <c r="BH695" i="1"/>
  <c r="BI695" i="1"/>
  <c r="BJ695" i="1"/>
  <c r="BK695" i="1"/>
  <c r="BL695" i="1"/>
  <c r="BF696" i="1"/>
  <c r="BG696" i="1"/>
  <c r="BH696" i="1"/>
  <c r="BI696" i="1"/>
  <c r="BJ696" i="1"/>
  <c r="BK696" i="1"/>
  <c r="BL696" i="1"/>
  <c r="BF697" i="1"/>
  <c r="BG697" i="1"/>
  <c r="BH697" i="1"/>
  <c r="BI697" i="1"/>
  <c r="BJ697" i="1"/>
  <c r="BK697" i="1"/>
  <c r="BL697" i="1"/>
  <c r="BF698" i="1"/>
  <c r="BG698" i="1"/>
  <c r="BH698" i="1"/>
  <c r="BI698" i="1"/>
  <c r="BJ698" i="1"/>
  <c r="BK698" i="1"/>
  <c r="BL698" i="1"/>
  <c r="BF699" i="1"/>
  <c r="BG699" i="1"/>
  <c r="BH699" i="1"/>
  <c r="BI699" i="1"/>
  <c r="BJ699" i="1"/>
  <c r="BK699" i="1"/>
  <c r="BL699" i="1"/>
  <c r="BF700" i="1"/>
  <c r="BG700" i="1"/>
  <c r="BH700" i="1"/>
  <c r="BI700" i="1"/>
  <c r="BJ700" i="1"/>
  <c r="BK700" i="1"/>
  <c r="BL700" i="1"/>
  <c r="BF701" i="1"/>
  <c r="BG701" i="1"/>
  <c r="BH701" i="1"/>
  <c r="BI701" i="1"/>
  <c r="BJ701" i="1"/>
  <c r="BK701" i="1"/>
  <c r="BL701" i="1"/>
  <c r="BF702" i="1"/>
  <c r="BG702" i="1"/>
  <c r="BH702" i="1"/>
  <c r="BI702" i="1"/>
  <c r="BJ702" i="1"/>
  <c r="BK702" i="1"/>
  <c r="BL702" i="1"/>
  <c r="BF703" i="1"/>
  <c r="BG703" i="1"/>
  <c r="BH703" i="1"/>
  <c r="BI703" i="1"/>
  <c r="BJ703" i="1"/>
  <c r="BK703" i="1"/>
  <c r="BL703" i="1"/>
  <c r="BF704" i="1"/>
  <c r="BG704" i="1"/>
  <c r="BH704" i="1"/>
  <c r="BI704" i="1"/>
  <c r="BJ704" i="1"/>
  <c r="BK704" i="1"/>
  <c r="BL704" i="1"/>
  <c r="BF705" i="1"/>
  <c r="BG705" i="1"/>
  <c r="BH705" i="1"/>
  <c r="BI705" i="1"/>
  <c r="BJ705" i="1"/>
  <c r="BK705" i="1"/>
  <c r="BL705" i="1"/>
  <c r="BF706" i="1"/>
  <c r="BG706" i="1"/>
  <c r="BH706" i="1"/>
  <c r="BI706" i="1"/>
  <c r="BJ706" i="1"/>
  <c r="BK706" i="1"/>
  <c r="BL706" i="1"/>
  <c r="BF707" i="1"/>
  <c r="BG707" i="1"/>
  <c r="BH707" i="1"/>
  <c r="BI707" i="1"/>
  <c r="BJ707" i="1"/>
  <c r="BL707" i="1"/>
  <c r="BF708" i="1"/>
  <c r="BG708" i="1"/>
  <c r="BH708" i="1"/>
  <c r="BI708" i="1"/>
  <c r="BJ708" i="1"/>
  <c r="BK708" i="1"/>
  <c r="BL708" i="1"/>
  <c r="BF709" i="1"/>
  <c r="BG709" i="1"/>
  <c r="BH709" i="1"/>
  <c r="BI709" i="1"/>
  <c r="BJ709" i="1"/>
  <c r="BK709" i="1"/>
  <c r="BL709" i="1"/>
  <c r="BF710" i="1"/>
  <c r="BG710" i="1"/>
  <c r="BH710" i="1"/>
  <c r="BI710" i="1"/>
  <c r="BJ710" i="1"/>
  <c r="BK710" i="1"/>
  <c r="BL710" i="1"/>
  <c r="BF711" i="1"/>
  <c r="BG711" i="1"/>
  <c r="BH711" i="1"/>
  <c r="BI711" i="1"/>
  <c r="BJ711" i="1"/>
  <c r="BK711" i="1"/>
  <c r="BL711" i="1"/>
  <c r="BF712" i="1"/>
  <c r="BG712" i="1"/>
  <c r="BH712" i="1"/>
  <c r="BI712" i="1"/>
  <c r="BJ712" i="1"/>
  <c r="BK712" i="1"/>
  <c r="BL712" i="1"/>
  <c r="BF713" i="1"/>
  <c r="BG713" i="1"/>
  <c r="BH713" i="1"/>
  <c r="BI713" i="1"/>
  <c r="BJ713" i="1"/>
  <c r="BK713" i="1"/>
  <c r="BL713" i="1"/>
  <c r="BF714" i="1"/>
  <c r="BG714" i="1"/>
  <c r="BH714" i="1"/>
  <c r="BI714" i="1"/>
  <c r="BJ714" i="1"/>
  <c r="BK714" i="1"/>
  <c r="BL714" i="1"/>
  <c r="BF715" i="1"/>
  <c r="BG715" i="1"/>
  <c r="BH715" i="1"/>
  <c r="BI715" i="1"/>
  <c r="BJ715" i="1"/>
  <c r="BK715" i="1"/>
  <c r="BL715" i="1"/>
  <c r="BF716" i="1"/>
  <c r="BG716" i="1"/>
  <c r="BH716" i="1"/>
  <c r="BI716" i="1"/>
  <c r="BJ716" i="1"/>
  <c r="BK716" i="1"/>
  <c r="BL716" i="1"/>
  <c r="BF717" i="1"/>
  <c r="BG717" i="1"/>
  <c r="BH717" i="1"/>
  <c r="BI717" i="1"/>
  <c r="BJ717" i="1"/>
  <c r="BK717" i="1"/>
  <c r="BL717" i="1"/>
  <c r="BF718" i="1"/>
  <c r="BG718" i="1"/>
  <c r="BH718" i="1"/>
  <c r="BI718" i="1"/>
  <c r="BJ718" i="1"/>
  <c r="BK718" i="1"/>
  <c r="BL718" i="1"/>
  <c r="BF719" i="1"/>
  <c r="BG719" i="1"/>
  <c r="BH719" i="1"/>
  <c r="BI719" i="1"/>
  <c r="BJ719" i="1"/>
  <c r="BK719" i="1"/>
  <c r="BL719" i="1"/>
  <c r="BF720" i="1"/>
  <c r="BG720" i="1"/>
  <c r="BH720" i="1"/>
  <c r="BI720" i="1"/>
  <c r="BJ720" i="1"/>
  <c r="BK720" i="1"/>
  <c r="BL720" i="1"/>
  <c r="BF721" i="1"/>
  <c r="BG721" i="1"/>
  <c r="BH721" i="1"/>
  <c r="BI721" i="1"/>
  <c r="BJ721" i="1"/>
  <c r="BK721" i="1"/>
  <c r="BL721" i="1"/>
  <c r="BF722" i="1"/>
  <c r="BG722" i="1"/>
  <c r="BH722" i="1"/>
  <c r="BI722" i="1"/>
  <c r="BJ722" i="1"/>
  <c r="BK722" i="1"/>
  <c r="BL722" i="1"/>
  <c r="BF723" i="1"/>
  <c r="BG723" i="1"/>
  <c r="BH723" i="1"/>
  <c r="BI723" i="1"/>
  <c r="BJ723" i="1"/>
  <c r="BK723" i="1"/>
  <c r="BL723" i="1"/>
  <c r="BF724" i="1"/>
  <c r="BG724" i="1"/>
  <c r="BH724" i="1"/>
  <c r="BI724" i="1"/>
  <c r="BJ724" i="1"/>
  <c r="BK724" i="1"/>
  <c r="BL724" i="1"/>
  <c r="BF725" i="1"/>
  <c r="BG725" i="1"/>
  <c r="BH725" i="1"/>
  <c r="BI725" i="1"/>
  <c r="BJ725" i="1"/>
  <c r="BK725" i="1"/>
  <c r="BL725" i="1"/>
  <c r="BF726" i="1"/>
  <c r="BG726" i="1"/>
  <c r="BH726" i="1"/>
  <c r="BI726" i="1"/>
  <c r="BJ726" i="1"/>
  <c r="BK726" i="1"/>
  <c r="BL726" i="1"/>
  <c r="BF727" i="1"/>
  <c r="BG727" i="1"/>
  <c r="BH727" i="1"/>
  <c r="BI727" i="1"/>
  <c r="BJ727" i="1"/>
  <c r="BK727" i="1"/>
  <c r="BL727" i="1"/>
  <c r="BF728" i="1"/>
  <c r="BG728" i="1"/>
  <c r="BH728" i="1"/>
  <c r="BI728" i="1"/>
  <c r="BJ728" i="1"/>
  <c r="BK728" i="1"/>
  <c r="BL728" i="1"/>
  <c r="BF729" i="1"/>
  <c r="BG729" i="1"/>
  <c r="BH729" i="1"/>
  <c r="BI729" i="1"/>
  <c r="BJ729" i="1"/>
  <c r="BK729" i="1"/>
  <c r="BL729" i="1"/>
  <c r="BF730" i="1"/>
  <c r="BG730" i="1"/>
  <c r="BH730" i="1"/>
  <c r="BI730" i="1"/>
  <c r="BJ730" i="1"/>
  <c r="BK730" i="1"/>
  <c r="BL730" i="1"/>
  <c r="BF731" i="1"/>
  <c r="BG731" i="1"/>
  <c r="BH731" i="1"/>
  <c r="BI731" i="1"/>
  <c r="BJ731" i="1"/>
  <c r="BK731" i="1"/>
  <c r="BL731" i="1"/>
  <c r="BF732" i="1"/>
  <c r="BG732" i="1"/>
  <c r="BH732" i="1"/>
  <c r="BI732" i="1"/>
  <c r="BJ732" i="1"/>
  <c r="BK732" i="1"/>
  <c r="BL732" i="1"/>
  <c r="BF733" i="1"/>
  <c r="BG733" i="1"/>
  <c r="BH733" i="1"/>
  <c r="BI733" i="1"/>
  <c r="BJ733" i="1"/>
  <c r="BK733" i="1"/>
  <c r="BL733" i="1"/>
  <c r="BF734" i="1"/>
  <c r="BG734" i="1"/>
  <c r="BH734" i="1"/>
  <c r="BI734" i="1"/>
  <c r="BJ734" i="1"/>
  <c r="BK734" i="1"/>
  <c r="BL734" i="1"/>
  <c r="BF735" i="1"/>
  <c r="BG735" i="1"/>
  <c r="BH735" i="1"/>
  <c r="BI735" i="1"/>
  <c r="BJ735" i="1"/>
  <c r="BK735" i="1"/>
  <c r="BL735" i="1"/>
  <c r="BF736" i="1"/>
  <c r="BG736" i="1"/>
  <c r="BH736" i="1"/>
  <c r="BI736" i="1"/>
  <c r="BJ736" i="1"/>
  <c r="BK736" i="1"/>
  <c r="BL736" i="1"/>
  <c r="BF737" i="1"/>
  <c r="BG737" i="1"/>
  <c r="BH737" i="1"/>
  <c r="BI737" i="1"/>
  <c r="BJ737" i="1"/>
  <c r="BK737" i="1"/>
  <c r="BL737" i="1"/>
  <c r="BF738" i="1"/>
  <c r="BG738" i="1"/>
  <c r="BH738" i="1"/>
  <c r="BI738" i="1"/>
  <c r="BJ738" i="1"/>
  <c r="BK738" i="1"/>
  <c r="BL738" i="1"/>
  <c r="BF739" i="1"/>
  <c r="BG739" i="1"/>
  <c r="BH739" i="1"/>
  <c r="BI739" i="1"/>
  <c r="BJ739" i="1"/>
  <c r="BK739" i="1"/>
  <c r="BL739" i="1"/>
  <c r="BF740" i="1"/>
  <c r="BG740" i="1"/>
  <c r="BH740" i="1"/>
  <c r="BI740" i="1"/>
  <c r="BJ740" i="1"/>
  <c r="BK740" i="1"/>
  <c r="BL740" i="1"/>
  <c r="BF741" i="1"/>
  <c r="BG741" i="1"/>
  <c r="BH741" i="1"/>
  <c r="BI741" i="1"/>
  <c r="BJ741" i="1"/>
  <c r="BK741" i="1"/>
  <c r="BL741" i="1"/>
  <c r="BF742" i="1"/>
  <c r="BG742" i="1"/>
  <c r="BH742" i="1"/>
  <c r="BI742" i="1"/>
  <c r="BJ742" i="1"/>
  <c r="BK742" i="1"/>
  <c r="BL742" i="1"/>
  <c r="BF743" i="1"/>
  <c r="BG743" i="1"/>
  <c r="BH743" i="1"/>
  <c r="BI743" i="1"/>
  <c r="BJ743" i="1"/>
  <c r="BK743" i="1"/>
  <c r="BL743" i="1"/>
  <c r="BF744" i="1"/>
  <c r="BG744" i="1"/>
  <c r="BH744" i="1"/>
  <c r="BI744" i="1"/>
  <c r="BJ744" i="1"/>
  <c r="BK744" i="1"/>
  <c r="BL744" i="1"/>
  <c r="BF745" i="1"/>
  <c r="BG745" i="1"/>
  <c r="BH745" i="1"/>
  <c r="BI745" i="1"/>
  <c r="BJ745" i="1"/>
  <c r="BK745" i="1"/>
  <c r="BL745" i="1"/>
  <c r="BF746" i="1"/>
  <c r="BG746" i="1"/>
  <c r="BH746" i="1"/>
  <c r="BI746" i="1"/>
  <c r="BJ746" i="1"/>
  <c r="BK746" i="1"/>
  <c r="BL746" i="1"/>
  <c r="BF747" i="1"/>
  <c r="BG747" i="1"/>
  <c r="BH747" i="1"/>
  <c r="BI747" i="1"/>
  <c r="BJ747" i="1"/>
  <c r="BK747" i="1"/>
  <c r="BL747" i="1"/>
  <c r="BF748" i="1"/>
  <c r="BG748" i="1"/>
  <c r="BH748" i="1"/>
  <c r="BI748" i="1"/>
  <c r="BJ748" i="1"/>
  <c r="BK748" i="1"/>
  <c r="BL748" i="1"/>
  <c r="BF749" i="1"/>
  <c r="BG749" i="1"/>
  <c r="BH749" i="1"/>
  <c r="BI749" i="1"/>
  <c r="BJ749" i="1"/>
  <c r="BK749" i="1"/>
  <c r="BL749" i="1"/>
  <c r="BF750" i="1"/>
  <c r="BG750" i="1"/>
  <c r="BH750" i="1"/>
  <c r="BI750" i="1"/>
  <c r="BJ750" i="1"/>
  <c r="BK750" i="1"/>
  <c r="BL750" i="1"/>
  <c r="BF751" i="1"/>
  <c r="BG751" i="1"/>
  <c r="BH751" i="1"/>
  <c r="BI751" i="1"/>
  <c r="BJ751" i="1"/>
  <c r="BK751" i="1"/>
  <c r="BL751" i="1"/>
  <c r="BF752" i="1"/>
  <c r="BG752" i="1"/>
  <c r="BH752" i="1"/>
  <c r="BI752" i="1"/>
  <c r="BJ752" i="1"/>
  <c r="BL752" i="1"/>
  <c r="BF753" i="1"/>
  <c r="BG753" i="1"/>
  <c r="BH753" i="1"/>
  <c r="BI753" i="1"/>
  <c r="BJ753" i="1"/>
  <c r="BK753" i="1"/>
  <c r="BL753" i="1"/>
  <c r="BF754" i="1"/>
  <c r="BG754" i="1"/>
  <c r="BH754" i="1"/>
  <c r="BI754" i="1"/>
  <c r="BJ754" i="1"/>
  <c r="BK754" i="1"/>
  <c r="BL754" i="1"/>
  <c r="BF755" i="1"/>
  <c r="BG755" i="1"/>
  <c r="BH755" i="1"/>
  <c r="BI755" i="1"/>
  <c r="BJ755" i="1"/>
  <c r="BK755" i="1"/>
  <c r="BL755" i="1"/>
  <c r="BF756" i="1"/>
  <c r="BG756" i="1"/>
  <c r="BH756" i="1"/>
  <c r="BI756" i="1"/>
  <c r="BJ756" i="1"/>
  <c r="BK756" i="1"/>
  <c r="BL756" i="1"/>
  <c r="BF757" i="1"/>
  <c r="BG757" i="1"/>
  <c r="BH757" i="1"/>
  <c r="BI757" i="1"/>
  <c r="BJ757" i="1"/>
  <c r="BK757" i="1"/>
  <c r="BL757" i="1"/>
  <c r="BF758" i="1"/>
  <c r="BG758" i="1"/>
  <c r="BH758" i="1"/>
  <c r="BI758" i="1"/>
  <c r="BJ758" i="1"/>
  <c r="BK758" i="1"/>
  <c r="BL758" i="1"/>
  <c r="BF759" i="1"/>
  <c r="BG759" i="1"/>
  <c r="BH759" i="1"/>
  <c r="BI759" i="1"/>
  <c r="BJ759" i="1"/>
  <c r="BK759" i="1"/>
  <c r="BL759" i="1"/>
  <c r="BF760" i="1"/>
  <c r="BG760" i="1"/>
  <c r="BH760" i="1"/>
  <c r="BI760" i="1"/>
  <c r="BJ760" i="1"/>
  <c r="BK760" i="1"/>
  <c r="BL760" i="1"/>
  <c r="BF761" i="1"/>
  <c r="BG761" i="1"/>
  <c r="BH761" i="1"/>
  <c r="BI761" i="1"/>
  <c r="BJ761" i="1"/>
  <c r="BK761" i="1"/>
  <c r="BL761" i="1"/>
  <c r="BF762" i="1"/>
  <c r="BG762" i="1"/>
  <c r="BH762" i="1"/>
  <c r="BI762" i="1"/>
  <c r="BJ762" i="1"/>
  <c r="BK762" i="1"/>
  <c r="BL762" i="1"/>
  <c r="BF763" i="1"/>
  <c r="BG763" i="1"/>
  <c r="BH763" i="1"/>
  <c r="BI763" i="1"/>
  <c r="BJ763" i="1"/>
  <c r="BK763" i="1"/>
  <c r="BL763" i="1"/>
  <c r="BF764" i="1"/>
  <c r="BG764" i="1"/>
  <c r="BH764" i="1"/>
  <c r="BI764" i="1"/>
  <c r="BJ764" i="1"/>
  <c r="BK764" i="1"/>
  <c r="BL764" i="1"/>
  <c r="BF765" i="1"/>
  <c r="BG765" i="1"/>
  <c r="BH765" i="1"/>
  <c r="BI765" i="1"/>
  <c r="BJ765" i="1"/>
  <c r="BK765" i="1"/>
  <c r="BL765" i="1"/>
  <c r="BF766" i="1"/>
  <c r="BG766" i="1"/>
  <c r="BH766" i="1"/>
  <c r="BI766" i="1"/>
  <c r="BJ766" i="1"/>
  <c r="BK766" i="1"/>
  <c r="BL766" i="1"/>
  <c r="BF767" i="1"/>
  <c r="BG767" i="1"/>
  <c r="BH767" i="1"/>
  <c r="BI767" i="1"/>
  <c r="BJ767" i="1"/>
  <c r="BK767" i="1"/>
  <c r="BL767" i="1"/>
  <c r="BF768" i="1"/>
  <c r="BG768" i="1"/>
  <c r="BH768" i="1"/>
  <c r="BI768" i="1"/>
  <c r="BJ768" i="1"/>
  <c r="BK768" i="1"/>
  <c r="BL768" i="1"/>
  <c r="BF769" i="1"/>
  <c r="BG769" i="1"/>
  <c r="BH769" i="1"/>
  <c r="BI769" i="1"/>
  <c r="BJ769" i="1"/>
  <c r="BK769" i="1"/>
  <c r="BL769" i="1"/>
  <c r="BF770" i="1"/>
  <c r="BG770" i="1"/>
  <c r="BH770" i="1"/>
  <c r="BI770" i="1"/>
  <c r="BJ770" i="1"/>
  <c r="BK770" i="1"/>
  <c r="BL770" i="1"/>
  <c r="BF771" i="1"/>
  <c r="BG771" i="1"/>
  <c r="BH771" i="1"/>
  <c r="BI771" i="1"/>
  <c r="BJ771" i="1"/>
  <c r="BK771" i="1"/>
  <c r="BL771" i="1"/>
  <c r="BF772" i="1"/>
  <c r="BG772" i="1"/>
  <c r="BH772" i="1"/>
  <c r="BI772" i="1"/>
  <c r="BJ772" i="1"/>
  <c r="BK772" i="1"/>
  <c r="BL772" i="1"/>
  <c r="BF773" i="1"/>
  <c r="BG773" i="1"/>
  <c r="BH773" i="1"/>
  <c r="BI773" i="1"/>
  <c r="BJ773" i="1"/>
  <c r="BK773" i="1"/>
  <c r="BL773" i="1"/>
  <c r="BF774" i="1"/>
  <c r="BG774" i="1"/>
  <c r="BH774" i="1"/>
  <c r="BI774" i="1"/>
  <c r="BJ774" i="1"/>
  <c r="BK774" i="1"/>
  <c r="BL774" i="1"/>
  <c r="BF775" i="1"/>
  <c r="BG775" i="1"/>
  <c r="BH775" i="1"/>
  <c r="BI775" i="1"/>
  <c r="BJ775" i="1"/>
  <c r="BK775" i="1"/>
  <c r="BL775" i="1"/>
  <c r="BF776" i="1"/>
  <c r="BG776" i="1"/>
  <c r="BH776" i="1"/>
  <c r="BI776" i="1"/>
  <c r="BJ776" i="1"/>
  <c r="BK776" i="1"/>
  <c r="BL776" i="1"/>
  <c r="BF777" i="1"/>
  <c r="BG777" i="1"/>
  <c r="BH777" i="1"/>
  <c r="BI777" i="1"/>
  <c r="BJ777" i="1"/>
  <c r="BK777" i="1"/>
  <c r="BL777" i="1"/>
  <c r="BF778" i="1"/>
  <c r="BG778" i="1"/>
  <c r="BH778" i="1"/>
  <c r="BI778" i="1"/>
  <c r="BJ778" i="1"/>
  <c r="BK778" i="1"/>
  <c r="BL778" i="1"/>
  <c r="BF779" i="1"/>
  <c r="BG779" i="1"/>
  <c r="BH779" i="1"/>
  <c r="BI779" i="1"/>
  <c r="BJ779" i="1"/>
  <c r="BK779" i="1"/>
  <c r="BL779" i="1"/>
  <c r="BF780" i="1"/>
  <c r="BG780" i="1"/>
  <c r="BH780" i="1"/>
  <c r="BI780" i="1"/>
  <c r="BJ780" i="1"/>
  <c r="BK780" i="1"/>
  <c r="BL780" i="1"/>
  <c r="BF781" i="1"/>
  <c r="BG781" i="1"/>
  <c r="BH781" i="1"/>
  <c r="BI781" i="1"/>
  <c r="BJ781" i="1"/>
  <c r="BK781" i="1"/>
  <c r="BL781" i="1"/>
  <c r="BF782" i="1"/>
  <c r="BG782" i="1"/>
  <c r="BH782" i="1"/>
  <c r="BI782" i="1"/>
  <c r="BJ782" i="1"/>
  <c r="BK782" i="1"/>
  <c r="BL782" i="1"/>
  <c r="BF783" i="1"/>
  <c r="BG783" i="1"/>
  <c r="BH783" i="1"/>
  <c r="BI783" i="1"/>
  <c r="BJ783" i="1"/>
  <c r="BK783" i="1"/>
  <c r="BL783" i="1"/>
  <c r="BF784" i="1"/>
  <c r="BG784" i="1"/>
  <c r="BH784" i="1"/>
  <c r="BI784" i="1"/>
  <c r="BJ784" i="1"/>
  <c r="BK784" i="1"/>
  <c r="BL784" i="1"/>
  <c r="BF785" i="1"/>
  <c r="BG785" i="1"/>
  <c r="BH785" i="1"/>
  <c r="BI785" i="1"/>
  <c r="BJ785" i="1"/>
  <c r="BK785" i="1"/>
  <c r="BL785" i="1"/>
  <c r="BF786" i="1"/>
  <c r="BG786" i="1"/>
  <c r="BH786" i="1"/>
  <c r="BI786" i="1" s="1"/>
  <c r="BK786" i="1"/>
  <c r="BL786" i="1"/>
  <c r="BF787" i="1"/>
  <c r="BG787" i="1"/>
  <c r="BH787" i="1"/>
  <c r="BI787" i="1" s="1"/>
  <c r="BK787" i="1"/>
  <c r="BL787" i="1"/>
  <c r="BF788" i="1"/>
  <c r="BG788" i="1"/>
  <c r="BH788" i="1"/>
  <c r="BI788" i="1" s="1"/>
  <c r="BK788" i="1"/>
  <c r="BL788" i="1"/>
  <c r="BF789" i="1"/>
  <c r="BG789" i="1"/>
  <c r="BH789" i="1"/>
  <c r="BI789" i="1" s="1"/>
  <c r="BK789" i="1"/>
  <c r="BL789" i="1"/>
  <c r="BF790" i="1"/>
  <c r="BG790" i="1"/>
  <c r="BH790" i="1"/>
  <c r="BI790" i="1" s="1"/>
  <c r="BK790" i="1"/>
  <c r="BL790" i="1"/>
  <c r="BF791" i="1"/>
  <c r="BG791" i="1"/>
  <c r="BH791" i="1"/>
  <c r="BI791" i="1" s="1"/>
  <c r="BK791" i="1"/>
  <c r="BL791" i="1"/>
  <c r="BF792" i="1"/>
  <c r="BG792" i="1"/>
  <c r="BH792" i="1"/>
  <c r="BI792" i="1" s="1"/>
  <c r="BK792" i="1"/>
  <c r="BL792" i="1"/>
  <c r="BF793" i="1"/>
  <c r="BG793" i="1"/>
  <c r="BH793" i="1"/>
  <c r="BI793" i="1" s="1"/>
  <c r="BK793" i="1"/>
  <c r="BL793" i="1"/>
  <c r="BF794" i="1"/>
  <c r="BG794" i="1"/>
  <c r="BH794" i="1"/>
  <c r="BI794" i="1" s="1"/>
  <c r="BK794" i="1"/>
  <c r="BL794" i="1"/>
  <c r="BF795" i="1"/>
  <c r="BG795" i="1"/>
  <c r="BH795" i="1"/>
  <c r="BI795" i="1" s="1"/>
  <c r="BK795" i="1"/>
  <c r="BL795" i="1"/>
  <c r="BF796" i="1"/>
  <c r="BG796" i="1"/>
  <c r="BH796" i="1"/>
  <c r="BI796" i="1"/>
  <c r="BJ796" i="1"/>
  <c r="BK796" i="1"/>
  <c r="BL796" i="1"/>
  <c r="BF797" i="1"/>
  <c r="BG797" i="1"/>
  <c r="BH797" i="1"/>
  <c r="BI797" i="1"/>
  <c r="BJ797" i="1"/>
  <c r="BK797" i="1"/>
  <c r="BL797" i="1"/>
  <c r="BF798" i="1"/>
  <c r="BG798" i="1"/>
  <c r="BH798" i="1"/>
  <c r="BI798" i="1"/>
  <c r="BJ798" i="1"/>
  <c r="BL798" i="1"/>
  <c r="BF799" i="1"/>
  <c r="BG799" i="1"/>
  <c r="BH799" i="1"/>
  <c r="BI799" i="1"/>
  <c r="BJ799" i="1"/>
  <c r="BK799" i="1"/>
  <c r="BL799" i="1"/>
  <c r="BF800" i="1"/>
  <c r="BG800" i="1"/>
  <c r="BH800" i="1"/>
  <c r="BI800" i="1"/>
  <c r="BJ800" i="1"/>
  <c r="BK800" i="1"/>
  <c r="BL800" i="1"/>
  <c r="BF801" i="1"/>
  <c r="BG801" i="1"/>
  <c r="BH801" i="1"/>
  <c r="BI801" i="1"/>
  <c r="BJ801" i="1"/>
  <c r="BK801" i="1"/>
  <c r="BL801" i="1"/>
  <c r="BF802" i="1"/>
  <c r="BG802" i="1"/>
  <c r="BH802" i="1"/>
  <c r="BI802" i="1"/>
  <c r="BJ802" i="1"/>
  <c r="BK802" i="1"/>
  <c r="BL802" i="1"/>
  <c r="BF803" i="1"/>
  <c r="BG803" i="1"/>
  <c r="BH803" i="1"/>
  <c r="BI803" i="1"/>
  <c r="BJ803" i="1"/>
  <c r="BK803" i="1"/>
  <c r="BL803" i="1"/>
  <c r="BF804" i="1"/>
  <c r="BG804" i="1"/>
  <c r="BH804" i="1"/>
  <c r="BI804" i="1"/>
  <c r="BJ804" i="1"/>
  <c r="BK804" i="1"/>
  <c r="BL804" i="1"/>
  <c r="BF805" i="1"/>
  <c r="BG805" i="1"/>
  <c r="BH805" i="1"/>
  <c r="BI805" i="1"/>
  <c r="BJ805" i="1"/>
  <c r="BK805" i="1"/>
  <c r="BL805" i="1"/>
  <c r="BF806" i="1"/>
  <c r="BG806" i="1"/>
  <c r="BH806" i="1"/>
  <c r="BI806" i="1"/>
  <c r="BJ806" i="1"/>
  <c r="BK806" i="1"/>
  <c r="BL806" i="1"/>
  <c r="BF807" i="1"/>
  <c r="BG807" i="1"/>
  <c r="BH807" i="1"/>
  <c r="BI807" i="1"/>
  <c r="BJ807" i="1"/>
  <c r="BK807" i="1"/>
  <c r="BL807" i="1"/>
  <c r="BF808" i="1"/>
  <c r="BG808" i="1"/>
  <c r="BH808" i="1"/>
  <c r="BI808" i="1"/>
  <c r="BJ808" i="1"/>
  <c r="BK808" i="1"/>
  <c r="BL808" i="1"/>
  <c r="BF809" i="1"/>
  <c r="BG809" i="1"/>
  <c r="BH809" i="1"/>
  <c r="BI809" i="1"/>
  <c r="BJ809" i="1"/>
  <c r="BK809" i="1"/>
  <c r="BL809" i="1"/>
  <c r="BF810" i="1"/>
  <c r="BG810" i="1"/>
  <c r="BH810" i="1"/>
  <c r="BI810" i="1"/>
  <c r="BJ810" i="1"/>
  <c r="BK810" i="1"/>
  <c r="BL810" i="1"/>
  <c r="BF811" i="1"/>
  <c r="BG811" i="1"/>
  <c r="BH811" i="1"/>
  <c r="BI811" i="1"/>
  <c r="BJ811" i="1"/>
  <c r="BK811" i="1"/>
  <c r="BL811" i="1"/>
  <c r="BF812" i="1"/>
  <c r="BG812" i="1"/>
  <c r="BH812" i="1"/>
  <c r="BI812" i="1"/>
  <c r="BJ812" i="1"/>
  <c r="BK812" i="1"/>
  <c r="BL812" i="1"/>
  <c r="BF813" i="1"/>
  <c r="BG813" i="1"/>
  <c r="BH813" i="1"/>
  <c r="BI813" i="1"/>
  <c r="BJ813" i="1"/>
  <c r="BK813" i="1"/>
  <c r="BL813" i="1"/>
  <c r="BF814" i="1"/>
  <c r="BG814" i="1"/>
  <c r="BH814" i="1"/>
  <c r="BI814" i="1"/>
  <c r="BJ814" i="1"/>
  <c r="BK814" i="1"/>
  <c r="BL814" i="1"/>
  <c r="BF815" i="1"/>
  <c r="BG815" i="1"/>
  <c r="BH815" i="1"/>
  <c r="BI815" i="1"/>
  <c r="BJ815" i="1"/>
  <c r="BK815" i="1"/>
  <c r="BL815" i="1"/>
  <c r="BF816" i="1"/>
  <c r="BG816" i="1"/>
  <c r="BH816" i="1"/>
  <c r="BI816" i="1"/>
  <c r="BJ816" i="1"/>
  <c r="BK816" i="1"/>
  <c r="BL816" i="1"/>
  <c r="BF817" i="1"/>
  <c r="BG817" i="1"/>
  <c r="BH817" i="1"/>
  <c r="BI817" i="1"/>
  <c r="BJ817" i="1"/>
  <c r="BK817" i="1"/>
  <c r="BL817" i="1"/>
  <c r="BF818" i="1"/>
  <c r="BG818" i="1"/>
  <c r="BH818" i="1"/>
  <c r="BI818" i="1"/>
  <c r="BJ818" i="1"/>
  <c r="BK818" i="1"/>
  <c r="BL818" i="1"/>
  <c r="BF819" i="1"/>
  <c r="BG819" i="1"/>
  <c r="BH819" i="1"/>
  <c r="BI819" i="1"/>
  <c r="BJ819" i="1"/>
  <c r="BK819" i="1"/>
  <c r="BL819" i="1"/>
  <c r="BF820" i="1"/>
  <c r="BG820" i="1"/>
  <c r="BH820" i="1"/>
  <c r="BI820" i="1"/>
  <c r="BJ820" i="1"/>
  <c r="BK820" i="1"/>
  <c r="BL820" i="1"/>
  <c r="BF821" i="1"/>
  <c r="BG821" i="1"/>
  <c r="BH821" i="1"/>
  <c r="BI821" i="1"/>
  <c r="BJ821" i="1"/>
  <c r="BK821" i="1"/>
  <c r="BL821" i="1"/>
  <c r="BF822" i="1"/>
  <c r="BG822" i="1"/>
  <c r="BH822" i="1"/>
  <c r="BI822" i="1"/>
  <c r="BJ822" i="1"/>
  <c r="BK822" i="1"/>
  <c r="BL822" i="1"/>
  <c r="BF823" i="1"/>
  <c r="BG823" i="1"/>
  <c r="BH823" i="1"/>
  <c r="BI823" i="1"/>
  <c r="BJ823" i="1"/>
  <c r="BK823" i="1"/>
  <c r="BL823" i="1"/>
  <c r="BF824" i="1"/>
  <c r="BG824" i="1"/>
  <c r="BH824" i="1"/>
  <c r="BI824" i="1"/>
  <c r="BJ824" i="1"/>
  <c r="BK824" i="1"/>
  <c r="BL824" i="1"/>
  <c r="BF825" i="1"/>
  <c r="BG825" i="1"/>
  <c r="BH825" i="1"/>
  <c r="BI825" i="1"/>
  <c r="BJ825" i="1"/>
  <c r="BK825" i="1"/>
  <c r="BL825" i="1"/>
  <c r="BF826" i="1"/>
  <c r="BG826" i="1"/>
  <c r="BH826" i="1"/>
  <c r="BI826" i="1"/>
  <c r="BJ826" i="1"/>
  <c r="BK826" i="1"/>
  <c r="BL826" i="1"/>
  <c r="BF827" i="1"/>
  <c r="BG827" i="1"/>
  <c r="BH827" i="1"/>
  <c r="BI827" i="1"/>
  <c r="BJ827" i="1"/>
  <c r="BK827" i="1"/>
  <c r="BL827" i="1"/>
  <c r="BF828" i="1"/>
  <c r="BG828" i="1"/>
  <c r="BH828" i="1"/>
  <c r="BI828" i="1"/>
  <c r="BJ828" i="1"/>
  <c r="BK828" i="1"/>
  <c r="BL828" i="1"/>
  <c r="BF829" i="1"/>
  <c r="BG829" i="1"/>
  <c r="BH829" i="1"/>
  <c r="BI829" i="1"/>
  <c r="BJ829" i="1"/>
  <c r="BK829" i="1"/>
  <c r="BL829" i="1"/>
  <c r="BF830" i="1"/>
  <c r="BG830" i="1"/>
  <c r="BH830" i="1"/>
  <c r="BI830" i="1"/>
  <c r="BJ830" i="1"/>
  <c r="BK830" i="1"/>
  <c r="BL830" i="1"/>
  <c r="BF831" i="1"/>
  <c r="BG831" i="1"/>
  <c r="BH831" i="1"/>
  <c r="BI831" i="1"/>
  <c r="BJ831" i="1"/>
  <c r="BK831" i="1"/>
  <c r="BL831" i="1"/>
  <c r="BF832" i="1"/>
  <c r="BG832" i="1"/>
  <c r="BH832" i="1"/>
  <c r="BI832" i="1"/>
  <c r="BJ832" i="1"/>
  <c r="BK832" i="1"/>
  <c r="BL832" i="1"/>
  <c r="BF833" i="1"/>
  <c r="BG833" i="1"/>
  <c r="BH833" i="1"/>
  <c r="BI833" i="1"/>
  <c r="BJ833" i="1"/>
  <c r="BK833" i="1"/>
  <c r="BL833" i="1"/>
  <c r="BF834" i="1"/>
  <c r="BG834" i="1"/>
  <c r="BH834" i="1"/>
  <c r="BI834" i="1"/>
  <c r="BJ834" i="1"/>
  <c r="BK834" i="1"/>
  <c r="BL834" i="1"/>
  <c r="BF835" i="1"/>
  <c r="BG835" i="1"/>
  <c r="BH835" i="1"/>
  <c r="BI835" i="1"/>
  <c r="BJ835" i="1"/>
  <c r="BK835" i="1"/>
  <c r="BL835" i="1"/>
  <c r="BF836" i="1"/>
  <c r="BG836" i="1"/>
  <c r="BH836" i="1"/>
  <c r="BI836" i="1"/>
  <c r="BJ836" i="1"/>
  <c r="BK836" i="1"/>
  <c r="BL836" i="1"/>
  <c r="BF837" i="1"/>
  <c r="BG837" i="1"/>
  <c r="BH837" i="1"/>
  <c r="BI837" i="1"/>
  <c r="BJ837" i="1"/>
  <c r="BK837" i="1"/>
  <c r="BL837" i="1"/>
  <c r="BF838" i="1"/>
  <c r="BG838" i="1"/>
  <c r="BH838" i="1"/>
  <c r="BI838" i="1"/>
  <c r="BJ838" i="1"/>
  <c r="BK838" i="1"/>
  <c r="BL838" i="1"/>
  <c r="BF839" i="1"/>
  <c r="BG839" i="1"/>
  <c r="BH839" i="1"/>
  <c r="BI839" i="1"/>
  <c r="BJ839" i="1"/>
  <c r="BK839" i="1"/>
  <c r="BL839" i="1"/>
  <c r="BF840" i="1"/>
  <c r="BG840" i="1"/>
  <c r="BH840" i="1"/>
  <c r="BI840" i="1"/>
  <c r="BJ840" i="1"/>
  <c r="BK840" i="1"/>
  <c r="BL840" i="1"/>
  <c r="BF841" i="1"/>
  <c r="BG841" i="1"/>
  <c r="BH841" i="1"/>
  <c r="BI841" i="1"/>
  <c r="BJ841" i="1"/>
  <c r="BK841" i="1"/>
  <c r="BL841" i="1"/>
  <c r="BF842" i="1"/>
  <c r="BG842" i="1"/>
  <c r="BH842" i="1"/>
  <c r="BI842" i="1"/>
  <c r="BJ842" i="1"/>
  <c r="BK842" i="1"/>
  <c r="BL842" i="1"/>
  <c r="BF843" i="1"/>
  <c r="BG843" i="1"/>
  <c r="BH843" i="1"/>
  <c r="BI843" i="1"/>
  <c r="BJ843" i="1"/>
  <c r="BK843" i="1"/>
  <c r="BL843" i="1"/>
  <c r="BF844" i="1"/>
  <c r="BG844" i="1"/>
  <c r="BH844" i="1"/>
  <c r="BI844" i="1" s="1"/>
  <c r="BK844" i="1"/>
  <c r="BL844" i="1"/>
  <c r="BF845" i="1"/>
  <c r="BG845" i="1"/>
  <c r="BH845" i="1"/>
  <c r="BI845" i="1" s="1"/>
  <c r="BK845" i="1"/>
  <c r="BL845" i="1"/>
  <c r="BF846" i="1"/>
  <c r="BG846" i="1"/>
  <c r="BH846" i="1"/>
  <c r="BI846" i="1" s="1"/>
  <c r="BK846" i="1"/>
  <c r="BL846" i="1"/>
  <c r="BF847" i="1"/>
  <c r="BG847" i="1"/>
  <c r="BH847" i="1"/>
  <c r="BI847" i="1" s="1"/>
  <c r="BK847" i="1"/>
  <c r="BL847" i="1"/>
  <c r="BF848" i="1"/>
  <c r="BG848" i="1"/>
  <c r="BH848" i="1"/>
  <c r="BI848" i="1" s="1"/>
  <c r="BK848" i="1"/>
  <c r="BL848" i="1"/>
  <c r="BF849" i="1"/>
  <c r="BG849" i="1"/>
  <c r="BH849" i="1"/>
  <c r="BI849" i="1"/>
  <c r="BK849" i="1"/>
  <c r="BL849" i="1"/>
  <c r="BF850" i="1"/>
  <c r="BG850" i="1"/>
  <c r="BH850" i="1"/>
  <c r="BI850" i="1" s="1"/>
  <c r="BK850" i="1"/>
  <c r="BL850" i="1"/>
  <c r="BF851" i="1"/>
  <c r="BG851" i="1"/>
  <c r="BH851" i="1"/>
  <c r="BI851" i="1" s="1"/>
  <c r="BK851" i="1"/>
  <c r="BL851" i="1"/>
  <c r="BF852" i="1"/>
  <c r="BG852" i="1"/>
  <c r="BH852" i="1"/>
  <c r="BI852" i="1"/>
  <c r="BK852" i="1"/>
  <c r="BL852" i="1"/>
  <c r="BF853" i="1"/>
  <c r="BG853" i="1"/>
  <c r="BH853" i="1"/>
  <c r="BI853" i="1" s="1"/>
  <c r="BK853" i="1"/>
  <c r="BL853" i="1"/>
  <c r="BF854" i="1"/>
  <c r="BG854" i="1"/>
  <c r="BH854" i="1"/>
  <c r="BI854" i="1"/>
  <c r="BJ854" i="1"/>
  <c r="BK854" i="1"/>
  <c r="BL854" i="1"/>
  <c r="BF855" i="1"/>
  <c r="BG855" i="1"/>
  <c r="BH855" i="1"/>
  <c r="BI855" i="1"/>
  <c r="BJ855" i="1"/>
  <c r="BK855" i="1"/>
  <c r="BL855" i="1"/>
  <c r="BF856" i="1"/>
  <c r="BG856" i="1"/>
  <c r="BH856" i="1"/>
  <c r="BI856" i="1"/>
  <c r="BJ856" i="1"/>
  <c r="BK856" i="1"/>
  <c r="BL856" i="1"/>
  <c r="BF857" i="1"/>
  <c r="BG857" i="1"/>
  <c r="BH857" i="1"/>
  <c r="BI857" i="1"/>
  <c r="BJ857" i="1"/>
  <c r="BK857" i="1"/>
  <c r="BL857" i="1"/>
  <c r="BF858" i="1"/>
  <c r="BG858" i="1"/>
  <c r="BH858" i="1"/>
  <c r="BI858" i="1"/>
  <c r="BJ858" i="1"/>
  <c r="BK858" i="1"/>
  <c r="BL858" i="1"/>
  <c r="BF859" i="1"/>
  <c r="BG859" i="1"/>
  <c r="BH859" i="1"/>
  <c r="BI859" i="1"/>
  <c r="BJ859" i="1"/>
  <c r="BK859" i="1"/>
  <c r="BL859" i="1"/>
  <c r="BF860" i="1"/>
  <c r="BG860" i="1"/>
  <c r="BH860" i="1"/>
  <c r="BI860" i="1"/>
  <c r="BJ860" i="1"/>
  <c r="BK860" i="1"/>
  <c r="BL860" i="1"/>
  <c r="BF861" i="1"/>
  <c r="BG861" i="1"/>
  <c r="BH861" i="1"/>
  <c r="BI861" i="1"/>
  <c r="BJ861" i="1"/>
  <c r="BK861" i="1"/>
  <c r="BL861" i="1"/>
  <c r="BF862" i="1"/>
  <c r="BG862" i="1"/>
  <c r="BH862" i="1"/>
  <c r="BI862" i="1"/>
  <c r="BJ862" i="1"/>
  <c r="BK862" i="1"/>
  <c r="BL862" i="1"/>
  <c r="BF863" i="1"/>
  <c r="BG863" i="1"/>
  <c r="BH863" i="1"/>
  <c r="BI863" i="1"/>
  <c r="BJ863" i="1"/>
  <c r="BK863" i="1"/>
  <c r="BL863" i="1"/>
  <c r="BF864" i="1"/>
  <c r="BG864" i="1"/>
  <c r="BH864" i="1"/>
  <c r="BI864" i="1"/>
  <c r="BJ864" i="1"/>
  <c r="BK864" i="1"/>
  <c r="BL864" i="1"/>
  <c r="BF865" i="1"/>
  <c r="BG865" i="1"/>
  <c r="BH865" i="1"/>
  <c r="BI865" i="1"/>
  <c r="BJ865" i="1"/>
  <c r="BL865" i="1"/>
  <c r="BF866" i="1"/>
  <c r="BG866" i="1"/>
  <c r="BH866" i="1"/>
  <c r="BI866" i="1"/>
  <c r="BJ866" i="1"/>
  <c r="BK866" i="1"/>
  <c r="BL866" i="1"/>
  <c r="BF867" i="1"/>
  <c r="BG867" i="1"/>
  <c r="BH867" i="1"/>
  <c r="BI867" i="1"/>
  <c r="BJ867" i="1"/>
  <c r="BK867" i="1"/>
  <c r="BL867" i="1"/>
  <c r="BF868" i="1"/>
  <c r="BG868" i="1"/>
  <c r="BH868" i="1"/>
  <c r="BI868" i="1"/>
  <c r="BJ868" i="1"/>
  <c r="BK868" i="1"/>
  <c r="BL868" i="1"/>
  <c r="BF869" i="1"/>
  <c r="BG869" i="1"/>
  <c r="BH869" i="1"/>
  <c r="BI869" i="1"/>
  <c r="BJ869" i="1"/>
  <c r="BK869" i="1"/>
  <c r="BL869" i="1"/>
  <c r="BF870" i="1"/>
  <c r="BG870" i="1"/>
  <c r="BH870" i="1"/>
  <c r="BI870" i="1"/>
  <c r="BJ870" i="1"/>
  <c r="BK870" i="1"/>
  <c r="BL870" i="1"/>
  <c r="BF871" i="1"/>
  <c r="BG871" i="1"/>
  <c r="BH871" i="1"/>
  <c r="BI871" i="1"/>
  <c r="BJ871" i="1"/>
  <c r="BK871" i="1"/>
  <c r="BL871" i="1"/>
  <c r="BF872" i="1"/>
  <c r="BG872" i="1"/>
  <c r="BH872" i="1"/>
  <c r="BI872" i="1"/>
  <c r="BJ872" i="1"/>
  <c r="BK872" i="1"/>
  <c r="BL872" i="1"/>
  <c r="BF873" i="1"/>
  <c r="BG873" i="1"/>
  <c r="BH873" i="1"/>
  <c r="BI873" i="1"/>
  <c r="BJ873" i="1"/>
  <c r="BK873" i="1"/>
  <c r="BL873" i="1"/>
  <c r="BF874" i="1"/>
  <c r="BG874" i="1"/>
  <c r="BH874" i="1"/>
  <c r="BI874" i="1"/>
  <c r="BJ874" i="1"/>
  <c r="BK874" i="1"/>
  <c r="BL874" i="1"/>
  <c r="BF875" i="1"/>
  <c r="BG875" i="1"/>
  <c r="BH875" i="1"/>
  <c r="BI875" i="1"/>
  <c r="BJ875" i="1"/>
  <c r="BK875" i="1"/>
  <c r="BL875" i="1"/>
  <c r="BF876" i="1"/>
  <c r="BG876" i="1"/>
  <c r="BH876" i="1"/>
  <c r="BI876" i="1"/>
  <c r="BJ876" i="1"/>
  <c r="BK876" i="1"/>
  <c r="BL876" i="1"/>
  <c r="BF877" i="1"/>
  <c r="BG877" i="1"/>
  <c r="BH877" i="1"/>
  <c r="BI877" i="1"/>
  <c r="BJ877" i="1"/>
  <c r="BK877" i="1"/>
  <c r="BL877" i="1"/>
  <c r="BF878" i="1"/>
  <c r="BG878" i="1"/>
  <c r="BH878" i="1"/>
  <c r="BI878" i="1"/>
  <c r="BJ878" i="1"/>
  <c r="BK878" i="1"/>
  <c r="BL878" i="1"/>
  <c r="BF879" i="1"/>
  <c r="BG879" i="1"/>
  <c r="BH879" i="1"/>
  <c r="BI879" i="1"/>
  <c r="BJ879" i="1"/>
  <c r="BK879" i="1"/>
  <c r="BL879" i="1"/>
  <c r="BF880" i="1"/>
  <c r="BG880" i="1"/>
  <c r="BH880" i="1"/>
  <c r="BI880" i="1"/>
  <c r="BJ880" i="1"/>
  <c r="BK880" i="1"/>
  <c r="BL880" i="1"/>
  <c r="BF881" i="1"/>
  <c r="BG881" i="1"/>
  <c r="BH881" i="1"/>
  <c r="BI881" i="1"/>
  <c r="BJ881" i="1"/>
  <c r="BK881" i="1"/>
  <c r="BL881" i="1"/>
  <c r="BF882" i="1"/>
  <c r="BG882" i="1"/>
  <c r="BH882" i="1"/>
  <c r="BI882" i="1"/>
  <c r="BJ882" i="1"/>
  <c r="BK882" i="1"/>
  <c r="BL882" i="1"/>
  <c r="BF883" i="1"/>
  <c r="BG883" i="1"/>
  <c r="BH883" i="1"/>
  <c r="BI883" i="1"/>
  <c r="BJ883" i="1"/>
  <c r="BK883" i="1"/>
  <c r="BL883" i="1"/>
  <c r="BF884" i="1"/>
  <c r="BG884" i="1"/>
  <c r="BH884" i="1"/>
  <c r="BI884" i="1"/>
  <c r="BJ884" i="1"/>
  <c r="BK884" i="1"/>
  <c r="BL884" i="1"/>
  <c r="BF885" i="1"/>
  <c r="BG885" i="1"/>
  <c r="BH885" i="1"/>
  <c r="BI885" i="1"/>
  <c r="BJ885" i="1"/>
  <c r="BK885" i="1"/>
  <c r="BL885" i="1"/>
  <c r="BF886" i="1"/>
  <c r="BG886" i="1"/>
  <c r="BH886" i="1"/>
  <c r="BI886" i="1"/>
  <c r="BJ886" i="1"/>
  <c r="BK886" i="1"/>
  <c r="BL886" i="1"/>
  <c r="BF887" i="1"/>
  <c r="BG887" i="1"/>
  <c r="BH887" i="1"/>
  <c r="BI887" i="1"/>
  <c r="BJ887" i="1"/>
  <c r="BK887" i="1"/>
  <c r="BL887" i="1"/>
  <c r="BF888" i="1"/>
  <c r="BG888" i="1"/>
  <c r="BH888" i="1"/>
  <c r="BI888" i="1"/>
  <c r="BJ888" i="1"/>
  <c r="BK888" i="1"/>
  <c r="BL888" i="1"/>
  <c r="BF889" i="1"/>
  <c r="BG889" i="1"/>
  <c r="BH889" i="1"/>
  <c r="BI889" i="1"/>
  <c r="BJ889" i="1"/>
  <c r="BK889" i="1"/>
  <c r="BL889" i="1"/>
  <c r="BF890" i="1"/>
  <c r="BG890" i="1"/>
  <c r="BH890" i="1"/>
  <c r="BI890" i="1"/>
  <c r="BJ890" i="1"/>
  <c r="BK890" i="1"/>
  <c r="BL890" i="1"/>
  <c r="BF891" i="1"/>
  <c r="BG891" i="1"/>
  <c r="BH891" i="1"/>
  <c r="BI891" i="1"/>
  <c r="BJ891" i="1"/>
  <c r="BK891" i="1"/>
  <c r="BL891" i="1"/>
  <c r="BF892" i="1"/>
  <c r="BG892" i="1"/>
  <c r="BH892" i="1"/>
  <c r="BI892" i="1"/>
  <c r="BJ892" i="1"/>
  <c r="BK892" i="1"/>
  <c r="BL892" i="1"/>
  <c r="BF893" i="1"/>
  <c r="BG893" i="1"/>
  <c r="BH893" i="1"/>
  <c r="BI893" i="1"/>
  <c r="BJ893" i="1"/>
  <c r="BK893" i="1"/>
  <c r="BL893" i="1"/>
  <c r="BF894" i="1"/>
  <c r="BG894" i="1"/>
  <c r="BH894" i="1"/>
  <c r="BI894" i="1"/>
  <c r="BJ894" i="1"/>
  <c r="BK894" i="1"/>
  <c r="BL894" i="1"/>
  <c r="BF895" i="1"/>
  <c r="BG895" i="1"/>
  <c r="BH895" i="1"/>
  <c r="BI895" i="1"/>
  <c r="BJ895" i="1"/>
  <c r="BK895" i="1"/>
  <c r="BL895" i="1"/>
  <c r="BF896" i="1"/>
  <c r="BG896" i="1"/>
  <c r="BH896" i="1"/>
  <c r="BI896" i="1"/>
  <c r="BJ896" i="1"/>
  <c r="BK896" i="1"/>
  <c r="BL896" i="1"/>
  <c r="BF897" i="1"/>
  <c r="BG897" i="1"/>
  <c r="BH897" i="1"/>
  <c r="BI897" i="1"/>
  <c r="BJ897" i="1"/>
  <c r="BK897" i="1"/>
  <c r="BL897" i="1"/>
  <c r="BF898" i="1"/>
  <c r="BG898" i="1"/>
  <c r="BH898" i="1"/>
  <c r="BI898" i="1" s="1"/>
  <c r="BK898" i="1"/>
  <c r="BL898" i="1"/>
  <c r="BF899" i="1"/>
  <c r="BG899" i="1"/>
  <c r="BH899" i="1"/>
  <c r="BI899" i="1" s="1"/>
  <c r="BK899" i="1"/>
  <c r="BL899" i="1"/>
  <c r="BF900" i="1"/>
  <c r="BG900" i="1"/>
  <c r="BH900" i="1"/>
  <c r="BI900" i="1"/>
  <c r="BK900" i="1"/>
  <c r="BL900" i="1"/>
  <c r="BF901" i="1"/>
  <c r="BG901" i="1"/>
  <c r="BH901" i="1"/>
  <c r="BI901" i="1" s="1"/>
  <c r="BK901" i="1"/>
  <c r="BL901" i="1"/>
  <c r="BF902" i="1"/>
  <c r="BG902" i="1"/>
  <c r="BH902" i="1"/>
  <c r="BI902" i="1" s="1"/>
  <c r="BK902" i="1"/>
  <c r="BL902" i="1"/>
  <c r="BF903" i="1"/>
  <c r="BG903" i="1"/>
  <c r="BH903" i="1"/>
  <c r="BI903" i="1"/>
  <c r="BK903" i="1"/>
  <c r="BL903" i="1"/>
  <c r="BK2" i="1"/>
  <c r="BJ2" i="1"/>
  <c r="BI2" i="1"/>
  <c r="BH2" i="1"/>
  <c r="BG2" i="1"/>
  <c r="BF2" i="1"/>
  <c r="H3" i="2"/>
  <c r="I3" i="2" s="1"/>
  <c r="N3" i="2"/>
  <c r="H4" i="2"/>
  <c r="I4" i="2" s="1"/>
  <c r="N4" i="2"/>
  <c r="H5" i="2"/>
  <c r="I5" i="2" s="1"/>
  <c r="N5" i="2"/>
  <c r="H6" i="2"/>
  <c r="I6" i="2" s="1"/>
  <c r="N6" i="2"/>
  <c r="H7" i="2"/>
  <c r="I7" i="2" s="1"/>
  <c r="N7" i="2"/>
  <c r="H8" i="2"/>
  <c r="I8" i="2" s="1"/>
  <c r="N8" i="2"/>
  <c r="H9" i="2"/>
  <c r="I9" i="2" s="1"/>
  <c r="N9" i="2"/>
  <c r="H10" i="2"/>
  <c r="I10" i="2" s="1"/>
  <c r="N10" i="2"/>
  <c r="H11" i="2"/>
  <c r="I11" i="2" s="1"/>
  <c r="N11" i="2"/>
  <c r="H12" i="2"/>
  <c r="I12" i="2" s="1"/>
  <c r="N12" i="2"/>
  <c r="H13" i="2"/>
  <c r="I13" i="2" s="1"/>
  <c r="N13" i="2"/>
  <c r="H14" i="2"/>
  <c r="I14" i="2" s="1"/>
  <c r="N14" i="2"/>
  <c r="H15" i="2"/>
  <c r="I15" i="2" s="1"/>
  <c r="N15" i="2"/>
  <c r="H16" i="2"/>
  <c r="I16" i="2" s="1"/>
  <c r="N16" i="2"/>
  <c r="H17" i="2"/>
  <c r="I17" i="2" s="1"/>
  <c r="N17" i="2"/>
  <c r="H18" i="2"/>
  <c r="I18" i="2" s="1"/>
  <c r="N18" i="2"/>
  <c r="H19" i="2"/>
  <c r="I19" i="2" s="1"/>
  <c r="N19" i="2"/>
  <c r="H20" i="2"/>
  <c r="I20" i="2" s="1"/>
  <c r="N20" i="2"/>
  <c r="H21" i="2"/>
  <c r="I21" i="2" s="1"/>
  <c r="N21" i="2"/>
  <c r="H22" i="2"/>
  <c r="I22" i="2" s="1"/>
  <c r="N22" i="2"/>
  <c r="H23" i="2"/>
  <c r="I23" i="2" s="1"/>
  <c r="N23" i="2"/>
  <c r="H24" i="2"/>
  <c r="I24" i="2" s="1"/>
  <c r="N24" i="2"/>
  <c r="H25" i="2"/>
  <c r="I25" i="2" s="1"/>
  <c r="N25" i="2"/>
  <c r="H26" i="2"/>
  <c r="I26" i="2" s="1"/>
  <c r="N26" i="2"/>
  <c r="H27" i="2"/>
  <c r="I27" i="2" s="1"/>
  <c r="N27" i="2"/>
  <c r="H28" i="2"/>
  <c r="I28" i="2" s="1"/>
  <c r="N28" i="2"/>
  <c r="H29" i="2"/>
  <c r="I29" i="2" s="1"/>
  <c r="N29" i="2"/>
  <c r="H30" i="2"/>
  <c r="I30" i="2" s="1"/>
  <c r="N30" i="2"/>
  <c r="H31" i="2"/>
  <c r="I31" i="2" s="1"/>
  <c r="N31" i="2"/>
  <c r="H32" i="2"/>
  <c r="I32" i="2" s="1"/>
  <c r="N32" i="2"/>
  <c r="H33" i="2"/>
  <c r="I33" i="2" s="1"/>
  <c r="N33" i="2"/>
  <c r="H34" i="2"/>
  <c r="I34" i="2" s="1"/>
  <c r="N34" i="2"/>
  <c r="H35" i="2"/>
  <c r="I35" i="2" s="1"/>
  <c r="N35" i="2"/>
  <c r="H36" i="2"/>
  <c r="I36" i="2" s="1"/>
  <c r="N36" i="2"/>
  <c r="H37" i="2"/>
  <c r="I37" i="2" s="1"/>
  <c r="N37" i="2"/>
  <c r="H38" i="2"/>
  <c r="I38" i="2" s="1"/>
  <c r="N38" i="2"/>
  <c r="H39" i="2"/>
  <c r="I39" i="2" s="1"/>
  <c r="N39" i="2"/>
  <c r="H40" i="2"/>
  <c r="I40" i="2" s="1"/>
  <c r="N40" i="2"/>
  <c r="H41" i="2"/>
  <c r="I41" i="2" s="1"/>
  <c r="N41" i="2"/>
  <c r="H42" i="2"/>
  <c r="I42" i="2" s="1"/>
  <c r="N42" i="2"/>
  <c r="H43" i="2"/>
  <c r="I43" i="2" s="1"/>
  <c r="N43" i="2"/>
  <c r="H44" i="2"/>
  <c r="I44" i="2" s="1"/>
  <c r="N44" i="2"/>
  <c r="H45" i="2"/>
  <c r="I45" i="2" s="1"/>
  <c r="N45" i="2"/>
  <c r="H46" i="2"/>
  <c r="I46" i="2" s="1"/>
  <c r="N46" i="2"/>
  <c r="H47" i="2"/>
  <c r="I47" i="2" s="1"/>
  <c r="N47" i="2"/>
  <c r="H48" i="2"/>
  <c r="I48" i="2" s="1"/>
  <c r="N48" i="2"/>
  <c r="H49" i="2"/>
  <c r="I49" i="2" s="1"/>
  <c r="N49" i="2"/>
  <c r="H50" i="2"/>
  <c r="I50" i="2" s="1"/>
  <c r="N50" i="2"/>
  <c r="H51" i="2"/>
  <c r="I51" i="2" s="1"/>
  <c r="N51" i="2"/>
  <c r="H52" i="2"/>
  <c r="I52" i="2" s="1"/>
  <c r="N52" i="2"/>
  <c r="H53" i="2"/>
  <c r="I53" i="2" s="1"/>
  <c r="N53" i="2"/>
  <c r="H54" i="2"/>
  <c r="I54" i="2" s="1"/>
  <c r="N54" i="2"/>
  <c r="H55" i="2"/>
  <c r="I55" i="2" s="1"/>
  <c r="N55" i="2"/>
  <c r="H56" i="2"/>
  <c r="I56" i="2" s="1"/>
  <c r="N56" i="2"/>
  <c r="H57" i="2"/>
  <c r="I57" i="2" s="1"/>
  <c r="N57" i="2"/>
  <c r="H58" i="2"/>
  <c r="I58" i="2" s="1"/>
  <c r="N58" i="2"/>
  <c r="H59" i="2"/>
  <c r="I59" i="2" s="1"/>
  <c r="N59" i="2"/>
  <c r="N2" i="2"/>
  <c r="H2" i="2"/>
  <c r="I2" i="2" s="1"/>
  <c r="BL194" i="1" l="1"/>
  <c r="BL12" i="1"/>
  <c r="BJ794" i="1"/>
  <c r="BL7" i="1"/>
  <c r="BJ849" i="1"/>
  <c r="BJ500" i="1"/>
  <c r="BJ902" i="1"/>
  <c r="BJ498" i="1"/>
  <c r="BJ396" i="1"/>
  <c r="BL396" i="1" s="1"/>
  <c r="BL375" i="1"/>
  <c r="BJ848" i="1"/>
  <c r="BJ358" i="1"/>
  <c r="BJ548" i="1"/>
  <c r="BJ401" i="1"/>
  <c r="BJ853" i="1"/>
  <c r="BJ793" i="1"/>
  <c r="BJ791" i="1"/>
  <c r="BJ552" i="1"/>
  <c r="BJ545" i="1"/>
  <c r="BJ504" i="1"/>
  <c r="BJ502" i="1"/>
  <c r="BJ900" i="1"/>
  <c r="BJ898" i="1"/>
  <c r="BJ549" i="1"/>
  <c r="BJ547" i="1"/>
  <c r="BJ499" i="1"/>
  <c r="BJ402" i="1"/>
  <c r="BJ395" i="1"/>
  <c r="BL395" i="1" s="1"/>
  <c r="BJ901" i="1"/>
  <c r="BJ852" i="1"/>
  <c r="BJ792" i="1"/>
  <c r="BJ544" i="1"/>
  <c r="BJ501" i="1"/>
  <c r="BL401" i="1"/>
  <c r="BJ399" i="1"/>
  <c r="BJ786" i="1"/>
  <c r="J2" i="2"/>
  <c r="L2" i="2" s="1"/>
  <c r="M2" i="2" s="1"/>
  <c r="J56" i="2"/>
  <c r="L56" i="2" s="1"/>
  <c r="M56" i="2" s="1"/>
  <c r="J27" i="2"/>
  <c r="L27" i="2" s="1"/>
  <c r="M27" i="2" s="1"/>
  <c r="J18" i="2"/>
  <c r="L18" i="2" s="1"/>
  <c r="M18" i="2" s="1"/>
  <c r="J15" i="2"/>
  <c r="L15" i="2" s="1"/>
  <c r="M15" i="2" s="1"/>
  <c r="J12" i="2"/>
  <c r="L12" i="2" s="1"/>
  <c r="M12" i="2" s="1"/>
  <c r="J3" i="2"/>
  <c r="L3" i="2" s="1"/>
  <c r="M3" i="2" s="1"/>
  <c r="J59" i="2"/>
  <c r="L59" i="2" s="1"/>
  <c r="M59" i="2" s="1"/>
  <c r="J58" i="2"/>
  <c r="L58" i="2" s="1"/>
  <c r="M58" i="2" s="1"/>
  <c r="J57" i="2"/>
  <c r="L57" i="2" s="1"/>
  <c r="M57" i="2" s="1"/>
  <c r="BJ844" i="1"/>
  <c r="J9" i="2"/>
  <c r="L9" i="2" s="1"/>
  <c r="M9" i="2" s="1"/>
  <c r="J5" i="2"/>
  <c r="L5" i="2" s="1"/>
  <c r="M5" i="2" s="1"/>
  <c r="J19" i="2"/>
  <c r="L19" i="2" s="1"/>
  <c r="M19" i="2" s="1"/>
  <c r="J46" i="2"/>
  <c r="L46" i="2" s="1"/>
  <c r="M46" i="2" s="1"/>
  <c r="J45" i="2"/>
  <c r="L45" i="2" s="1"/>
  <c r="M45" i="2" s="1"/>
  <c r="J42" i="2"/>
  <c r="L42" i="2" s="1"/>
  <c r="M42" i="2" s="1"/>
  <c r="J38" i="2"/>
  <c r="L38" i="2" s="1"/>
  <c r="M38" i="2" s="1"/>
  <c r="J35" i="2"/>
  <c r="L35" i="2" s="1"/>
  <c r="M35" i="2" s="1"/>
  <c r="J32" i="2"/>
  <c r="L32" i="2" s="1"/>
  <c r="M32" i="2" s="1"/>
  <c r="J34" i="2"/>
  <c r="L34" i="2" s="1"/>
  <c r="M34" i="2" s="1"/>
  <c r="BJ850" i="1"/>
  <c r="J50" i="2"/>
  <c r="L50" i="2" s="1"/>
  <c r="M50" i="2" s="1"/>
  <c r="J51" i="2"/>
  <c r="L51" i="2" s="1"/>
  <c r="M51" i="2" s="1"/>
  <c r="J52" i="2"/>
  <c r="L52" i="2" s="1"/>
  <c r="M52" i="2" s="1"/>
  <c r="J55" i="2"/>
  <c r="L55" i="2" s="1"/>
  <c r="M55" i="2" s="1"/>
  <c r="BJ788" i="1"/>
  <c r="BJ554" i="1"/>
  <c r="BJ550" i="1"/>
  <c r="BJ546" i="1"/>
  <c r="BJ542" i="1"/>
  <c r="BJ359" i="1"/>
  <c r="J20" i="2" s="1"/>
  <c r="L20" i="2" s="1"/>
  <c r="M20" i="2" s="1"/>
  <c r="BJ846" i="1"/>
  <c r="BJ845" i="1"/>
  <c r="BJ787" i="1"/>
  <c r="BJ553" i="1"/>
  <c r="BJ503" i="1"/>
  <c r="BJ398" i="1"/>
  <c r="BJ400" i="1"/>
  <c r="BJ790" i="1"/>
  <c r="BJ789" i="1"/>
  <c r="BJ497" i="1"/>
  <c r="BJ903" i="1"/>
  <c r="BJ899" i="1"/>
  <c r="BJ851" i="1"/>
  <c r="BJ847" i="1"/>
  <c r="BJ795" i="1"/>
  <c r="BJ555" i="1"/>
  <c r="BJ551" i="1"/>
  <c r="BJ543" i="1"/>
  <c r="BJ505" i="1"/>
  <c r="BJ496" i="1"/>
  <c r="BJ397" i="1"/>
  <c r="J48" i="2"/>
  <c r="L48" i="2" s="1"/>
  <c r="M48" i="2" s="1"/>
  <c r="J47" i="2"/>
  <c r="L47" i="2" s="1"/>
  <c r="M47" i="2" s="1"/>
  <c r="J44" i="2"/>
  <c r="L44" i="2" s="1"/>
  <c r="M44" i="2" s="1"/>
  <c r="J43" i="2"/>
  <c r="L43" i="2" s="1"/>
  <c r="M43" i="2" s="1"/>
  <c r="J41" i="2"/>
  <c r="L41" i="2" s="1"/>
  <c r="M41" i="2" s="1"/>
  <c r="J40" i="2"/>
  <c r="L40" i="2" s="1"/>
  <c r="M40" i="2" s="1"/>
  <c r="J39" i="2"/>
  <c r="L39" i="2" s="1"/>
  <c r="M39" i="2" s="1"/>
  <c r="J37" i="2"/>
  <c r="L37" i="2" s="1"/>
  <c r="M37" i="2" s="1"/>
  <c r="J36" i="2"/>
  <c r="L36" i="2" s="1"/>
  <c r="M36" i="2" s="1"/>
  <c r="J33" i="2"/>
  <c r="L33" i="2" s="1"/>
  <c r="M33" i="2" s="1"/>
  <c r="J31" i="2"/>
  <c r="L31" i="2" s="1"/>
  <c r="M31" i="2" s="1"/>
  <c r="J30" i="2"/>
  <c r="L30" i="2" s="1"/>
  <c r="M30" i="2" s="1"/>
  <c r="J29" i="2"/>
  <c r="L29" i="2" s="1"/>
  <c r="M29" i="2" s="1"/>
  <c r="J26" i="2"/>
  <c r="L26" i="2" s="1"/>
  <c r="M26" i="2" s="1"/>
  <c r="J25" i="2"/>
  <c r="L25" i="2" s="1"/>
  <c r="M25" i="2" s="1"/>
  <c r="J24" i="2"/>
  <c r="L24" i="2" s="1"/>
  <c r="M24" i="2" s="1"/>
  <c r="J22" i="2"/>
  <c r="L22" i="2" s="1"/>
  <c r="M22" i="2" s="1"/>
  <c r="J21" i="2"/>
  <c r="L21" i="2" s="1"/>
  <c r="M21" i="2" s="1"/>
  <c r="BL355" i="1" s="1"/>
  <c r="J17" i="2"/>
  <c r="L17" i="2" s="1"/>
  <c r="M17" i="2" s="1"/>
  <c r="J16" i="2"/>
  <c r="L16" i="2" s="1"/>
  <c r="M16" i="2" s="1"/>
  <c r="J14" i="2"/>
  <c r="L14" i="2" s="1"/>
  <c r="M14" i="2" s="1"/>
  <c r="J13" i="2"/>
  <c r="L13" i="2" s="1"/>
  <c r="M13" i="2" s="1"/>
  <c r="J11" i="2"/>
  <c r="L11" i="2" s="1"/>
  <c r="M11" i="2" s="1"/>
  <c r="J10" i="2"/>
  <c r="L10" i="2" s="1"/>
  <c r="M10" i="2" s="1"/>
  <c r="J8" i="2"/>
  <c r="L8" i="2" s="1"/>
  <c r="M8" i="2" s="1"/>
  <c r="J7" i="2"/>
  <c r="L7" i="2" s="1"/>
  <c r="M7" i="2" s="1"/>
  <c r="J4" i="2"/>
  <c r="L4" i="2" s="1"/>
  <c r="M4" i="2" s="1"/>
  <c r="BL225" i="1" l="1"/>
  <c r="BL289" i="1"/>
  <c r="BL353" i="1"/>
  <c r="BL330" i="1"/>
  <c r="BL218" i="1"/>
  <c r="BL338" i="1"/>
  <c r="BL229" i="1"/>
  <c r="BL318" i="1"/>
  <c r="BL237" i="1"/>
  <c r="BL357" i="1"/>
  <c r="BL222" i="1"/>
  <c r="BL286" i="1"/>
  <c r="BL199" i="1"/>
  <c r="BL236" i="1"/>
  <c r="BL312" i="1"/>
  <c r="BL271" i="1"/>
  <c r="BL335" i="1"/>
  <c r="BL235" i="1"/>
  <c r="BL299" i="1"/>
  <c r="BL233" i="1"/>
  <c r="BL297" i="1"/>
  <c r="BL210" i="1"/>
  <c r="BL346" i="1"/>
  <c r="BL226" i="1"/>
  <c r="BL354" i="1"/>
  <c r="BL253" i="1"/>
  <c r="BL264" i="1"/>
  <c r="BL245" i="1"/>
  <c r="BL334" i="1"/>
  <c r="BL230" i="1"/>
  <c r="BL294" i="1"/>
  <c r="BL208" i="1"/>
  <c r="BL240" i="1"/>
  <c r="BL336" i="1"/>
  <c r="BL279" i="1"/>
  <c r="BL343" i="1"/>
  <c r="BL239" i="1"/>
  <c r="BL307" i="1"/>
  <c r="BL241" i="1"/>
  <c r="BL305" i="1"/>
  <c r="BL234" i="1"/>
  <c r="BL302" i="1"/>
  <c r="BL242" i="1"/>
  <c r="BL326" i="1"/>
  <c r="BL269" i="1"/>
  <c r="BL284" i="1"/>
  <c r="BL261" i="1"/>
  <c r="BL260" i="1"/>
  <c r="BL238" i="1"/>
  <c r="BL310" i="1"/>
  <c r="BL212" i="1"/>
  <c r="BL244" i="1"/>
  <c r="BL209" i="1"/>
  <c r="BL287" i="1"/>
  <c r="BL351" i="1"/>
  <c r="BL247" i="1"/>
  <c r="BL315" i="1"/>
  <c r="BL249" i="1"/>
  <c r="BL313" i="1"/>
  <c r="BL250" i="1"/>
  <c r="BL350" i="1"/>
  <c r="BL258" i="1"/>
  <c r="BL268" i="1"/>
  <c r="BL285" i="1"/>
  <c r="BL308" i="1"/>
  <c r="BL277" i="1"/>
  <c r="BL296" i="1"/>
  <c r="BL246" i="1"/>
  <c r="BL342" i="1"/>
  <c r="BL216" i="1"/>
  <c r="BL248" i="1"/>
  <c r="BL231" i="1"/>
  <c r="BL295" i="1"/>
  <c r="BL211" i="1"/>
  <c r="BL255" i="1"/>
  <c r="BL323" i="1"/>
  <c r="BL257" i="1"/>
  <c r="BL321" i="1"/>
  <c r="BL266" i="1"/>
  <c r="BL280" i="1"/>
  <c r="BL274" i="1"/>
  <c r="BL292" i="1"/>
  <c r="BL301" i="1"/>
  <c r="BL332" i="1"/>
  <c r="BL293" i="1"/>
  <c r="BL320" i="1"/>
  <c r="BL254" i="1"/>
  <c r="BL276" i="1"/>
  <c r="BL220" i="1"/>
  <c r="BL252" i="1"/>
  <c r="BL243" i="1"/>
  <c r="BL303" i="1"/>
  <c r="BL215" i="1"/>
  <c r="BL263" i="1"/>
  <c r="BL331" i="1"/>
  <c r="BL265" i="1"/>
  <c r="BL329" i="1"/>
  <c r="BL282" i="1"/>
  <c r="BL304" i="1"/>
  <c r="BL290" i="1"/>
  <c r="BL316" i="1"/>
  <c r="BL317" i="1"/>
  <c r="BL356" i="1"/>
  <c r="BL309" i="1"/>
  <c r="BL344" i="1"/>
  <c r="BL262" i="1"/>
  <c r="BL300" i="1"/>
  <c r="BL224" i="1"/>
  <c r="BL256" i="1"/>
  <c r="BL251" i="1"/>
  <c r="BL311" i="1"/>
  <c r="BL219" i="1"/>
  <c r="BL275" i="1"/>
  <c r="BL339" i="1"/>
  <c r="BL273" i="1"/>
  <c r="BL337" i="1"/>
  <c r="BL298" i="1"/>
  <c r="BL328" i="1"/>
  <c r="BL306" i="1"/>
  <c r="BL340" i="1"/>
  <c r="BL333" i="1"/>
  <c r="BL205" i="1"/>
  <c r="BL325" i="1"/>
  <c r="BL206" i="1"/>
  <c r="BL270" i="1"/>
  <c r="BL324" i="1"/>
  <c r="BL228" i="1"/>
  <c r="BL272" i="1"/>
  <c r="BL259" i="1"/>
  <c r="BL319" i="1"/>
  <c r="BL223" i="1"/>
  <c r="BL283" i="1"/>
  <c r="BL347" i="1"/>
  <c r="BL217" i="1"/>
  <c r="BL281" i="1"/>
  <c r="BL345" i="1"/>
  <c r="BL314" i="1"/>
  <c r="BL352" i="1"/>
  <c r="BL322" i="1"/>
  <c r="BL213" i="1"/>
  <c r="BL349" i="1"/>
  <c r="BL221" i="1"/>
  <c r="BL341" i="1"/>
  <c r="BL214" i="1"/>
  <c r="BL278" i="1"/>
  <c r="BL348" i="1"/>
  <c r="BL232" i="1"/>
  <c r="BL288" i="1"/>
  <c r="BL267" i="1"/>
  <c r="BL327" i="1"/>
  <c r="BL227" i="1"/>
  <c r="BL291" i="1"/>
  <c r="BL4" i="1"/>
  <c r="BL15" i="1"/>
  <c r="BL19" i="1"/>
  <c r="BL23" i="1"/>
  <c r="BL27" i="1"/>
  <c r="BL31" i="1"/>
  <c r="BL3" i="1"/>
  <c r="BL18" i="1"/>
  <c r="BL22" i="1"/>
  <c r="BL26" i="1"/>
  <c r="BL30" i="1"/>
  <c r="BL2" i="1"/>
  <c r="BL17" i="1"/>
  <c r="BL21" i="1"/>
  <c r="BL25" i="1"/>
  <c r="BL29" i="1"/>
  <c r="BL16" i="1"/>
  <c r="BL20" i="1"/>
  <c r="BL24" i="1"/>
  <c r="BL28" i="1"/>
  <c r="BL32" i="1"/>
  <c r="BL394" i="1"/>
  <c r="J6" i="2"/>
  <c r="L6" i="2" s="1"/>
  <c r="M6" i="2" s="1"/>
  <c r="BL400" i="1"/>
  <c r="BL402" i="1"/>
  <c r="BL385" i="1"/>
  <c r="BL380" i="1"/>
  <c r="BL391" i="1"/>
  <c r="BL397" i="1"/>
  <c r="BL382" i="1"/>
  <c r="BL398" i="1"/>
  <c r="BL384" i="1"/>
  <c r="BL399" i="1"/>
  <c r="J23" i="2"/>
  <c r="L23" i="2" s="1"/>
  <c r="M23" i="2" s="1"/>
  <c r="BL365" i="1"/>
  <c r="BL393" i="1"/>
  <c r="BL360" i="1"/>
  <c r="BL388" i="1"/>
  <c r="BL361" i="1"/>
  <c r="BL379" i="1"/>
  <c r="BL363" i="1"/>
  <c r="BL390" i="1"/>
  <c r="BL389" i="1"/>
  <c r="BL362" i="1"/>
  <c r="BL386" i="1"/>
  <c r="BL381" i="1"/>
  <c r="BL364" i="1"/>
  <c r="BL392" i="1"/>
  <c r="BL387" i="1"/>
  <c r="BL383" i="1"/>
  <c r="BL370" i="1"/>
  <c r="J53" i="2"/>
  <c r="L53" i="2" s="1"/>
  <c r="M53" i="2" s="1"/>
  <c r="J28" i="2"/>
  <c r="L28" i="2" s="1"/>
  <c r="M28" i="2" s="1"/>
  <c r="J49" i="2"/>
  <c r="L49" i="2" s="1"/>
  <c r="M49" i="2" s="1"/>
  <c r="J54" i="2"/>
  <c r="L54" i="2" s="1"/>
  <c r="M54" i="2" s="1"/>
</calcChain>
</file>

<file path=xl/sharedStrings.xml><?xml version="1.0" encoding="utf-8"?>
<sst xmlns="http://schemas.openxmlformats.org/spreadsheetml/2006/main" count="17530" uniqueCount="1822">
  <si>
    <t>NAV Date</t>
  </si>
  <si>
    <t>SubFund Code</t>
  </si>
  <si>
    <t>SubFund Name</t>
  </si>
  <si>
    <t>SubFund Currency</t>
  </si>
  <si>
    <t>Portfolio</t>
  </si>
  <si>
    <t>Accounting Service Code</t>
  </si>
  <si>
    <t>Accounting Service Name</t>
  </si>
  <si>
    <t>Valuation Group Code</t>
  </si>
  <si>
    <t>Valuation Group Label</t>
  </si>
  <si>
    <t>GTI Code</t>
  </si>
  <si>
    <t>GTI Label</t>
  </si>
  <si>
    <t>Investment Currency Code</t>
  </si>
  <si>
    <t>Account Number</t>
  </si>
  <si>
    <t>Valuations Sufix Number</t>
  </si>
  <si>
    <t>Investment Contract Number</t>
  </si>
  <si>
    <t>Internal Number</t>
  </si>
  <si>
    <t>Valuation Label</t>
  </si>
  <si>
    <t>Economic Sector Name</t>
  </si>
  <si>
    <t>Country Label</t>
  </si>
  <si>
    <t>Quotation Place Name</t>
  </si>
  <si>
    <t>Counterpart Name</t>
  </si>
  <si>
    <t>Counterpart Code</t>
  </si>
  <si>
    <t>Isin Code</t>
  </si>
  <si>
    <t>Sedol Code</t>
  </si>
  <si>
    <t>Future / Option Style Name</t>
  </si>
  <si>
    <t>Option Type Name</t>
  </si>
  <si>
    <t>Contract Size</t>
  </si>
  <si>
    <t>Quantity</t>
  </si>
  <si>
    <t>Trade Date Pot</t>
  </si>
  <si>
    <t>Value Date</t>
  </si>
  <si>
    <t>Last Coupon Date</t>
  </si>
  <si>
    <t>Next Coupon Date</t>
  </si>
  <si>
    <t>Maturity Date</t>
  </si>
  <si>
    <t>Interest Accrued Days Number</t>
  </si>
  <si>
    <t>Remaining Days Until Next Coupon</t>
  </si>
  <si>
    <t>Remaining Days Until Maturity</t>
  </si>
  <si>
    <t>Current Interest Rate</t>
  </si>
  <si>
    <t>Historical Exchange Rate</t>
  </si>
  <si>
    <t>Coupon Frequency Name</t>
  </si>
  <si>
    <t>Valuation Usance Label</t>
  </si>
  <si>
    <t>Cost Price</t>
  </si>
  <si>
    <t>Valuation Price</t>
  </si>
  <si>
    <t>Market Value Amount in Instrument Currency</t>
  </si>
  <si>
    <t>Accrued Interest Amount in Instrument Currency</t>
  </si>
  <si>
    <t>Market Value Amount + Accrued Interest Amount in Instrument Currency</t>
  </si>
  <si>
    <t>Market Value Amount in Fund Currency</t>
  </si>
  <si>
    <t>Accrued Interest Amount in Fund Currency</t>
  </si>
  <si>
    <t>Market Value Amount + Accrued Interest Amount in Fund Currency</t>
  </si>
  <si>
    <t>Cost Value Amount in Instrument Currency</t>
  </si>
  <si>
    <t>Cost Value Amount in Fund Currency</t>
  </si>
  <si>
    <t>Profits Amount in Fund Currency</t>
  </si>
  <si>
    <t>Total PIK Interest in PTF Ccy split by Investment Ccy</t>
  </si>
  <si>
    <t>Total MKT VAL in PTF Ccy split by Investment Ccy</t>
  </si>
  <si>
    <t>Total ACC INT per Investment Ccy in PTF Ccy</t>
  </si>
  <si>
    <t>Total in PTF Ccy split by Investment Ccy</t>
  </si>
  <si>
    <t>Net Nav Amount</t>
  </si>
  <si>
    <t>% impact</t>
  </si>
  <si>
    <t>EUR</t>
  </si>
  <si>
    <t>CASH</t>
  </si>
  <si>
    <t>CO</t>
  </si>
  <si>
    <t>Debits/credits</t>
  </si>
  <si>
    <t>C.B. Call Deposits RBC IS Bank Luxbg</t>
  </si>
  <si>
    <t>ACCRUED EXP.</t>
  </si>
  <si>
    <t>USD</t>
  </si>
  <si>
    <t>GBP</t>
  </si>
  <si>
    <t>RECEIVABLES</t>
  </si>
  <si>
    <t>Int.Rec.Bank Accounts</t>
  </si>
  <si>
    <t>Receivable on Sales</t>
  </si>
  <si>
    <t>PAYABLES</t>
  </si>
  <si>
    <t>Payable on Redemptions</t>
  </si>
  <si>
    <t>CHF</t>
  </si>
  <si>
    <t>Income on Shares Port.</t>
  </si>
  <si>
    <t>Recoverable Fees and Taxes</t>
  </si>
  <si>
    <t>JPY</t>
  </si>
  <si>
    <t>SEK</t>
  </si>
  <si>
    <t>Subscription tax</t>
  </si>
  <si>
    <t>DKK</t>
  </si>
  <si>
    <t>LU2257</t>
  </si>
  <si>
    <t>BIL INVEST PATRIMONIAL - DEFENSIVE</t>
  </si>
  <si>
    <t>Subscription Tax P</t>
  </si>
  <si>
    <t>Fixed Servicing Fee P</t>
  </si>
  <si>
    <t>Management Fee P</t>
  </si>
  <si>
    <t>Receivable on Subscriptions</t>
  </si>
  <si>
    <t>Payable on Purchases</t>
  </si>
  <si>
    <t>Fixed Servicing Fee I</t>
  </si>
  <si>
    <t>LU3506</t>
  </si>
  <si>
    <t>BIL INVEST PATRIMONIAL - MEDIUM</t>
  </si>
  <si>
    <t>Subscription Tax PUH</t>
  </si>
  <si>
    <t>Belgium Subscription Tax PD</t>
  </si>
  <si>
    <t>Subscription tax PD</t>
  </si>
  <si>
    <t>Fixed Servicing Fee PD</t>
  </si>
  <si>
    <t>Management Fee I</t>
  </si>
  <si>
    <t>Management Fee PD</t>
  </si>
  <si>
    <t>Management Fee PUH</t>
  </si>
  <si>
    <t>Taxe d abonnement Belge P</t>
  </si>
  <si>
    <t>Fixed Servicing Fee PUH</t>
  </si>
  <si>
    <t>LU3648</t>
  </si>
  <si>
    <t>BIL INVEST EQUITIES JAPAN</t>
  </si>
  <si>
    <t>LU3709</t>
  </si>
  <si>
    <t>BIL INVEST EQUITIES EUROPE</t>
  </si>
  <si>
    <t>Miscellanous Receivable</t>
  </si>
  <si>
    <t>Belgium subscription Tax D</t>
  </si>
  <si>
    <t>LU3867</t>
  </si>
  <si>
    <t>BIL INVEST Bonds Renta Fund</t>
  </si>
  <si>
    <t>LU3963</t>
  </si>
  <si>
    <t>BIL INVEST BDS EUR CORP INVMT GRADE</t>
  </si>
  <si>
    <t>LU3964</t>
  </si>
  <si>
    <t>BIL INVEST BDS USD CORP INVMT GRADE</t>
  </si>
  <si>
    <t>Receivable Interests on Bonds</t>
  </si>
  <si>
    <t>Management Fee IEH</t>
  </si>
  <si>
    <t>Fixed Servicing Fee IEH</t>
  </si>
  <si>
    <t>LU3994</t>
  </si>
  <si>
    <t>BIL INVEST BONDS EMERGING MARKETS</t>
  </si>
  <si>
    <t>LU3998</t>
  </si>
  <si>
    <t>BIL INVEST BONDS USD HIGH YIELD</t>
  </si>
  <si>
    <t>LU8387</t>
  </si>
  <si>
    <t>BIL INVEST PATRIMONIAL - LOW</t>
  </si>
  <si>
    <t>Taxe d abonnement Belge PUH</t>
  </si>
  <si>
    <t>Fixed Servicing Fee PHU</t>
  </si>
  <si>
    <t>Management Fee PHU</t>
  </si>
  <si>
    <t>Subscription tax PHU</t>
  </si>
  <si>
    <t>Subscription Tax Belgium PHU</t>
  </si>
  <si>
    <t>LU8388</t>
  </si>
  <si>
    <t>BIL INVEST PATRIMONIAL - HIGH</t>
  </si>
  <si>
    <t>SECURITY</t>
  </si>
  <si>
    <t>BO</t>
  </si>
  <si>
    <t>Stock market</t>
  </si>
  <si>
    <t>BONDS</t>
  </si>
  <si>
    <t>STRAIGHT BONDS</t>
  </si>
  <si>
    <t>LEISURE</t>
  </si>
  <si>
    <t>BELGIUM</t>
  </si>
  <si>
    <t>FRANKFURT</t>
  </si>
  <si>
    <t>RBC IS Bank Luxbg</t>
  </si>
  <si>
    <t>Year</t>
  </si>
  <si>
    <t>365-6/365-6</t>
  </si>
  <si>
    <t>BLACKSTONE 1.5% 19-10.04.29</t>
  </si>
  <si>
    <t>HOLDING AND FINANCE COMPANIES</t>
  </si>
  <si>
    <t>UNITED STATES (U.S.A.)</t>
  </si>
  <si>
    <t>BERLIN - BREMEN</t>
  </si>
  <si>
    <t>XS1979490239</t>
  </si>
  <si>
    <t>BJQSG57</t>
  </si>
  <si>
    <t>MOLNLYCKE H 0.875% 05.09.29 REGS</t>
  </si>
  <si>
    <t>PHARMACEUTICALS AND COSMETICS</t>
  </si>
  <si>
    <t>SWEDEN</t>
  </si>
  <si>
    <t>STUTTGART</t>
  </si>
  <si>
    <t>XS2049769297</t>
  </si>
  <si>
    <t>BHNWQZ8</t>
  </si>
  <si>
    <t>TRANSPORTATION</t>
  </si>
  <si>
    <t>GERMANY</t>
  </si>
  <si>
    <t>LUXEMBOURG</t>
  </si>
  <si>
    <t>WINTER 0.84% 19-25.09.25</t>
  </si>
  <si>
    <t>NETHERLANDS</t>
  </si>
  <si>
    <t>XS2054209833</t>
  </si>
  <si>
    <t>BKTHFT5</t>
  </si>
  <si>
    <t>CARMILA 2.375% 15-18.09.23</t>
  </si>
  <si>
    <t>REAL ESTATE COMPANIES</t>
  </si>
  <si>
    <t>FRANCE</t>
  </si>
  <si>
    <t>NYSE Euronext Paris</t>
  </si>
  <si>
    <t>FR0012967461</t>
  </si>
  <si>
    <t>BYRCXC9</t>
  </si>
  <si>
    <t>TRAX</t>
  </si>
  <si>
    <t>BAWAG PSK 0.375% 19-03.09.27</t>
  </si>
  <si>
    <t>BANKS AND FINANCIAL INSTITUTIONS</t>
  </si>
  <si>
    <t>AUSTRIA</t>
  </si>
  <si>
    <t>XS2049584084</t>
  </si>
  <si>
    <t>BKS2L04</t>
  </si>
  <si>
    <t>OTHER SERVICES</t>
  </si>
  <si>
    <t>VW INTL FIN 4.625% 14-PERP</t>
  </si>
  <si>
    <t>XS1048428442</t>
  </si>
  <si>
    <t>BKWC0Q9</t>
  </si>
  <si>
    <t>RCI BQ 1.25% 15-08.06.22</t>
  </si>
  <si>
    <t>FR0012759744</t>
  </si>
  <si>
    <t>BYPC600</t>
  </si>
  <si>
    <t>HOCHTIEF AG 1.75% 18-03.07.25</t>
  </si>
  <si>
    <t>CONSTRUCTION  BUILDING MATERIAL</t>
  </si>
  <si>
    <t>DE000A2LQ5M4</t>
  </si>
  <si>
    <t>BD36TQ4</t>
  </si>
  <si>
    <t>FIDELITY NL 1.5% 19-21.05.27</t>
  </si>
  <si>
    <t>INTERNET SOFTWARE</t>
  </si>
  <si>
    <t>N.Y.S.E. BONDS</t>
  </si>
  <si>
    <t>XS1843436228</t>
  </si>
  <si>
    <t>BJVJN87</t>
  </si>
  <si>
    <t>ACEA 1.75% 19-23.05.28 REGS</t>
  </si>
  <si>
    <t>PUBLIC SERVICES</t>
  </si>
  <si>
    <t>ITALY</t>
  </si>
  <si>
    <t>XS2001278899</t>
  </si>
  <si>
    <t>BK5XWM9</t>
  </si>
  <si>
    <t>WUERTH FIN 0.75% 20-22.11.27</t>
  </si>
  <si>
    <t>XS2176534795</t>
  </si>
  <si>
    <t>BMDWVW5</t>
  </si>
  <si>
    <t>NON LISTED</t>
  </si>
  <si>
    <t>SIXT SE 1.5% 18-21.02.24</t>
  </si>
  <si>
    <t>DE000A2G9HU0</t>
  </si>
  <si>
    <t>BD6DMC9</t>
  </si>
  <si>
    <t>FLOATING RATE BONDS</t>
  </si>
  <si>
    <t>GREAT BRITAIN</t>
  </si>
  <si>
    <t>360/360</t>
  </si>
  <si>
    <t>INVESTM. FUNDS</t>
  </si>
  <si>
    <t>EXCHANGE TRADED FUNDS</t>
  </si>
  <si>
    <t>INVESTMENT FUNDS</t>
  </si>
  <si>
    <t>IRELAND</t>
  </si>
  <si>
    <t>MARKET ITALY (MARCHE CONTINU)</t>
  </si>
  <si>
    <t>MUL L LC MJ DRE -ACC- JPY/CAP</t>
  </si>
  <si>
    <t>DEUTSCHE BZ + XETRA ETF</t>
  </si>
  <si>
    <t>LU1781541252</t>
  </si>
  <si>
    <t>BYWQ995</t>
  </si>
  <si>
    <t>LONDON SE SETS</t>
  </si>
  <si>
    <t>Investment Funds - UCITS- French</t>
  </si>
  <si>
    <t>EuroPerformance EUR</t>
  </si>
  <si>
    <t xml:space="preserve"> </t>
  </si>
  <si>
    <t>Investment Funds - UCITS- European</t>
  </si>
  <si>
    <t>CCLUX</t>
  </si>
  <si>
    <t>KNEIP COMMUNICATIONS</t>
  </si>
  <si>
    <t>UCIT FRANCE OPC VM</t>
  </si>
  <si>
    <t>AEROSPACE TECHNOLOGY</t>
  </si>
  <si>
    <t>NASD BOND TRADE DISTRIBUTION</t>
  </si>
  <si>
    <t>Half-year</t>
  </si>
  <si>
    <t>IRISH STOCK EXCHANGE</t>
  </si>
  <si>
    <t>CC LUX ( USD)</t>
  </si>
  <si>
    <t>CLEARSTREAM BANKING SA</t>
  </si>
  <si>
    <t>DENMARK</t>
  </si>
  <si>
    <t>CELLNEX 1.75% 20-23.10.30 REGS</t>
  </si>
  <si>
    <t>NEWS TRANSMISSION</t>
  </si>
  <si>
    <t>SPAIN</t>
  </si>
  <si>
    <t>NEW ISSUES PRICES BONDS</t>
  </si>
  <si>
    <t>XS2247549731</t>
  </si>
  <si>
    <t>BMDCG20</t>
  </si>
  <si>
    <t>ELECTRONICS AND ELECTRICAL EQUIPMENT</t>
  </si>
  <si>
    <t>AUTOMOBILE INDUSTRY</t>
  </si>
  <si>
    <t>UBISOFT ENT 0.878% 20-24.11.27</t>
  </si>
  <si>
    <t>FR0014000O87</t>
  </si>
  <si>
    <t>BMC6K10</t>
  </si>
  <si>
    <t>STATES PROVINCES AND MUNICIP.</t>
  </si>
  <si>
    <t>PETROL</t>
  </si>
  <si>
    <t>CZECH</t>
  </si>
  <si>
    <t>Quarterly</t>
  </si>
  <si>
    <t>MINES  HEAVY INDUSTRIES</t>
  </si>
  <si>
    <t>INSURANCE</t>
  </si>
  <si>
    <t>TOBACCO AND SPIRITS</t>
  </si>
  <si>
    <t>Banco Inversis</t>
  </si>
  <si>
    <t>PORTUGAL</t>
  </si>
  <si>
    <t>ILIAD 2.375% 20-17.06.26</t>
  </si>
  <si>
    <t>FR0013518420</t>
  </si>
  <si>
    <t>BMTD2D0</t>
  </si>
  <si>
    <t>TOTAL SA 2.0% 20-PERP</t>
  </si>
  <si>
    <t>XS2224632971</t>
  </si>
  <si>
    <t>BL6M103</t>
  </si>
  <si>
    <t>ENEL 2.25% 20-PERP</t>
  </si>
  <si>
    <t>XS2228373671</t>
  </si>
  <si>
    <t>BN2BBF3</t>
  </si>
  <si>
    <t>INFORMA 2.125% 20-06.10.25</t>
  </si>
  <si>
    <t>GRAPHIC ART. PUBLISHING</t>
  </si>
  <si>
    <t>XS2240507801</t>
  </si>
  <si>
    <t>BLF8179</t>
  </si>
  <si>
    <t>MUNICH</t>
  </si>
  <si>
    <t>NON-FERROUS METALS</t>
  </si>
  <si>
    <t>AMPLIFON 1.125% 20-13.02.27 REGS</t>
  </si>
  <si>
    <t>XS2116503546</t>
  </si>
  <si>
    <t>BKKK537</t>
  </si>
  <si>
    <t>AGRICULTURE AND FISHING</t>
  </si>
  <si>
    <t>NORWAY</t>
  </si>
  <si>
    <t>365-6/360</t>
  </si>
  <si>
    <t>RBC ISB - DISTRIBUTION SUPPORT</t>
  </si>
  <si>
    <t>HEALTHCARE EDUCATION &amp; SOCIAL SERVICES</t>
  </si>
  <si>
    <t>FOOD AND DISTILLERIES</t>
  </si>
  <si>
    <t>SINGAPORE</t>
  </si>
  <si>
    <t>OFFICE EQUIPMENT  COMPUTERS</t>
  </si>
  <si>
    <t>HONG KONG</t>
  </si>
  <si>
    <t>EQUITIES</t>
  </si>
  <si>
    <t>SHARES</t>
  </si>
  <si>
    <t>CIE FINANCIERE RICHEMONT NAM-AK</t>
  </si>
  <si>
    <t>SWITZERLAND</t>
  </si>
  <si>
    <t>ELECTRONIC ST.EXCHGE SWISS</t>
  </si>
  <si>
    <t>CREDIT SUISSE AG</t>
  </si>
  <si>
    <t>CH0210483332</t>
  </si>
  <si>
    <t>BCRWZ18</t>
  </si>
  <si>
    <t>NESTLE / ACT NOM</t>
  </si>
  <si>
    <t>CH0038863350</t>
  </si>
  <si>
    <t>ROCHE HOLDING AG /GENUSSSCHEIN</t>
  </si>
  <si>
    <t>CH0012032048</t>
  </si>
  <si>
    <t>AIR LIQUIDE</t>
  </si>
  <si>
    <t>CHEMICALS</t>
  </si>
  <si>
    <t>FR0000120073</t>
  </si>
  <si>
    <t>B1YXBJ7</t>
  </si>
  <si>
    <t>TOTAL SE</t>
  </si>
  <si>
    <t>FR0000120271</t>
  </si>
  <si>
    <t>B15C557</t>
  </si>
  <si>
    <t>CITIBANK EUROPE PLC FRANCE BRANCH</t>
  </si>
  <si>
    <t>SIBE MERCADO CONTINUO</t>
  </si>
  <si>
    <t>SANOFI</t>
  </si>
  <si>
    <t>FR0000120578</t>
  </si>
  <si>
    <t>AXA</t>
  </si>
  <si>
    <t>FR0000120628</t>
  </si>
  <si>
    <t>ALLIANZ SE/NAM.VINKULIERT</t>
  </si>
  <si>
    <t>XETRA FRANKFURT</t>
  </si>
  <si>
    <t>DE0008404005</t>
  </si>
  <si>
    <t>CITIGROUP GLOBAL MARKETS FRANKFURT</t>
  </si>
  <si>
    <t>CANADA</t>
  </si>
  <si>
    <t>Bank of New York Mellon NY</t>
  </si>
  <si>
    <t>TREAS. BONDS/NOTES  - FIXED RATE</t>
  </si>
  <si>
    <t>JAPAN</t>
  </si>
  <si>
    <t>ELECTRONIC SEMICONDUCTOR</t>
  </si>
  <si>
    <t>MECHANICS  MACHINERY</t>
  </si>
  <si>
    <t>TEXTILE</t>
  </si>
  <si>
    <t>VALEO SA</t>
  </si>
  <si>
    <t>FR0013176526</t>
  </si>
  <si>
    <t>BDC5ST8</t>
  </si>
  <si>
    <t>EURONEXT - IRISH MAIN SECURITIES MARKET</t>
  </si>
  <si>
    <t>CITIBANK NA</t>
  </si>
  <si>
    <t>CITIBANK LONDON - TECHNIQUE POUR DU</t>
  </si>
  <si>
    <t>STOCKHOLM</t>
  </si>
  <si>
    <t>NORDEA BANK AB</t>
  </si>
  <si>
    <t>RETAIL</t>
  </si>
  <si>
    <t>RATES ZKB ZURICH</t>
  </si>
  <si>
    <t>UBS GROUP AG</t>
  </si>
  <si>
    <t>CH0244767585</t>
  </si>
  <si>
    <t>BRJL176</t>
  </si>
  <si>
    <t>NOVO NORDISK A/S /-B-</t>
  </si>
  <si>
    <t>COPENHAGEN</t>
  </si>
  <si>
    <t>DANSKE BANK AS</t>
  </si>
  <si>
    <t>DK0060534915</t>
  </si>
  <si>
    <t>BHC8X90</t>
  </si>
  <si>
    <t>NYSE Euronext Amsterdam</t>
  </si>
  <si>
    <t>CITIBANK EUROPE PLC NETHERLAND</t>
  </si>
  <si>
    <t>IBERDROLA SA</t>
  </si>
  <si>
    <t>ES0144580Y14</t>
  </si>
  <si>
    <t>B288C92</t>
  </si>
  <si>
    <t>ORANGE</t>
  </si>
  <si>
    <t>FR0000133308</t>
  </si>
  <si>
    <t>BNP PARIBAS</t>
  </si>
  <si>
    <t>FR0000131104</t>
  </si>
  <si>
    <t>MUENCHENER RUECKVERS/NAMENSAKT</t>
  </si>
  <si>
    <t>DE0008430026</t>
  </si>
  <si>
    <t>CAPGEMINI SE</t>
  </si>
  <si>
    <t>FR0000125338</t>
  </si>
  <si>
    <t>CARREFOUR S.A.</t>
  </si>
  <si>
    <t>FR0000120172</t>
  </si>
  <si>
    <t>SIEMENS AG /NAM.</t>
  </si>
  <si>
    <t>DE0007236101</t>
  </si>
  <si>
    <t>DEUTSCHE POST AG</t>
  </si>
  <si>
    <t>DE0005552004</t>
  </si>
  <si>
    <t>ENGIE</t>
  </si>
  <si>
    <t>FR0010208488</t>
  </si>
  <si>
    <t>B0C2CQ3</t>
  </si>
  <si>
    <t>BASF NAMEN-AKT.</t>
  </si>
  <si>
    <t>DE000BASF111</t>
  </si>
  <si>
    <t>Citibank Europe plc (for Italy Market)</t>
  </si>
  <si>
    <t>CNAC HK FIN 1.75% 18-14.06.22</t>
  </si>
  <si>
    <t>XS1791704189</t>
  </si>
  <si>
    <t>BFZ10R9</t>
  </si>
  <si>
    <t>BHP GROUP PLC</t>
  </si>
  <si>
    <t>GB00BH0P3Z91</t>
  </si>
  <si>
    <t>BH0P3Z9</t>
  </si>
  <si>
    <t>BP PLC</t>
  </si>
  <si>
    <t>GB0007980591</t>
  </si>
  <si>
    <t>VODAFONE GROUP PLC</t>
  </si>
  <si>
    <t>GB00BH4HKS39</t>
  </si>
  <si>
    <t>BH4HKS3</t>
  </si>
  <si>
    <t>AM ECRP SRI 0-3</t>
  </si>
  <si>
    <t>LU2037748774</t>
  </si>
  <si>
    <t>BKT9WJ0</t>
  </si>
  <si>
    <t>ISH EURHYCP ESG EURA</t>
  </si>
  <si>
    <t>IE00BJK55C48</t>
  </si>
  <si>
    <t>BJK55C4</t>
  </si>
  <si>
    <t>UBSETFUSCORPSIEURAA</t>
  </si>
  <si>
    <t>LU1215461325</t>
  </si>
  <si>
    <t>BYYJCQ0</t>
  </si>
  <si>
    <t>ISHS BD SRI 0-3 EUR/DIS</t>
  </si>
  <si>
    <t>IE00BYZTVV78</t>
  </si>
  <si>
    <t>BYZR3V5</t>
  </si>
  <si>
    <t>ISHS II SUS EUR PTG SHS EUR/DIS</t>
  </si>
  <si>
    <t>IE00BYZTVT56</t>
  </si>
  <si>
    <t>BY7RGW5</t>
  </si>
  <si>
    <t>XT2 EEC BD -1D- DIS</t>
  </si>
  <si>
    <t>LU0484968812</t>
  </si>
  <si>
    <t>B588QM4</t>
  </si>
  <si>
    <t>IND FSUS SOV-UCITS ETF DIS-EUR/DIS</t>
  </si>
  <si>
    <t>LU1603795292</t>
  </si>
  <si>
    <t>BYXL0S5</t>
  </si>
  <si>
    <t>BNPP OBLI ETAT -I-3DEC EUR/CAP</t>
  </si>
  <si>
    <t>FR0010077156</t>
  </si>
  <si>
    <t>AM R I E HY SRI -IC- EUR/CAP 3DEC</t>
  </si>
  <si>
    <t>FR0013340932</t>
  </si>
  <si>
    <t>GPAMA ET.EU.ISR -I- EUR/DIS 3DEC</t>
  </si>
  <si>
    <t>FR0010973149</t>
  </si>
  <si>
    <t>CAND SUS BD EC -I- EUR/CAP</t>
  </si>
  <si>
    <t>LU1313770619</t>
  </si>
  <si>
    <t>BGF ESG E M CB I2HC</t>
  </si>
  <si>
    <t>LU1864664468</t>
  </si>
  <si>
    <t>BFXNHW1</t>
  </si>
  <si>
    <t>INSI SUS EUR-A-AC</t>
  </si>
  <si>
    <t>NTRS Trade</t>
  </si>
  <si>
    <t>IE00BGFB9913</t>
  </si>
  <si>
    <t>BGFB991</t>
  </si>
  <si>
    <t>N1 EURP H/Y BIC</t>
  </si>
  <si>
    <t>LU1927799012</t>
  </si>
  <si>
    <t>BJCY057</t>
  </si>
  <si>
    <t>DPAML BGSH - SHS -F- CAP</t>
  </si>
  <si>
    <t>LU0336683767</t>
  </si>
  <si>
    <t>BD85S81</t>
  </si>
  <si>
    <t>CAND SUS BD EM-I- HDG EUR/CAP</t>
  </si>
  <si>
    <t>LU1434519846</t>
  </si>
  <si>
    <t>CAND SUS BD EST-I- EUR/CAP</t>
  </si>
  <si>
    <t>LU1434522477</t>
  </si>
  <si>
    <t>BMF11K8</t>
  </si>
  <si>
    <t>TELEFONICA SA</t>
  </si>
  <si>
    <t>ES0178430E18</t>
  </si>
  <si>
    <t>DCS LUXEMBOURG</t>
  </si>
  <si>
    <t>LU0274209740</t>
  </si>
  <si>
    <t>BGF EUR CO BD -I2- EUR /CAP</t>
  </si>
  <si>
    <t>LU1373033965</t>
  </si>
  <si>
    <t>BDCPPQ4</t>
  </si>
  <si>
    <t>ISHS USA SRI-HEDGD-EUR/DIS</t>
  </si>
  <si>
    <t>IE00BZ173V67</t>
  </si>
  <si>
    <t>BZ173V6</t>
  </si>
  <si>
    <t>MUL LMEELDUE C</t>
  </si>
  <si>
    <t>LU1940199711</t>
  </si>
  <si>
    <t>BJHC2H2</t>
  </si>
  <si>
    <t>ISHS II DJ EUR SUST SCREEN UCI</t>
  </si>
  <si>
    <t>IE00B52VJ196</t>
  </si>
  <si>
    <t>B3MMMX1</t>
  </si>
  <si>
    <t>DPAM INB EQEU S -F- CAP</t>
  </si>
  <si>
    <t>BE0948492260</t>
  </si>
  <si>
    <t>ISHS MSCI USA USD/CAP ETF</t>
  </si>
  <si>
    <t>IE00BYVJRR92</t>
  </si>
  <si>
    <t>BYVJRR9</t>
  </si>
  <si>
    <t>UBS ETF MUSA SR -A- DIS</t>
  </si>
  <si>
    <t>SWX-USD</t>
  </si>
  <si>
    <t>LU0629460089</t>
  </si>
  <si>
    <t>B4NNLT9</t>
  </si>
  <si>
    <t>ISHS JAP SRI USD/CAP</t>
  </si>
  <si>
    <t>IE00BYX8XC17</t>
  </si>
  <si>
    <t>BYYDL10</t>
  </si>
  <si>
    <t>ISHS MSCI EM ETF USD/CAP</t>
  </si>
  <si>
    <t>IE00BYVJRP78</t>
  </si>
  <si>
    <t>BYVJRP7</t>
  </si>
  <si>
    <t>VON SUS EM L  /-I- CAP</t>
  </si>
  <si>
    <t>LU0571085686</t>
  </si>
  <si>
    <t>BF2QG79</t>
  </si>
  <si>
    <t>FX</t>
  </si>
  <si>
    <t>Foreign exchange forward</t>
  </si>
  <si>
    <t>F.E.T.</t>
  </si>
  <si>
    <t>Purchase forward contract ~ Bought USD 5.996.467.11 Sold EUR 4.938.538.36</t>
  </si>
  <si>
    <t>Purchase forward contract ~ Bought USD 228.40 Sold EUR 186.48</t>
  </si>
  <si>
    <t>Purchase forward contract ~ Bought EUR 186.43 Sold USD 228.40</t>
  </si>
  <si>
    <t>UBS ETF MSCI JAP A DIS</t>
  </si>
  <si>
    <t>SWX JPY</t>
  </si>
  <si>
    <t>LU0136240974</t>
  </si>
  <si>
    <t>B581559</t>
  </si>
  <si>
    <t>BA GI WO JPN -B- JPY/CAP</t>
  </si>
  <si>
    <t>BROWN BROTHERS</t>
  </si>
  <si>
    <t>IE00BPYP3T56</t>
  </si>
  <si>
    <t>BPYP3T5</t>
  </si>
  <si>
    <t>INV JAP EQ ADV -Z- JPY/CAP</t>
  </si>
  <si>
    <t>CC LUX ( JPY)</t>
  </si>
  <si>
    <t>LU1642786542</t>
  </si>
  <si>
    <t>BDFFQP7</t>
  </si>
  <si>
    <t>ISHS CR MSCI JP USD ACCUM</t>
  </si>
  <si>
    <t>IE00B4L5YX21</t>
  </si>
  <si>
    <t>B4L5YX2</t>
  </si>
  <si>
    <t>DB X-T MSCI J T -1C-/CAP</t>
  </si>
  <si>
    <t>LSE LONDON STOCK EXCHANGE. EXCHANGE TRADED FUNDS. MULTICURRENCY</t>
  </si>
  <si>
    <t>B24CWK9</t>
  </si>
  <si>
    <t>VANGUARD /JAPAN STOCK /INV.CL.</t>
  </si>
  <si>
    <t>IE0007292083</t>
  </si>
  <si>
    <t>COMGEST GR.JAP. I USD ACC</t>
  </si>
  <si>
    <t>DCS DUBLIN</t>
  </si>
  <si>
    <t>IE00BYT1GJ24</t>
  </si>
  <si>
    <t>BYT1GJ2</t>
  </si>
  <si>
    <t>T.R PR JAPAN EQ-SHS-I(USD)-CAP</t>
  </si>
  <si>
    <t>LU1569987610</t>
  </si>
  <si>
    <t>BD6P946</t>
  </si>
  <si>
    <t>MAN JAP EQTY ACCUM SHS -I- USD</t>
  </si>
  <si>
    <t>IE00B3QXQG18</t>
  </si>
  <si>
    <t>B3QXQG1</t>
  </si>
  <si>
    <t>GIVAUDAN SA /REG.</t>
  </si>
  <si>
    <t>CH0010645932</t>
  </si>
  <si>
    <t>BALOISE HOLDING/NAMEN</t>
  </si>
  <si>
    <t>CH0012410517</t>
  </si>
  <si>
    <t>ABB</t>
  </si>
  <si>
    <t>CH0012221716</t>
  </si>
  <si>
    <t>PARTNERS GROUP HOLDING</t>
  </si>
  <si>
    <t>CH0024608827</t>
  </si>
  <si>
    <t>B119QG0</t>
  </si>
  <si>
    <t>ALCON INC.</t>
  </si>
  <si>
    <t>CH0432492467</t>
  </si>
  <si>
    <t>BJT1GR5</t>
  </si>
  <si>
    <t>WARRANTS&amp;RIGHTS</t>
  </si>
  <si>
    <t>WARRANTS</t>
  </si>
  <si>
    <t>CIE FINANCI 22.11.23 CW</t>
  </si>
  <si>
    <t>CH0559601544</t>
  </si>
  <si>
    <t>BN2BT82</t>
  </si>
  <si>
    <t>DSV PANALPINA A/S</t>
  </si>
  <si>
    <t>DK0060079531</t>
  </si>
  <si>
    <t>B1WT5G2</t>
  </si>
  <si>
    <t>CARLSBERG AS  B</t>
  </si>
  <si>
    <t>DK0010181759</t>
  </si>
  <si>
    <t>KINGSPAN GROUP PLC</t>
  </si>
  <si>
    <t>IE0004927939</t>
  </si>
  <si>
    <t>ADIDAS AG</t>
  </si>
  <si>
    <t>DE000A1EWWW0</t>
  </si>
  <si>
    <t>ASML HOLDING NV</t>
  </si>
  <si>
    <t>NL0010273215</t>
  </si>
  <si>
    <t>B929F46</t>
  </si>
  <si>
    <t>ES0178430098</t>
  </si>
  <si>
    <t>BMQBT03</t>
  </si>
  <si>
    <t>AMUNDI ACT.</t>
  </si>
  <si>
    <t>FR0004125920</t>
  </si>
  <si>
    <t>BYZR014</t>
  </si>
  <si>
    <t>LEGRAND HOLDING ACT.PROV.OPO</t>
  </si>
  <si>
    <t>FR0010307819</t>
  </si>
  <si>
    <t>B11ZRK9</t>
  </si>
  <si>
    <t>DEUTSCHE WOHNEN SE</t>
  </si>
  <si>
    <t>DE000A0HN5C6</t>
  </si>
  <si>
    <t>B0YZ0Z5</t>
  </si>
  <si>
    <t>SAP SE</t>
  </si>
  <si>
    <t>DE0007164600</t>
  </si>
  <si>
    <t>KERING SA</t>
  </si>
  <si>
    <t>FR0000121485</t>
  </si>
  <si>
    <t>HERMES INTERNATIONAL</t>
  </si>
  <si>
    <t>FR0000052292</t>
  </si>
  <si>
    <t>L OREAL</t>
  </si>
  <si>
    <t>FR0000120321</t>
  </si>
  <si>
    <t>LVMH ACT.</t>
  </si>
  <si>
    <t>FR0000121014</t>
  </si>
  <si>
    <t>VINCI.</t>
  </si>
  <si>
    <t>FR0000125486</t>
  </si>
  <si>
    <t>B1XH026</t>
  </si>
  <si>
    <t>SCHNEIDER ELECTRIC SE</t>
  </si>
  <si>
    <t>FR0000121972</t>
  </si>
  <si>
    <t>DAIMLER AG  /  NAMEN-AKT.</t>
  </si>
  <si>
    <t>DE0007100000</t>
  </si>
  <si>
    <t>BANCO SANTANDER --- REG.SHS</t>
  </si>
  <si>
    <t>ES0113900J37</t>
  </si>
  <si>
    <t>DEUTSCHE TELEKOM /NAM.</t>
  </si>
  <si>
    <t>DE0005557508</t>
  </si>
  <si>
    <t>VIVENDI</t>
  </si>
  <si>
    <t>FR0000127771</t>
  </si>
  <si>
    <t>DEUTSCHE BOERSE AG /NAM.</t>
  </si>
  <si>
    <t>DE0005810055</t>
  </si>
  <si>
    <t>ENEL</t>
  </si>
  <si>
    <t>IT0003128367</t>
  </si>
  <si>
    <t>ALSTOM</t>
  </si>
  <si>
    <t>FR0010220475</t>
  </si>
  <si>
    <t>B0DJ8Q5</t>
  </si>
  <si>
    <t>SARTORIUS STEDIM BIOTECH</t>
  </si>
  <si>
    <t>FR0013154002</t>
  </si>
  <si>
    <t>BYZ2QP5</t>
  </si>
  <si>
    <t>KONINKLIJKE AHOLD DELHAIZE N.V.</t>
  </si>
  <si>
    <t>NL0011794037</t>
  </si>
  <si>
    <t>BD0Q398</t>
  </si>
  <si>
    <t>ISHS MSCI EURO</t>
  </si>
  <si>
    <t>IE00B1YZSC51</t>
  </si>
  <si>
    <t>B1Z2TT9</t>
  </si>
  <si>
    <t>TESCO PLC</t>
  </si>
  <si>
    <t>GB0008847096</t>
  </si>
  <si>
    <t>EXPERIAN PLC</t>
  </si>
  <si>
    <t>JERSEY</t>
  </si>
  <si>
    <t>GB00B19NLV48</t>
  </si>
  <si>
    <t>B19NLV4</t>
  </si>
  <si>
    <t>RIO TINTO PLC /REG.</t>
  </si>
  <si>
    <t>GB0007188757</t>
  </si>
  <si>
    <t>PRUDENTIAL PLC</t>
  </si>
  <si>
    <t>GB0007099541</t>
  </si>
  <si>
    <t>HSBC HOLDINGS PLC</t>
  </si>
  <si>
    <t>GB0005405286</t>
  </si>
  <si>
    <t>RELX PLC</t>
  </si>
  <si>
    <t>GB00B2B0DG97</t>
  </si>
  <si>
    <t>B2B0DG9</t>
  </si>
  <si>
    <t>SMITH AND NEPHEW PLC</t>
  </si>
  <si>
    <t>GB0009223206</t>
  </si>
  <si>
    <t>GLAXOSMITHKLINE</t>
  </si>
  <si>
    <t>GB0009252882</t>
  </si>
  <si>
    <t>SPIRAX-SARCO ENGINEERING PLC</t>
  </si>
  <si>
    <t>GB00BWFGQN14</t>
  </si>
  <si>
    <t>BWFGQN1</t>
  </si>
  <si>
    <t>G.T. REITS</t>
  </si>
  <si>
    <t>SEGRO PLC /REIT</t>
  </si>
  <si>
    <t>GB00B5ZN1N88</t>
  </si>
  <si>
    <t>B5ZN1N8</t>
  </si>
  <si>
    <t>ATLAS COPCO AB</t>
  </si>
  <si>
    <t>SE0011166610</t>
  </si>
  <si>
    <t>BD97BN2</t>
  </si>
  <si>
    <t>CAN BD FL RAT N---V-EUR/CAP</t>
  </si>
  <si>
    <t>LU1838941885</t>
  </si>
  <si>
    <t>IREN 0.875% 19-14.10.29 REGS</t>
  </si>
  <si>
    <t>XS2065601937</t>
  </si>
  <si>
    <t>BK6V426</t>
  </si>
  <si>
    <t>MACQUARIE G 0.625% 20-03.02.27</t>
  </si>
  <si>
    <t>AUSTRALIA</t>
  </si>
  <si>
    <t>XS2105735935</t>
  </si>
  <si>
    <t>BL1NPL0</t>
  </si>
  <si>
    <t>DSV 0.375% 20-26.02.27</t>
  </si>
  <si>
    <t>XS2125426796</t>
  </si>
  <si>
    <t>BKSB736</t>
  </si>
  <si>
    <t>MONDI FINAN 2.375% 20-01.04.28</t>
  </si>
  <si>
    <t>XS2151059206</t>
  </si>
  <si>
    <t>BKSG5S2</t>
  </si>
  <si>
    <t>FLUXYS 2.75% 14-27.11.29</t>
  </si>
  <si>
    <t>NYSE Euronext Brussels</t>
  </si>
  <si>
    <t>CITIBANK INTERNATIONAL PLC</t>
  </si>
  <si>
    <t>BE0002218841</t>
  </si>
  <si>
    <t>BSS7F25</t>
  </si>
  <si>
    <t>MUNICH RE 1.25% 20-26.05.41</t>
  </si>
  <si>
    <t>XS2221845683</t>
  </si>
  <si>
    <t>BMC4XZ9</t>
  </si>
  <si>
    <t>WENDEL 2.5% 15-09.02.27</t>
  </si>
  <si>
    <t>FR0012516417</t>
  </si>
  <si>
    <t>BVV2GP8</t>
  </si>
  <si>
    <t>TELEPERFORM 0.25% 20-26.11.27</t>
  </si>
  <si>
    <t>FR0014000S75</t>
  </si>
  <si>
    <t>BMWBBX4</t>
  </si>
  <si>
    <t>LA LORRA 3.0% 20-15.12.27</t>
  </si>
  <si>
    <t>BE0002751320</t>
  </si>
  <si>
    <t>ALTAREIT 2.875% 18-02.07.25</t>
  </si>
  <si>
    <t>FR0013346814</t>
  </si>
  <si>
    <t>BFXJ1M7</t>
  </si>
  <si>
    <t>ROYAL SCHIP 0.875% 20-08.09.32</t>
  </si>
  <si>
    <t>XS2227050379</t>
  </si>
  <si>
    <t>BMTVQD2</t>
  </si>
  <si>
    <t>EUROFINS 2.875% 19-PERP REGS</t>
  </si>
  <si>
    <t>XS2051471105</t>
  </si>
  <si>
    <t>BK4VJY5</t>
  </si>
  <si>
    <t>WPC EUROBON 1.35% 19-15.04.28</t>
  </si>
  <si>
    <t>XS2052968596</t>
  </si>
  <si>
    <t>BKFHG85</t>
  </si>
  <si>
    <t>EVONIK 2.125% 17-07.07.77 REGS</t>
  </si>
  <si>
    <t>DE000A2GSFF1</t>
  </si>
  <si>
    <t>BYVKWZ5</t>
  </si>
  <si>
    <t>CEZ 3% 13-5.6.28 REGS</t>
  </si>
  <si>
    <t>XS0940293763</t>
  </si>
  <si>
    <t>BB975X6</t>
  </si>
  <si>
    <t>BPOST 1.25% 18-11.07.26 REGS</t>
  </si>
  <si>
    <t>BE0002601798</t>
  </si>
  <si>
    <t>BD3FZV8</t>
  </si>
  <si>
    <t>DSK BK 1.375% 19-12.02.30</t>
  </si>
  <si>
    <t>XS2078761785</t>
  </si>
  <si>
    <t>BK72JC3</t>
  </si>
  <si>
    <t>BOSTON SCI 0.625% 19-01.12.27</t>
  </si>
  <si>
    <t>XS2070192591</t>
  </si>
  <si>
    <t>BG0TTN4</t>
  </si>
  <si>
    <t>ISP 1% 19-19.11.26 REGS</t>
  </si>
  <si>
    <t>XS2081018629</t>
  </si>
  <si>
    <t>BKRRKX6</t>
  </si>
  <si>
    <t>LEASINVEST 1.95% 19-28.11.26</t>
  </si>
  <si>
    <t>BE0002679604</t>
  </si>
  <si>
    <t>ARKEMA 0.75% 19-03.12.29</t>
  </si>
  <si>
    <t>FR0013464815</t>
  </si>
  <si>
    <t>BK6FHF2</t>
  </si>
  <si>
    <t>CHUBB INA H 0.875% 19-15.12.29</t>
  </si>
  <si>
    <t>XS2091606330</t>
  </si>
  <si>
    <t>BK52862</t>
  </si>
  <si>
    <t>GEN MILLS 0.45% 20-15.01.26</t>
  </si>
  <si>
    <t>XS2100788780</t>
  </si>
  <si>
    <t>BKY75X4</t>
  </si>
  <si>
    <t>UNICREDIT 2.731% 20-15.01.32</t>
  </si>
  <si>
    <t>XS2101558307</t>
  </si>
  <si>
    <t>BKMG1F7</t>
  </si>
  <si>
    <t>DEUT BK 1.625% 20-20.01.27</t>
  </si>
  <si>
    <t>DE000DL19U23</t>
  </si>
  <si>
    <t>BL9BQ24</t>
  </si>
  <si>
    <t>BKCHNIA LUX 0.125% 20-16.01.23</t>
  </si>
  <si>
    <t>XS2099704731</t>
  </si>
  <si>
    <t>BL9B8Z1</t>
  </si>
  <si>
    <t>IBM CORP 0.65% 20-11.02.32</t>
  </si>
  <si>
    <t>XS2115091808</t>
  </si>
  <si>
    <t>BK8ZYP9</t>
  </si>
  <si>
    <t>COMCAST 0.25% 20-20.05.27</t>
  </si>
  <si>
    <t>XS2114852218</t>
  </si>
  <si>
    <t>BKT71S6</t>
  </si>
  <si>
    <t>CEPSA FINAN 0.75% 20-12.02.28</t>
  </si>
  <si>
    <t>XS2117485677</t>
  </si>
  <si>
    <t>BKTW4K4</t>
  </si>
  <si>
    <t>STACK II 6.5% 13-PERP/FLAT</t>
  </si>
  <si>
    <t>XS1002121454</t>
  </si>
  <si>
    <t>BJBQCW5</t>
  </si>
  <si>
    <t>VF CORP 0.625% 20-25.02.32</t>
  </si>
  <si>
    <t>XS2123970241</t>
  </si>
  <si>
    <t>BHNC9H1</t>
  </si>
  <si>
    <t>NATWEST GR 1.75% 18-02.03.26</t>
  </si>
  <si>
    <t>XS1788515606</t>
  </si>
  <si>
    <t>BG1VNM6</t>
  </si>
  <si>
    <t>LLOYDS BK 3.50% 20-01.04.26</t>
  </si>
  <si>
    <t>XS2148623106</t>
  </si>
  <si>
    <t>BLR94Q0</t>
  </si>
  <si>
    <t>JOHN DEERE 2.20% 20-02.04.32</t>
  </si>
  <si>
    <t>XS2150006562</t>
  </si>
  <si>
    <t>BKSFXH4</t>
  </si>
  <si>
    <t>SOCGEN 6.75% 14-PERP</t>
  </si>
  <si>
    <t>XS0867620725</t>
  </si>
  <si>
    <t>BL3F0T7</t>
  </si>
  <si>
    <t>BEFIMMO 2.098% 18-12.03.26</t>
  </si>
  <si>
    <t>BE0002584622</t>
  </si>
  <si>
    <t>BFZWWS7</t>
  </si>
  <si>
    <t>TELSTRA 1.0% 20-23.04.30</t>
  </si>
  <si>
    <t>XS2160857798</t>
  </si>
  <si>
    <t>BMFJ641</t>
  </si>
  <si>
    <t>ELIA TRANSM 0.875% 20-28.04.30 REGS</t>
  </si>
  <si>
    <t>BE6321529396</t>
  </si>
  <si>
    <t>BMBVGN0</t>
  </si>
  <si>
    <t>AUCHAN 2.875% 20-29.01.26</t>
  </si>
  <si>
    <t>FR0013510179</t>
  </si>
  <si>
    <t>BMWWRL7</t>
  </si>
  <si>
    <t>SCHLUMB FIN 2.0% 20-06.05.32</t>
  </si>
  <si>
    <t>XS2166755509</t>
  </si>
  <si>
    <t>BMT82C4</t>
  </si>
  <si>
    <t>CRH FUNDING 1.625% 20-05.05.30</t>
  </si>
  <si>
    <t>XS2169281487</t>
  </si>
  <si>
    <t>BKP33V5</t>
  </si>
  <si>
    <t>KERING 0.75% 20-13.05.28</t>
  </si>
  <si>
    <t>FR0013512407</t>
  </si>
  <si>
    <t>BMBPZ79</t>
  </si>
  <si>
    <t>BERTELSMANN 1.50% 20-15.05.30</t>
  </si>
  <si>
    <t>XS2176558620</t>
  </si>
  <si>
    <t>BMDWV47</t>
  </si>
  <si>
    <t>MOHAWK CAPI 1.75% 20-12.06.27</t>
  </si>
  <si>
    <t>XS2177443343</t>
  </si>
  <si>
    <t>BMHMX92</t>
  </si>
  <si>
    <t>BPCM 3.625% 20-PERP REGS</t>
  </si>
  <si>
    <t>XS2193662728</t>
  </si>
  <si>
    <t>BL57PQ3</t>
  </si>
  <si>
    <t>EIFFAGE SA 1.625% 20-14.01.27 REGS</t>
  </si>
  <si>
    <t>FR0013521960</t>
  </si>
  <si>
    <t>BMG70T7</t>
  </si>
  <si>
    <t>TAKEDA PHAR 1.0% 20-09.07.29</t>
  </si>
  <si>
    <t>XS2197348597</t>
  </si>
  <si>
    <t>BLPHNG9</t>
  </si>
  <si>
    <t>BBVA 6.0% 20-PERP</t>
  </si>
  <si>
    <t>ES0813211028</t>
  </si>
  <si>
    <t>BMVV8N4</t>
  </si>
  <si>
    <t>GRENKE FIN 1% 18-05.04.23</t>
  </si>
  <si>
    <t>XS1799162588</t>
  </si>
  <si>
    <t>BGR6L98</t>
  </si>
  <si>
    <t>EXOR S.P.A 2.5% 14-08.10.24</t>
  </si>
  <si>
    <t>XS1119021357</t>
  </si>
  <si>
    <t>BRF1578</t>
  </si>
  <si>
    <t>LA MONDIALE 5.05% 14-PERP</t>
  </si>
  <si>
    <t>XS1155697243</t>
  </si>
  <si>
    <t>BTGCZ96</t>
  </si>
  <si>
    <t>DAIMLER 0.75% 20-10.09.30</t>
  </si>
  <si>
    <t>DE000A289QR9</t>
  </si>
  <si>
    <t>BJP5JY9</t>
  </si>
  <si>
    <t>CA IMMO 1.0% 20-27.10.25</t>
  </si>
  <si>
    <t>XS2248827771</t>
  </si>
  <si>
    <t>BMF7DW2</t>
  </si>
  <si>
    <t>MOODY S CRP 1.75% 15-09.03.27</t>
  </si>
  <si>
    <t>XS1117298163</t>
  </si>
  <si>
    <t>BW4QDR5</t>
  </si>
  <si>
    <t>AGEAS FIN 1.875% 20-24.11.51</t>
  </si>
  <si>
    <t>DUSSELDORF</t>
  </si>
  <si>
    <t>BE6325355822</t>
  </si>
  <si>
    <t>BLD4BF7</t>
  </si>
  <si>
    <t>V.E.R.I.T.A 3.25% 20-09.12.27</t>
  </si>
  <si>
    <t>ENVIRONMENTAL SERVICES &amp; RECYCLING</t>
  </si>
  <si>
    <t>XS2254184547</t>
  </si>
  <si>
    <t>WEBUILD 5.875% 20-15.12.25</t>
  </si>
  <si>
    <t>XS2271356201</t>
  </si>
  <si>
    <t>BM9GMQ2</t>
  </si>
  <si>
    <t>GEN ELEC 1.875% 15-28.05.27</t>
  </si>
  <si>
    <t>XS1238902057</t>
  </si>
  <si>
    <t>BWVG129</t>
  </si>
  <si>
    <t>GBL 1.875% 18-19.06.25</t>
  </si>
  <si>
    <t>BE0002595735</t>
  </si>
  <si>
    <t>BG1DF26</t>
  </si>
  <si>
    <t>JAB HOLDING 1.75% 18-25.06.26</t>
  </si>
  <si>
    <t>DE000A1919G4</t>
  </si>
  <si>
    <t>BD36WB0</t>
  </si>
  <si>
    <t>GDF SUEZ 1.5% 17-27.03.28</t>
  </si>
  <si>
    <t>FR0013245867</t>
  </si>
  <si>
    <t>BF2NM27</t>
  </si>
  <si>
    <t>HEINEKEN NV 1.75% 18-17.03.31</t>
  </si>
  <si>
    <t>XS1877595014</t>
  </si>
  <si>
    <t>BFYN270</t>
  </si>
  <si>
    <t>VGP 3.5% 18-19.03.26</t>
  </si>
  <si>
    <t>BE0002611896</t>
  </si>
  <si>
    <t>BFX38Z1</t>
  </si>
  <si>
    <t>ATOS 2.5% 18-07.11.28 REGS</t>
  </si>
  <si>
    <t>FR0013378460</t>
  </si>
  <si>
    <t>BG0YL99</t>
  </si>
  <si>
    <t>NIBC BK NV 2% 19-09.04.24</t>
  </si>
  <si>
    <t>XS1978668298</t>
  </si>
  <si>
    <t>BJQSG13</t>
  </si>
  <si>
    <t>FNAC DARTY 1.875% 19-30.05.24</t>
  </si>
  <si>
    <t>XS1987729412</t>
  </si>
  <si>
    <t>BJRCLG4</t>
  </si>
  <si>
    <t>CREDIT AGRI 0.50% 19-24.06.24</t>
  </si>
  <si>
    <t>XS2016807864</t>
  </si>
  <si>
    <t>BJ5FZ85</t>
  </si>
  <si>
    <t>RTE 0% 19-09.09.27</t>
  </si>
  <si>
    <t>FR0013445137</t>
  </si>
  <si>
    <t>BKWBRL0</t>
  </si>
  <si>
    <t>VIENNA INSUR 3.75%02.03.46</t>
  </si>
  <si>
    <t>Raiffeisen Bank International AG AUSTmkt</t>
  </si>
  <si>
    <t>AT0000A1D5E1</t>
  </si>
  <si>
    <t>BVZJ1X8</t>
  </si>
  <si>
    <t>FCE BK 1.66% 16-11.02.21 REGS</t>
  </si>
  <si>
    <t>XS1362349943</t>
  </si>
  <si>
    <t>BZ6TN62</t>
  </si>
  <si>
    <t>JAMES HARD 3.625% 01.10.26 REGS</t>
  </si>
  <si>
    <t>XS1888221261</t>
  </si>
  <si>
    <t>BF55L89</t>
  </si>
  <si>
    <t>JAB HLDGS 1.0% 19-20.12.27</t>
  </si>
  <si>
    <t>DE000A2SBDE0</t>
  </si>
  <si>
    <t>BHRH8G4</t>
  </si>
  <si>
    <t>MOR ST 1.875% 17-27.04.27</t>
  </si>
  <si>
    <t>XS1603892149</t>
  </si>
  <si>
    <t>BZ7PJF0</t>
  </si>
  <si>
    <t>BK OF I 1.375% 18-29.08.23</t>
  </si>
  <si>
    <t>XS1872038218</t>
  </si>
  <si>
    <t>BYZLSZ6</t>
  </si>
  <si>
    <t>ELIA SYS OP 2.75% 18-PERP REGS</t>
  </si>
  <si>
    <t>BE0002597756</t>
  </si>
  <si>
    <t>BFYGTL2</t>
  </si>
  <si>
    <t>SWEDBANK 1.5% 18-18.09.28</t>
  </si>
  <si>
    <t>XS1880928459</t>
  </si>
  <si>
    <t>BFM4W53</t>
  </si>
  <si>
    <t>EUTELSAT 2% 18-02.10.25</t>
  </si>
  <si>
    <t>FR0013369493</t>
  </si>
  <si>
    <t>BD9MC89</t>
  </si>
  <si>
    <t>AB INBEV 2% 16-17.03.28</t>
  </si>
  <si>
    <t>BE6285455497</t>
  </si>
  <si>
    <t>BZ6D7P1</t>
  </si>
  <si>
    <t>LA POSTE SA 1.45% 18-30.11.28</t>
  </si>
  <si>
    <t>FR0013384567</t>
  </si>
  <si>
    <t>BHJWQF2</t>
  </si>
  <si>
    <t>TELECOM IT 3.625% 16-25.05.26</t>
  </si>
  <si>
    <t>XS1419869885</t>
  </si>
  <si>
    <t>BYQQ634</t>
  </si>
  <si>
    <t>CNP ASSUR 2.75% 19-05.02.29</t>
  </si>
  <si>
    <t>FR0013399680</t>
  </si>
  <si>
    <t>BGHFJQ8</t>
  </si>
  <si>
    <t>MEDTRNC 1.125% 19-07.03.27</t>
  </si>
  <si>
    <t>XS1960678255</t>
  </si>
  <si>
    <t>BJR2119</t>
  </si>
  <si>
    <t>ANGLO AMER 1.625% 19-11.03.26</t>
  </si>
  <si>
    <t>XS1962513674</t>
  </si>
  <si>
    <t>BJBT4L7</t>
  </si>
  <si>
    <t>FIAT 1.75% 19-25.03.27</t>
  </si>
  <si>
    <t>XS1969600748</t>
  </si>
  <si>
    <t>BJ1F3M9</t>
  </si>
  <si>
    <t>MEDIOBANCA  1.625% 19-07.01.25</t>
  </si>
  <si>
    <t>XS1973750869</t>
  </si>
  <si>
    <t>BJSDWQ3</t>
  </si>
  <si>
    <t>ADLER RE 1.5% 19-17.04.22</t>
  </si>
  <si>
    <t>XS1843441491</t>
  </si>
  <si>
    <t>BJLMX42</t>
  </si>
  <si>
    <t>COCA COLA 1.1% 16-02.09.36</t>
  </si>
  <si>
    <t>XS1485643610</t>
  </si>
  <si>
    <t>BZCN1H5</t>
  </si>
  <si>
    <t>TELEFONICA 3.75% 16-PERP</t>
  </si>
  <si>
    <t>XS1490960942</t>
  </si>
  <si>
    <t>BD5P6B3</t>
  </si>
  <si>
    <t>NOVOMATIC 1.625% 16-20.09.23</t>
  </si>
  <si>
    <t>AT0000A1LHT0</t>
  </si>
  <si>
    <t>BYV2604</t>
  </si>
  <si>
    <t>AIB GRP 1.25% 19-28.05.24</t>
  </si>
  <si>
    <t>XS2003442436</t>
  </si>
  <si>
    <t>BJ028S2</t>
  </si>
  <si>
    <t>BILFINGER 4.50% 19-14.06.24</t>
  </si>
  <si>
    <t>DE000A2YNQW7</t>
  </si>
  <si>
    <t>BK999C2</t>
  </si>
  <si>
    <t>OMNICOM FIN 0.8% 19-08.07.27</t>
  </si>
  <si>
    <t>XS2019814503</t>
  </si>
  <si>
    <t>BJGRHX9</t>
  </si>
  <si>
    <t>CONS AIR GP 0.50% 19-04.07.23</t>
  </si>
  <si>
    <t>XS2020580945</t>
  </si>
  <si>
    <t>BK1HYD0</t>
  </si>
  <si>
    <t>KINEPOLIS 2.75% 19-18.12.26</t>
  </si>
  <si>
    <t>BE0002660414</t>
  </si>
  <si>
    <t>BMXTR84</t>
  </si>
  <si>
    <t>ABERTIS 0.625% 19-15.07.25</t>
  </si>
  <si>
    <t>XS2025466413</t>
  </si>
  <si>
    <t>BK611Q9</t>
  </si>
  <si>
    <t>EP INFRASTRUCT 1.698% 19-30.07.26</t>
  </si>
  <si>
    <t>XS2034622048</t>
  </si>
  <si>
    <t>BJMSSN3</t>
  </si>
  <si>
    <t>BELFIUS BK 0% 19-28.08.26</t>
  </si>
  <si>
    <t>BE6315719490</t>
  </si>
  <si>
    <t>BKTN0B0</t>
  </si>
  <si>
    <t>RYANAIR 1.125% 17-15.08.23</t>
  </si>
  <si>
    <t>XS1565699763</t>
  </si>
  <si>
    <t>BDFLJ90</t>
  </si>
  <si>
    <t>EDENRED 1.875% 17-30.03.27</t>
  </si>
  <si>
    <t>FR0013247202</t>
  </si>
  <si>
    <t>BD9BTB8</t>
  </si>
  <si>
    <t>BARCLAYS 0.625% 17-14.11.23</t>
  </si>
  <si>
    <t>XS1716820029</t>
  </si>
  <si>
    <t>BF3FQK8</t>
  </si>
  <si>
    <t>GALP ENER 1% 17-15.02.23</t>
  </si>
  <si>
    <t>PTGALLOM0004</t>
  </si>
  <si>
    <t>BFM1V68</t>
  </si>
  <si>
    <t>INMOB COL 2.5% 17-28.11.29 REGS</t>
  </si>
  <si>
    <t>XS1725678194</t>
  </si>
  <si>
    <t>BF2VR48</t>
  </si>
  <si>
    <t>AVIVA 6.125% 13-05.07.43</t>
  </si>
  <si>
    <t>XS0951553592</t>
  </si>
  <si>
    <t>BC4DSN7</t>
  </si>
  <si>
    <t>BOOKING HLD 2.375% 14-23.09.24</t>
  </si>
  <si>
    <t>XS1112850125</t>
  </si>
  <si>
    <t>BQVC9Z4</t>
  </si>
  <si>
    <t>BHP FINANCE 5.625% 15-22.10.79</t>
  </si>
  <si>
    <t>XS1309436910</t>
  </si>
  <si>
    <t>BYZTSX8</t>
  </si>
  <si>
    <t>PEPSICO 0.875% 16-18.07.28</t>
  </si>
  <si>
    <t>XS1446746189</t>
  </si>
  <si>
    <t>BD0CVK3</t>
  </si>
  <si>
    <t>HEIDLRG 1.5% 16-07.02.25 REG-S</t>
  </si>
  <si>
    <t>XS1529515584</t>
  </si>
  <si>
    <t>BD38FX9</t>
  </si>
  <si>
    <t>ORPEA 2.625% 18-10.03.25</t>
  </si>
  <si>
    <t>FR0013322187</t>
  </si>
  <si>
    <t>BG1WMR7</t>
  </si>
  <si>
    <t>BNPP 2.375% 18-20.11.30</t>
  </si>
  <si>
    <t>FR0013381704</t>
  </si>
  <si>
    <t>BH2ZMH2</t>
  </si>
  <si>
    <t>IMP TOBACCO 2.125% 19-12.02.27</t>
  </si>
  <si>
    <t>XS1951313763</t>
  </si>
  <si>
    <t>BJFT770</t>
  </si>
  <si>
    <t>ASR 3.375% 19-02.05.49</t>
  </si>
  <si>
    <t>XS1989708836</t>
  </si>
  <si>
    <t>BJLWF80</t>
  </si>
  <si>
    <t>FRESENIUS M 0.25% 19-29.11.23</t>
  </si>
  <si>
    <t>XS2084510069</t>
  </si>
  <si>
    <t>BJR4568</t>
  </si>
  <si>
    <t>ABBVIE 1.25% 20-01.06.24</t>
  </si>
  <si>
    <t>XS2125914593</t>
  </si>
  <si>
    <t>BMWC461</t>
  </si>
  <si>
    <t>ASSGEN 2.124% 19-01.10.30</t>
  </si>
  <si>
    <t>XS2056491587</t>
  </si>
  <si>
    <t>BKPGWL7</t>
  </si>
  <si>
    <t>THERMO FISH 0.125% 19-010325</t>
  </si>
  <si>
    <t>XS2058556296</t>
  </si>
  <si>
    <t>BJLBK82</t>
  </si>
  <si>
    <t>NCG BANCO 4.625% 19-07.04.30</t>
  </si>
  <si>
    <t>ES0265936015</t>
  </si>
  <si>
    <t>BJRFWN7</t>
  </si>
  <si>
    <t>DIGITAL EUR 1.125% 19-09.04.28</t>
  </si>
  <si>
    <t>XS2063495811</t>
  </si>
  <si>
    <t>BK5MTB4</t>
  </si>
  <si>
    <t>PROSEGUR 1% 18-08.02.23 REGS</t>
  </si>
  <si>
    <t>XS1759603761</t>
  </si>
  <si>
    <t>BYWB172</t>
  </si>
  <si>
    <t>TIKEHAU 2.25% 19-14.10.26</t>
  </si>
  <si>
    <t>FR0013452893</t>
  </si>
  <si>
    <t>BK6V589</t>
  </si>
  <si>
    <t>SPDR BARC EUR CO BD ETF EUR/DIS</t>
  </si>
  <si>
    <t>IE00B3T9LM79</t>
  </si>
  <si>
    <t>B3T9LM7</t>
  </si>
  <si>
    <t>CAN BDS EURO HIGH YIELD -I- CAP</t>
  </si>
  <si>
    <t>LU0144746509</t>
  </si>
  <si>
    <t>B85FQC9</t>
  </si>
  <si>
    <t>DWS IN EC BD-TFC-CAP-EUR</t>
  </si>
  <si>
    <t>LU1663872726</t>
  </si>
  <si>
    <t>BYZLV91</t>
  </si>
  <si>
    <t>ANZ US 3.7% 15-16.11.25</t>
  </si>
  <si>
    <t>US05253JAL52</t>
  </si>
  <si>
    <t>BYQ2988</t>
  </si>
  <si>
    <t>BOEING 3.1% 19-01.05.26</t>
  </si>
  <si>
    <t>US097023CH65</t>
  </si>
  <si>
    <t>BJYSCL7</t>
  </si>
  <si>
    <t>ANHEUSER-BU 3.65% 19-01.02.26</t>
  </si>
  <si>
    <t>US03522AAG58</t>
  </si>
  <si>
    <t>BK9VNF9</t>
  </si>
  <si>
    <t>AMER CAMP 3.3% 19-15.07.26</t>
  </si>
  <si>
    <t>US024836AE87</t>
  </si>
  <si>
    <t>BK9DTV3</t>
  </si>
  <si>
    <t>EMERA US FI 4.75% 16-15.06.46</t>
  </si>
  <si>
    <t>US29103DAM83</t>
  </si>
  <si>
    <t>BYMVD32</t>
  </si>
  <si>
    <t>ETP 6.05% 11-1.6.41</t>
  </si>
  <si>
    <t>US29273RAP47</t>
  </si>
  <si>
    <t>B4LTG94</t>
  </si>
  <si>
    <t>KINDER MORG 5.625% 11-01.09.41</t>
  </si>
  <si>
    <t>US494550BK12</t>
  </si>
  <si>
    <t>B6R37R9</t>
  </si>
  <si>
    <t>CITIGROUP 6.625% 02-15.6.32</t>
  </si>
  <si>
    <t>US172967BL44</t>
  </si>
  <si>
    <t>BG48R11</t>
  </si>
  <si>
    <t>EDF 5% 18-21.09.48</t>
  </si>
  <si>
    <t>US268317AT16</t>
  </si>
  <si>
    <t>BF5HVP2</t>
  </si>
  <si>
    <t>TYSON FOODS 5.1% 18-28.09.48</t>
  </si>
  <si>
    <t>US902494BH59</t>
  </si>
  <si>
    <t>BFYKL18</t>
  </si>
  <si>
    <t>COMCAST 4.6% 18-15.10.38</t>
  </si>
  <si>
    <t>US20030NCL38</t>
  </si>
  <si>
    <t>BGGFK00</t>
  </si>
  <si>
    <t>CONAGRA 4.85% 18-01.11.28</t>
  </si>
  <si>
    <t>US205887CC49</t>
  </si>
  <si>
    <t>BF2SVL4</t>
  </si>
  <si>
    <t>CSX CORP 4.75% 18-15.11.48</t>
  </si>
  <si>
    <t>US126408HN64</t>
  </si>
  <si>
    <t>BH4Q9N8</t>
  </si>
  <si>
    <t>EVERSRC NRG 4.25% 18-01.04.29</t>
  </si>
  <si>
    <t>US30040WAF59</t>
  </si>
  <si>
    <t>BDR0S32</t>
  </si>
  <si>
    <t>APPALACHIAN 6.375% 06-01.04.36</t>
  </si>
  <si>
    <t>US037735CG04</t>
  </si>
  <si>
    <t>B12JDS0</t>
  </si>
  <si>
    <t>ABIBB 4.75% 19-23.01.29</t>
  </si>
  <si>
    <t>US035240AQ30</t>
  </si>
  <si>
    <t>BJ88GM2</t>
  </si>
  <si>
    <t>GENERAL MTRS 5.1% 17.01.24</t>
  </si>
  <si>
    <t>US37045XCR52</t>
  </si>
  <si>
    <t>BJ2L586</t>
  </si>
  <si>
    <t>CITIGROUP I 4.75% 16-18.05.46</t>
  </si>
  <si>
    <t>US172967KR13</t>
  </si>
  <si>
    <t>BDGLCL2</t>
  </si>
  <si>
    <t>AT&amp;T INC 4.85% 19-01.03.39</t>
  </si>
  <si>
    <t>US00206RHK14</t>
  </si>
  <si>
    <t>BGKCWK1</t>
  </si>
  <si>
    <t>WESTROCK 3.75% 18-15.03.25</t>
  </si>
  <si>
    <t>FOREST PRODUCTS AND PAPER INDUSTRY</t>
  </si>
  <si>
    <t>EPS - BASIC GOV&amp;CORP</t>
  </si>
  <si>
    <t>US96145DAF24</t>
  </si>
  <si>
    <t>BHLNNP2</t>
  </si>
  <si>
    <t>CHARTER COM 4.908% 16-23.07.25</t>
  </si>
  <si>
    <t>US161175AY09</t>
  </si>
  <si>
    <t>BZ06JV6</t>
  </si>
  <si>
    <t>OWENS CORNG 3.95% 19-15.08.29</t>
  </si>
  <si>
    <t>US690742AJ00</t>
  </si>
  <si>
    <t>BKPHQC9</t>
  </si>
  <si>
    <t>COLOMBIA 3.875% 17-25.04.27</t>
  </si>
  <si>
    <t>COLOMBIA</t>
  </si>
  <si>
    <t>US195325DL65</t>
  </si>
  <si>
    <t>BYX7RT3</t>
  </si>
  <si>
    <t>CNH CAPITAL 4.375% 17-05.04.22</t>
  </si>
  <si>
    <t>US12592BAH78</t>
  </si>
  <si>
    <t>BDG28T5</t>
  </si>
  <si>
    <t>TENNESSEE 5.25% 09-15.9.2039</t>
  </si>
  <si>
    <t>US880591EH15</t>
  </si>
  <si>
    <t>B4NTYJ8</t>
  </si>
  <si>
    <t>FEDEX CORP 4.05% 18-15.02.48</t>
  </si>
  <si>
    <t>US31428XBQ88</t>
  </si>
  <si>
    <t>BF42ZD4</t>
  </si>
  <si>
    <t>FRANCE TEL 5.375% 12-13.01.42</t>
  </si>
  <si>
    <t>US35177PAX50</t>
  </si>
  <si>
    <t>B92PK27</t>
  </si>
  <si>
    <t>MICROSOFT 4.2% 15-03.11.35</t>
  </si>
  <si>
    <t>US594918BK99</t>
  </si>
  <si>
    <t>BYV2S20</t>
  </si>
  <si>
    <t>BOA 4.45% 16-03.03.26</t>
  </si>
  <si>
    <t>US06051GFU85</t>
  </si>
  <si>
    <t>BYYD0K2</t>
  </si>
  <si>
    <t>MEXICO 3.75% 18-11.01.28</t>
  </si>
  <si>
    <t>MEXICO</t>
  </si>
  <si>
    <t>US91087BAE02</t>
  </si>
  <si>
    <t>BYWP538</t>
  </si>
  <si>
    <t>ACCESS MID 4.85% 18-01.03.48</t>
  </si>
  <si>
    <t>US96949LAE56</t>
  </si>
  <si>
    <t>BGLQSZ9</t>
  </si>
  <si>
    <t>ABIBB 4.6% 18-15.04.48</t>
  </si>
  <si>
    <t>US035240AN09</t>
  </si>
  <si>
    <t>BDZ78X5</t>
  </si>
  <si>
    <t>GENERAL MOTORS 4.35% 09.04.25</t>
  </si>
  <si>
    <t>US37045XCK00</t>
  </si>
  <si>
    <t>BGB6GC2</t>
  </si>
  <si>
    <t>BYR US 4.375% 18-15.12.28 144A</t>
  </si>
  <si>
    <t>US07274NAL73</t>
  </si>
  <si>
    <t>BYZMHK7</t>
  </si>
  <si>
    <t>BURLINGTON 3.55% 19-15.02.50</t>
  </si>
  <si>
    <t>US12189LBE02</t>
  </si>
  <si>
    <t>BJQV485</t>
  </si>
  <si>
    <t>SHELL IF BV 2.375% 19-07.11.29</t>
  </si>
  <si>
    <t>US822582CD22</t>
  </si>
  <si>
    <t>BG0WNJ7</t>
  </si>
  <si>
    <t>PACK CORP 4.05% 19-15.12.49</t>
  </si>
  <si>
    <t>PACKAGE AND CONTAINER INDUSTRY</t>
  </si>
  <si>
    <t>US695156AV10</t>
  </si>
  <si>
    <t>BKMKKT6</t>
  </si>
  <si>
    <t>BNP PAR 3.052% 20-13.01.31 144A</t>
  </si>
  <si>
    <t>US09659W2K94</t>
  </si>
  <si>
    <t>BKLX7D9</t>
  </si>
  <si>
    <t>GLDM SACHS GRP 2.60% 7.02.30</t>
  </si>
  <si>
    <t>US38141GXG45</t>
  </si>
  <si>
    <t>BL6Z555</t>
  </si>
  <si>
    <t>BRANCH BANK 1.50% 20-10.03.25</t>
  </si>
  <si>
    <t>US89788JAA79</t>
  </si>
  <si>
    <t>BLHLTR2</t>
  </si>
  <si>
    <t>NIKE INC 3.25% 20-27.03.40</t>
  </si>
  <si>
    <t>US654106AL77</t>
  </si>
  <si>
    <t>BKSG5P9</t>
  </si>
  <si>
    <t>ABBVIE 2.95% 20-21.11.26</t>
  </si>
  <si>
    <t>US00287YBV02</t>
  </si>
  <si>
    <t>BMCF750</t>
  </si>
  <si>
    <t>ABBVIE 4.25% 20-21.11.49</t>
  </si>
  <si>
    <t>US00287YCB39</t>
  </si>
  <si>
    <t>BJDRSH3</t>
  </si>
  <si>
    <t>GP 0.95% 20-15.05.26</t>
  </si>
  <si>
    <t>US37331NAN12</t>
  </si>
  <si>
    <t>BN8XGZ8</t>
  </si>
  <si>
    <t>CVS HEALTH 1.875% 20-28.02.31</t>
  </si>
  <si>
    <t>US126650DQ03</t>
  </si>
  <si>
    <t>BMTSF69</t>
  </si>
  <si>
    <t>KIMCO REALT 3.70% 19-01.10.49</t>
  </si>
  <si>
    <t>US49446RAV15</t>
  </si>
  <si>
    <t>BKBNMB2</t>
  </si>
  <si>
    <t>GS 4.8% 14-08.07.44</t>
  </si>
  <si>
    <t>US38141EC311</t>
  </si>
  <si>
    <t>BP4W4X7</t>
  </si>
  <si>
    <t>KIMCO REALT 1.90% 20-01.03.28</t>
  </si>
  <si>
    <t>US49446RAX70</t>
  </si>
  <si>
    <t>BKPTTY8</t>
  </si>
  <si>
    <t>CVS HEALTH 4.25% 20-01.04.50</t>
  </si>
  <si>
    <t>US126650DL16</t>
  </si>
  <si>
    <t>BKP3KR0</t>
  </si>
  <si>
    <t>CONS EDISON 3.35% 20-01.04.30</t>
  </si>
  <si>
    <t>US209111FX66</t>
  </si>
  <si>
    <t>BK8TZ69</t>
  </si>
  <si>
    <t>EXELON CORP 4.05% 20-15.04.30</t>
  </si>
  <si>
    <t>US30161NAX93</t>
  </si>
  <si>
    <t>BM5M651</t>
  </si>
  <si>
    <t>ANGLO AMER 5.625% 20-01.04.30</t>
  </si>
  <si>
    <t>US034863AW07</t>
  </si>
  <si>
    <t>BM636C0</t>
  </si>
  <si>
    <t>FOX 5.576% 20-25.01.49</t>
  </si>
  <si>
    <t>US35137LAK17</t>
  </si>
  <si>
    <t>BM63802</t>
  </si>
  <si>
    <t>CS NY 2.95% 20-09.04.25</t>
  </si>
  <si>
    <t>US22550L2C42</t>
  </si>
  <si>
    <t>BKPG0N5</t>
  </si>
  <si>
    <t>UBS AG LOND 1.75% 20-21.04.22</t>
  </si>
  <si>
    <t>US902674YA28</t>
  </si>
  <si>
    <t>BMCJ8W6</t>
  </si>
  <si>
    <t>DAYTON P&amp;L 3.95% 19-15.06.49</t>
  </si>
  <si>
    <t>US240019BV03</t>
  </si>
  <si>
    <t>BMFY9B4</t>
  </si>
  <si>
    <t>BLACKROCK 1.90% 20-28.01.31</t>
  </si>
  <si>
    <t>US09247XAR26</t>
  </si>
  <si>
    <t>BMQ5X58</t>
  </si>
  <si>
    <t>BOEING 5.15% 20-01.05.30</t>
  </si>
  <si>
    <t>US097023CY98</t>
  </si>
  <si>
    <t>BM8XFR6</t>
  </si>
  <si>
    <t>CHEVRON 2.236% 20-11.05.30</t>
  </si>
  <si>
    <t>US166764BY53</t>
  </si>
  <si>
    <t>BLB41G0</t>
  </si>
  <si>
    <t>FISERV 2.25% 20-01.06.27</t>
  </si>
  <si>
    <t>US337738BB35</t>
  </si>
  <si>
    <t>BMDWZL2</t>
  </si>
  <si>
    <t>NUCOR 2.0% 20-01.06.25</t>
  </si>
  <si>
    <t>US670346AR69</t>
  </si>
  <si>
    <t>BL6D1B7</t>
  </si>
  <si>
    <t>STRYKER 2.90% 20-15.06.50</t>
  </si>
  <si>
    <t>US863667AZ46</t>
  </si>
  <si>
    <t>BMW7ND6</t>
  </si>
  <si>
    <t>WELLS FARGO 2.393% 20-02.06.28</t>
  </si>
  <si>
    <t>US95000U2S19</t>
  </si>
  <si>
    <t>BMDPPW2</t>
  </si>
  <si>
    <t>R LAUREN 1.70% 20-15.06.22</t>
  </si>
  <si>
    <t>US731572AA14</t>
  </si>
  <si>
    <t>BM8BDD2</t>
  </si>
  <si>
    <t>BNP PAR 2.219% 20-09.06.26 144A</t>
  </si>
  <si>
    <t>US09659W2L77</t>
  </si>
  <si>
    <t>BMB1C98</t>
  </si>
  <si>
    <t>CS GROUP 2.193% 20-05.06.26 144A</t>
  </si>
  <si>
    <t>US225401AQ16</t>
  </si>
  <si>
    <t>BMBM5Y7</t>
  </si>
  <si>
    <t>STEEL DYN 2.40% 20-15.06.25</t>
  </si>
  <si>
    <t>US858119BL37</t>
  </si>
  <si>
    <t>BMBT2R0</t>
  </si>
  <si>
    <t>LLOYDS BK 1.326% 20-15.06.23</t>
  </si>
  <si>
    <t>US53944YAM57</t>
  </si>
  <si>
    <t>BLR4HP5</t>
  </si>
  <si>
    <t>T-MOBILE US 2.55% 20-15.02.31</t>
  </si>
  <si>
    <t>US87264ABJ34</t>
  </si>
  <si>
    <t>BLB3060</t>
  </si>
  <si>
    <t>CNH CAPITAL 1.95% 20-02.07.23</t>
  </si>
  <si>
    <t>US12592BAK08</t>
  </si>
  <si>
    <t>BM9ZGR8</t>
  </si>
  <si>
    <t>NGGLN 3.025% 20-27.06.50</t>
  </si>
  <si>
    <t>US65364UAP12</t>
  </si>
  <si>
    <t>BM9QK24</t>
  </si>
  <si>
    <t>ABIBB 4.375% 18-15.04.38</t>
  </si>
  <si>
    <t>US035240AM26</t>
  </si>
  <si>
    <t>BDZ7GD1</t>
  </si>
  <si>
    <t>AT&amp;T INC 1.65% 20-01.02.28</t>
  </si>
  <si>
    <t>US00206RKG64</t>
  </si>
  <si>
    <t>BN2YKR7</t>
  </si>
  <si>
    <t>BNP PAR 2.588% 20-12.08.35</t>
  </si>
  <si>
    <t>US09659T2B67</t>
  </si>
  <si>
    <t>BMF3VV5</t>
  </si>
  <si>
    <t>NISSAN MOTO 4.81% 20-17.09.30 144A</t>
  </si>
  <si>
    <t>US654744AD34</t>
  </si>
  <si>
    <t>BM9C475</t>
  </si>
  <si>
    <t>FLOWSERVE 3.50% 20-01.10.30</t>
  </si>
  <si>
    <t>US34354PAF27</t>
  </si>
  <si>
    <t>BMC43P9</t>
  </si>
  <si>
    <t>AIG GLOBAL 0.90% 20-22.09.25</t>
  </si>
  <si>
    <t>US00138CAN83</t>
  </si>
  <si>
    <t>BMGR8F9</t>
  </si>
  <si>
    <t>HSBC HLDG 2.013% 20-22.09.28</t>
  </si>
  <si>
    <t>US404280CL16</t>
  </si>
  <si>
    <t>BMG6Z11</t>
  </si>
  <si>
    <t>AT&amp;T INC 3.55% 20-15.9.55 144A</t>
  </si>
  <si>
    <t>US00206RMD16</t>
  </si>
  <si>
    <t>BN0Y5V8</t>
  </si>
  <si>
    <t>LOWE S COM 3.0% 20-15.10.50</t>
  </si>
  <si>
    <t>US548661DZ79</t>
  </si>
  <si>
    <t>BN4NTS6</t>
  </si>
  <si>
    <t>STEEL DYN 3.25% 20-15.10.50</t>
  </si>
  <si>
    <t>US858119BP41</t>
  </si>
  <si>
    <t>BL68N83</t>
  </si>
  <si>
    <t>FED RLT INV 1.25% 20-15.02.26</t>
  </si>
  <si>
    <t>US313747BB27</t>
  </si>
  <si>
    <t>BM96JL6</t>
  </si>
  <si>
    <t>BAC 1.922% 20-24.10.31</t>
  </si>
  <si>
    <t>US06051GJL41</t>
  </si>
  <si>
    <t>BLR8X26</t>
  </si>
  <si>
    <t>BERKSHIRE 1.65% 20-15.05.31</t>
  </si>
  <si>
    <t>US084659BA88</t>
  </si>
  <si>
    <t>BN6LZY6</t>
  </si>
  <si>
    <t>BOEING 3.625% 20-01.02.31</t>
  </si>
  <si>
    <t>US097023DC69</t>
  </si>
  <si>
    <t>BMHXMZ4</t>
  </si>
  <si>
    <t>BOEING 3.25% 20-01.02.28</t>
  </si>
  <si>
    <t>US097023DB86</t>
  </si>
  <si>
    <t>BMHXMX2</t>
  </si>
  <si>
    <t>BAX 1.73% 20-01.04.31</t>
  </si>
  <si>
    <t>US071813BZ14</t>
  </si>
  <si>
    <t>BLNL4N7</t>
  </si>
  <si>
    <t>MORGAN STAN 1.794% 20-13.02.32</t>
  </si>
  <si>
    <t>US6174468U61</t>
  </si>
  <si>
    <t>BMWH712</t>
  </si>
  <si>
    <t>NUTRIEN 3.625% 18-15.03.24</t>
  </si>
  <si>
    <t>US67077MAC29</t>
  </si>
  <si>
    <t>BDZVQG6</t>
  </si>
  <si>
    <t>NAT SECS CL 0.75% 20-07.12.25</t>
  </si>
  <si>
    <t>US637639AE51</t>
  </si>
  <si>
    <t>BMCF0J5</t>
  </si>
  <si>
    <t>GLDM SACHS 1.093% 09.12.26</t>
  </si>
  <si>
    <t>US38141GXM13</t>
  </si>
  <si>
    <t>BMCWLG0</t>
  </si>
  <si>
    <t>MORGAN STAN 0.985% 20-10.12.26</t>
  </si>
  <si>
    <t>US6174468V45</t>
  </si>
  <si>
    <t>BMQC6W7</t>
  </si>
  <si>
    <t>SOCGEN 1.488% 20-14.12.26 144A</t>
  </si>
  <si>
    <t>US83368RAZ55</t>
  </si>
  <si>
    <t>BMFYJJ2</t>
  </si>
  <si>
    <t>CARRIER 3.577% 20-05.04.50</t>
  </si>
  <si>
    <t>US14448CAS35</t>
  </si>
  <si>
    <t>BNG21Z2</t>
  </si>
  <si>
    <t>UBS GRP 4.125% 15-24.09.25 144A</t>
  </si>
  <si>
    <t>US90351DAB38</t>
  </si>
  <si>
    <t>BYTX397</t>
  </si>
  <si>
    <t>YARA INTL 4.75% 18-01.06.28</t>
  </si>
  <si>
    <t>US984851AF24</t>
  </si>
  <si>
    <t>BFCCDF4</t>
  </si>
  <si>
    <t>RAYTHEONTECHN 4.45% 18-16.11.38</t>
  </si>
  <si>
    <t>US913017CW70</t>
  </si>
  <si>
    <t>BYVN9N1</t>
  </si>
  <si>
    <t>FISERV 4.2% 18-01.10.28</t>
  </si>
  <si>
    <t>US337738AR95</t>
  </si>
  <si>
    <t>BG8F4H3</t>
  </si>
  <si>
    <t>ENTERP PROD 4.8% 18-01.02.49</t>
  </si>
  <si>
    <t>US29379VBU61</t>
  </si>
  <si>
    <t>BF39VN8</t>
  </si>
  <si>
    <t>VW USA FIN 4% 18-12.11.21</t>
  </si>
  <si>
    <t>US928668AP71</t>
  </si>
  <si>
    <t>BGQQ1V1</t>
  </si>
  <si>
    <t>BECTON DICK 3.7% 17-06.06.27</t>
  </si>
  <si>
    <t>US075887BW84</t>
  </si>
  <si>
    <t>BD3VQC4</t>
  </si>
  <si>
    <t>SCHLUMBER 3.75% 19-01.05.24</t>
  </si>
  <si>
    <t>US806851AJ09</t>
  </si>
  <si>
    <t>BJJH9G3</t>
  </si>
  <si>
    <t>GE CAP INTL 4.418% 16-15.11.35</t>
  </si>
  <si>
    <t>NYSE ARCA FI</t>
  </si>
  <si>
    <t>US36164QNA21</t>
  </si>
  <si>
    <t>BYNWXZ6</t>
  </si>
  <si>
    <t>OHIO EDISON 6.875%06-15.7.36</t>
  </si>
  <si>
    <t>US677347CE41</t>
  </si>
  <si>
    <t>B17P026</t>
  </si>
  <si>
    <t>KIMCO REALT 4.125% 16-01.12.46</t>
  </si>
  <si>
    <t>US49446RAQ20</t>
  </si>
  <si>
    <t>BDS6CH1</t>
  </si>
  <si>
    <t>VERIZON COM 4.862% 15-21.08.46</t>
  </si>
  <si>
    <t>Pricing Direct Inc</t>
  </si>
  <si>
    <t>US92343VCK89</t>
  </si>
  <si>
    <t>BXVMD62</t>
  </si>
  <si>
    <t>MOR ST 3.625% 17-20.01.27</t>
  </si>
  <si>
    <t>US61746BEF94</t>
  </si>
  <si>
    <t>BYM4WS9</t>
  </si>
  <si>
    <t>BECTON DICK 2.894% 17-06.06.22</t>
  </si>
  <si>
    <t>US075887BT55</t>
  </si>
  <si>
    <t>BF2MY95</t>
  </si>
  <si>
    <t>NAR ELEC 3.919% 18-01.08.28</t>
  </si>
  <si>
    <t>US631005BH72</t>
  </si>
  <si>
    <t>BFZMGW9</t>
  </si>
  <si>
    <t>HIGHWOOD 3.05% 19-15.02.30</t>
  </si>
  <si>
    <t>US431282AS12</t>
  </si>
  <si>
    <t>BJBXY97</t>
  </si>
  <si>
    <t>QUEST DIAG 2.95% 19-30.06.30</t>
  </si>
  <si>
    <t>US74834LBB53</t>
  </si>
  <si>
    <t>BJ9RW53</t>
  </si>
  <si>
    <t>BCO DEST CL 2.704% 20-9.1.25 144A</t>
  </si>
  <si>
    <t>CHILE</t>
  </si>
  <si>
    <t>US05965MAG87</t>
  </si>
  <si>
    <t>BJRG0T2</t>
  </si>
  <si>
    <t>TOYOTA 1.80% 20-13.02.25</t>
  </si>
  <si>
    <t>US89236TGT60</t>
  </si>
  <si>
    <t>BLM1Q32</t>
  </si>
  <si>
    <t>TENNESSEE G 2.90% 20-01.03.30</t>
  </si>
  <si>
    <t>US880451AZ24</t>
  </si>
  <si>
    <t>BL1LY06</t>
  </si>
  <si>
    <t>UPS 5.30% 20-01.04.50</t>
  </si>
  <si>
    <t>US911312BW51</t>
  </si>
  <si>
    <t>BMGJVN4</t>
  </si>
  <si>
    <t>NSTAR EL 3.95% 20-01.04.30</t>
  </si>
  <si>
    <t>US67021CAP23</t>
  </si>
  <si>
    <t>BMFVFP1</t>
  </si>
  <si>
    <t>KEURIG DR P 3.20% 20-01.05.30</t>
  </si>
  <si>
    <t>US49271VAJ98</t>
  </si>
  <si>
    <t>BKWF8W0</t>
  </si>
  <si>
    <t>MOR ST 3.875% 14-29.04.24</t>
  </si>
  <si>
    <t>US61746BDQ68</t>
  </si>
  <si>
    <t>BLWP5G0</t>
  </si>
  <si>
    <t>DIAGEO CAP 2.125% 20-29.04.32</t>
  </si>
  <si>
    <t>US25243YBE86</t>
  </si>
  <si>
    <t>BMDWR38</t>
  </si>
  <si>
    <t>EMERSON EL 1.80% 20-15.10.27</t>
  </si>
  <si>
    <t>US291011BL71</t>
  </si>
  <si>
    <t>BMDWPV2</t>
  </si>
  <si>
    <t>VALERO ENER 2.85% 20-15.04.25</t>
  </si>
  <si>
    <t>US91913YAY68</t>
  </si>
  <si>
    <t>BMCPS68</t>
  </si>
  <si>
    <t>JPMORGAN CH 2.956% 20-13.05.31</t>
  </si>
  <si>
    <t>US46647PBP09</t>
  </si>
  <si>
    <t>BMV5T55</t>
  </si>
  <si>
    <t>DISCOVERY 3.625% 20-15.05.30</t>
  </si>
  <si>
    <t>US25470DBJ72</t>
  </si>
  <si>
    <t>BMDHQ36</t>
  </si>
  <si>
    <t>FLEX LTD 3.75% 20-01.02.26</t>
  </si>
  <si>
    <t>US33938XAC92</t>
  </si>
  <si>
    <t>BMCSYZ8</t>
  </si>
  <si>
    <t>VULCAN MAT 3.50% 20-01.06.30</t>
  </si>
  <si>
    <t>US929160AZ21</t>
  </si>
  <si>
    <t>BL5DCX7</t>
  </si>
  <si>
    <t>EI DU PONT 1.70% 20-15.07.25</t>
  </si>
  <si>
    <t>US263534CN75</t>
  </si>
  <si>
    <t>BMFKW80</t>
  </si>
  <si>
    <t>NISOURCE 4.8% 13-15.02.44</t>
  </si>
  <si>
    <t>US65473QBC69</t>
  </si>
  <si>
    <t>B976296</t>
  </si>
  <si>
    <t>EQUINOR 1.75% 20-22.01.26</t>
  </si>
  <si>
    <t>US29446MAJ18</t>
  </si>
  <si>
    <t>BM9PS94</t>
  </si>
  <si>
    <t>SPIRIT REAL 3.20% 20-15.02.31</t>
  </si>
  <si>
    <t>US84861TAG31</t>
  </si>
  <si>
    <t>BMF11P3</t>
  </si>
  <si>
    <t>JPM 4.125% 14-15.12.26</t>
  </si>
  <si>
    <t>US46625HJZ47</t>
  </si>
  <si>
    <t>BTCB1T9</t>
  </si>
  <si>
    <t>PAC LIFCORP 3.35% 20-15.09.50</t>
  </si>
  <si>
    <t>US694476AE25</t>
  </si>
  <si>
    <t>BKSDMB5</t>
  </si>
  <si>
    <t>HYUND CAP 2.375% 20-15.10.27</t>
  </si>
  <si>
    <t>US44891ABP12</t>
  </si>
  <si>
    <t>BK80V20</t>
  </si>
  <si>
    <t>EMERSON EL 0.875% 20-15.10.26</t>
  </si>
  <si>
    <t>US291011BP85</t>
  </si>
  <si>
    <t>BN13V72</t>
  </si>
  <si>
    <t>ADVANCE AUT 1.75% 20-01.10.27</t>
  </si>
  <si>
    <t>US00751YAF34</t>
  </si>
  <si>
    <t>BMHCX69</t>
  </si>
  <si>
    <t>SOUTH CALI 1.20% 20-01.02.26</t>
  </si>
  <si>
    <t>US842400GV99</t>
  </si>
  <si>
    <t>BLB20N4</t>
  </si>
  <si>
    <t>MASSMUT II 1.55% 20-09.10.30</t>
  </si>
  <si>
    <t>US57629WCW82</t>
  </si>
  <si>
    <t>BKSBH92</t>
  </si>
  <si>
    <t>BAC 2.831% 20-24.10.51</t>
  </si>
  <si>
    <t>US06051GJM24</t>
  </si>
  <si>
    <t>BN6NBF5</t>
  </si>
  <si>
    <t>BAC 1.197% 20-24.10.26</t>
  </si>
  <si>
    <t>US06051GJK67</t>
  </si>
  <si>
    <t>BLR95F6</t>
  </si>
  <si>
    <t>JPMORGAN CH 1.045% 20-19.11.26</t>
  </si>
  <si>
    <t>US46647PBT21</t>
  </si>
  <si>
    <t>BM9BPB3</t>
  </si>
  <si>
    <t>GUARD LIFE 1.25% 20-19.11.27</t>
  </si>
  <si>
    <t>US40139LBA08</t>
  </si>
  <si>
    <t>BN4H5X5</t>
  </si>
  <si>
    <t>MIZU FIN FRN 20-25.05.24</t>
  </si>
  <si>
    <t>US60687YBC21</t>
  </si>
  <si>
    <t>BKMGC10</t>
  </si>
  <si>
    <t>MET TOWER G FRN 20-17.01.23</t>
  </si>
  <si>
    <t>US58989VAA26</t>
  </si>
  <si>
    <t>VW USA FIN FRN 19-24.09.21</t>
  </si>
  <si>
    <t>US928668AW23</t>
  </si>
  <si>
    <t>BKXCR78</t>
  </si>
  <si>
    <t>ALBEMARLE FRN 20-15.11.22</t>
  </si>
  <si>
    <t>US012653AC50</t>
  </si>
  <si>
    <t>BMB0T05</t>
  </si>
  <si>
    <t>DAIMLER FIN FRN 19-15.02.22</t>
  </si>
  <si>
    <t>US233851DV31</t>
  </si>
  <si>
    <t>BKS3L96</t>
  </si>
  <si>
    <t>HP ENTERPRI FRN 19-12.03.21</t>
  </si>
  <si>
    <t>US42824CBD02</t>
  </si>
  <si>
    <t>BGXFLF5</t>
  </si>
  <si>
    <t>MIZU FIN FRN 19-13.09.23</t>
  </si>
  <si>
    <t>US60687YBB48</t>
  </si>
  <si>
    <t>BKV8HT0</t>
  </si>
  <si>
    <t>USA 0.125% 20-31.12.22 /TBO</t>
  </si>
  <si>
    <t>US91282CBD20</t>
  </si>
  <si>
    <t>BNNXCJ9</t>
  </si>
  <si>
    <t>End of half-year</t>
  </si>
  <si>
    <t>USA 1.375% 20-15.08.50 /TBO</t>
  </si>
  <si>
    <t>US912810SP49</t>
  </si>
  <si>
    <t>BMDNWD6</t>
  </si>
  <si>
    <t>Purchase forward contract ~ Bought EUR 47.340.028.95 Sold USD 57.489.778.50</t>
  </si>
  <si>
    <t>USD EM GOV -SHS- USD/DIS</t>
  </si>
  <si>
    <t>IE00BZ163L38</t>
  </si>
  <si>
    <t>BZ163L3</t>
  </si>
  <si>
    <t>XTR2 USD EM BD-2D-DIS</t>
  </si>
  <si>
    <t>LU0677077884</t>
  </si>
  <si>
    <t>BG12N30</t>
  </si>
  <si>
    <t>ISHARES JPM USD EM BDUCITS ETF</t>
  </si>
  <si>
    <t>IE00B2NPKV68</t>
  </si>
  <si>
    <t>BVVBF47</t>
  </si>
  <si>
    <t>M&amp;G LIN1 EM HCB-C-CAP</t>
  </si>
  <si>
    <t>LU1582978331</t>
  </si>
  <si>
    <t>BD6K4B3</t>
  </si>
  <si>
    <t>PIMCO EM MKT BD H INT USD/CAP</t>
  </si>
  <si>
    <t>IE0032314100</t>
  </si>
  <si>
    <t>JPMLF USD GOV LNAV-INST USD/DIS</t>
  </si>
  <si>
    <t>LU0406513068</t>
  </si>
  <si>
    <t>B3KMDP2</t>
  </si>
  <si>
    <t>BGIF ISHEM GBI -A2- USD/CAP</t>
  </si>
  <si>
    <t>BLACKROCK MERRILL LYNCH INV M.</t>
  </si>
  <si>
    <t>LU0836513696</t>
  </si>
  <si>
    <t>B7VH246</t>
  </si>
  <si>
    <t>VON EM MAR DEB-I USD/CAP</t>
  </si>
  <si>
    <t>LU0926439729</t>
  </si>
  <si>
    <t>B6T29M3</t>
  </si>
  <si>
    <t>NB EM HRD CUR -I-USD</t>
  </si>
  <si>
    <t>EuroPerformance USD</t>
  </si>
  <si>
    <t>IE00B99K4563</t>
  </si>
  <si>
    <t>B99K456</t>
  </si>
  <si>
    <t>BAR EM SOV DEBT -A- USD/CAP</t>
  </si>
  <si>
    <t>IE00BYXWSX94</t>
  </si>
  <si>
    <t>BYXWSX9</t>
  </si>
  <si>
    <t>AMUN EM MKT BD -I2 USD-CAP</t>
  </si>
  <si>
    <t>LU1882453662</t>
  </si>
  <si>
    <t>BHLP659</t>
  </si>
  <si>
    <t>CAN BDS EMERG MKTS I USD CAP</t>
  </si>
  <si>
    <t>LU0144746764</t>
  </si>
  <si>
    <t>B7YS5G9</t>
  </si>
  <si>
    <t>JPMLF USD LIQ L -INST- USD/DIS</t>
  </si>
  <si>
    <t>LU0103813712</t>
  </si>
  <si>
    <t>JPM LIQUID/USD TR LIQ-INST-DIS</t>
  </si>
  <si>
    <t>LU0176038411</t>
  </si>
  <si>
    <t>Purchase forward contract ~ Bought EUR 25.687.365.80 Sold USD 31.194.762.71</t>
  </si>
  <si>
    <t>Purchase forward contract ~ Bought EUR 20.686.37 Sold USD 25.343.02</t>
  </si>
  <si>
    <t>Purchase forward contract ~ Bought USD 25.323.76 Sold EUR 20.686.37</t>
  </si>
  <si>
    <t>XTRA CORP BD SHS -1D- USD ETF</t>
  </si>
  <si>
    <t>IE00BDR5HM97</t>
  </si>
  <si>
    <t>BDR5HM9</t>
  </si>
  <si>
    <t>ISHARES USD HGH YD ETF-USD/DIS</t>
  </si>
  <si>
    <t>IE00B4PY7Y77</t>
  </si>
  <si>
    <t>B4PY7Y7</t>
  </si>
  <si>
    <t>LIF BOF USD HYB-D-USD- DIS</t>
  </si>
  <si>
    <t>LU1435356149</t>
  </si>
  <si>
    <t>BYT42X7</t>
  </si>
  <si>
    <t>LOR ABB HIG YIE -I- USD/CAP</t>
  </si>
  <si>
    <t>IE00BFNWYS31</t>
  </si>
  <si>
    <t>BFNWYS3</t>
  </si>
  <si>
    <t>MUZ AMEYIELD CLASS-A-HEDGED USD</t>
  </si>
  <si>
    <t>IE0033150131</t>
  </si>
  <si>
    <t>B0QDN36</t>
  </si>
  <si>
    <t>BGF USD HY BD SHS -D2RF- CAP</t>
  </si>
  <si>
    <t>LU0552552704</t>
  </si>
  <si>
    <t>B596DQ0</t>
  </si>
  <si>
    <t>PIM US HG YL CLASS-R-USD/CAP</t>
  </si>
  <si>
    <t>IE00B8XZ4G17</t>
  </si>
  <si>
    <t>B8XZ4G1</t>
  </si>
  <si>
    <t>JPMIF GL H YLD BD -C USD-CAP</t>
  </si>
  <si>
    <t>LU0344579213</t>
  </si>
  <si>
    <t>B2PF285</t>
  </si>
  <si>
    <t>FID US HY -I-ACC-USD-CAP</t>
  </si>
  <si>
    <t>LU0891474172</t>
  </si>
  <si>
    <t>B7Y4LT2</t>
  </si>
  <si>
    <t>BRNGS HY BD FD -ACCUM USD TRANC D</t>
  </si>
  <si>
    <t>IE00BYZRQG19</t>
  </si>
  <si>
    <t>BYZRQG1</t>
  </si>
  <si>
    <t>N1 N AM HY BD -BI-BASE CCY- CAP</t>
  </si>
  <si>
    <t>LU0826398538</t>
  </si>
  <si>
    <t>B8VGM51</t>
  </si>
  <si>
    <t>Purchase forward contract ~ Bought EUR 10.224.782.74 Sold USD 12.416.986.38</t>
  </si>
  <si>
    <t>Purchase forward contract ~ Bought EUR 110.258.18 Sold USD 133.905.25</t>
  </si>
  <si>
    <t>Purchase forward contract ~ Bought EUR 14.39 Sold USD 17.63</t>
  </si>
  <si>
    <t>Purchase forward contract ~ Bought USD 17.62 Sold EUR 14.39</t>
  </si>
  <si>
    <t>Purchase forward contract ~ Bought USD 5.420.209.50 Sold EUR 4.463.947.20</t>
  </si>
  <si>
    <t>Purchase forward contract ~ Bought EUR 2.844.61 Sold USD 3.500.40</t>
  </si>
  <si>
    <t>Purchase forward contract ~ Bought USD 25.009.15 Sold EUR 20.596.90</t>
  </si>
  <si>
    <t>Purchase forward contract ~ Bought EUR 452.13 Sold USD 551.64</t>
  </si>
  <si>
    <t>Purchase forward contract ~ Bought USD 5.000.00 Sold EUR 4.089.99</t>
  </si>
  <si>
    <t>Purchase forward contract ~ Bought USD 235.52 Sold EUR 192.66</t>
  </si>
  <si>
    <t>Purchase forward contract ~ Bought USD 49.435.06 Sold EUR 40.713.46</t>
  </si>
  <si>
    <t>Purchase forward contract ~ Bought USD 100.91 Sold EUR 82.51</t>
  </si>
  <si>
    <t>Purchase forward contract ~ Bought USD .07 Sold EUR .06</t>
  </si>
  <si>
    <t>Purchase forward contract ~ Bought USD 3500.4 Sold EUR 2846.7</t>
  </si>
  <si>
    <t>Purchase forward contract ~ Bought USD 258.10 Sold EUR 210.92</t>
  </si>
  <si>
    <t>Purchase forward contract ~ Bought USD 973.58 Sold EUR 795.62</t>
  </si>
  <si>
    <t>LU3720</t>
  </si>
  <si>
    <t>BIL INVEST ABSOLUTE RETURN</t>
  </si>
  <si>
    <t>AMUNDI 12-24 M -I2 C- EUR/CAP</t>
  </si>
  <si>
    <t>FR0007061379</t>
  </si>
  <si>
    <t>B1XH3K5</t>
  </si>
  <si>
    <t>JUP DYNAMIC IC SH-I EUR AC CAP</t>
  </si>
  <si>
    <t>LU0853555893</t>
  </si>
  <si>
    <t>B92QYR3</t>
  </si>
  <si>
    <t>JPMLF EUR LIQ L -MORGAN- EUR/DIS</t>
  </si>
  <si>
    <t>LU0836346428</t>
  </si>
  <si>
    <t>B8SBVH4</t>
  </si>
  <si>
    <t>VON 24 STR INC-HI EUR/CAP HEDGD</t>
  </si>
  <si>
    <t>LU1325141510</t>
  </si>
  <si>
    <t>BYXDHG8</t>
  </si>
  <si>
    <t>BLACKROCK STRAT FDS FIX INC D2</t>
  </si>
  <si>
    <t>LU0438336421</t>
  </si>
  <si>
    <t>B3LY5H3</t>
  </si>
  <si>
    <t>AGIF CRED OPP -RT- EUR/CAP</t>
  </si>
  <si>
    <t>DRESDNER BANK FRANKFURT</t>
  </si>
  <si>
    <t>LU1953144208</t>
  </si>
  <si>
    <t>BRSF EU AR -D4- EUR/DIS</t>
  </si>
  <si>
    <t>LU0827970921</t>
  </si>
  <si>
    <t>B82ZX98</t>
  </si>
  <si>
    <t>NOM GLB DYN BD-I-HEDGED EUR</t>
  </si>
  <si>
    <t>IE00BTL1GS46</t>
  </si>
  <si>
    <t>BTL1GS4</t>
  </si>
  <si>
    <t>CAN MONEY MKT EURO AAA -C- CAP</t>
  </si>
  <si>
    <t>LU0354091653</t>
  </si>
  <si>
    <t>B650879</t>
  </si>
  <si>
    <t>HSBC EURO LIQU -A- EUR/CAP</t>
  </si>
  <si>
    <t>IE0030028439</t>
  </si>
  <si>
    <t>BELLEV L BB GM -I- CAP</t>
  </si>
  <si>
    <t>LU0494762056</t>
  </si>
  <si>
    <t>CARMIGNAC SECURITE-F EUR ACC</t>
  </si>
  <si>
    <t>LU0992624949</t>
  </si>
  <si>
    <t>BGP6TJ6</t>
  </si>
  <si>
    <t>MUZ GL TACT CRE -A- EUR/CAP</t>
  </si>
  <si>
    <t>IE00BHLSJ159</t>
  </si>
  <si>
    <t>BHLSJ15</t>
  </si>
  <si>
    <t>CARMIG EU PATR -F-EUR /CAP</t>
  </si>
  <si>
    <t>LU0992627298</t>
  </si>
  <si>
    <t>BGP6T30</t>
  </si>
  <si>
    <t>NORDEA 1 GL FIX IN-BI-EUR/CAP</t>
  </si>
  <si>
    <t>LU0915363070</t>
  </si>
  <si>
    <t>B6VGTH8</t>
  </si>
  <si>
    <t>BLUEB GL S OPP I EUR PERF CAP</t>
  </si>
  <si>
    <t>LU1542977407</t>
  </si>
  <si>
    <t>ELEVA AB R EUR -I(EUR)-CAP</t>
  </si>
  <si>
    <t>LU1331972494</t>
  </si>
  <si>
    <t>LU3997</t>
  </si>
  <si>
    <t>BIL INVEST BONDS EUR HIGH YIELD</t>
  </si>
  <si>
    <t>ISHS HY CORP BD EUR SHS EUR ETF</t>
  </si>
  <si>
    <t>IE00B66F4759</t>
  </si>
  <si>
    <t>B66F475</t>
  </si>
  <si>
    <t>SPDR BARCLAYS EURO HY BOND ETF</t>
  </si>
  <si>
    <t>IE00B6YX5M31</t>
  </si>
  <si>
    <t>B6YX5M3</t>
  </si>
  <si>
    <t>SCOR EURO HIGH YIELD C EUR/CAP</t>
  </si>
  <si>
    <t>FR0010853556</t>
  </si>
  <si>
    <t>HEND HOR EU HYB -I2- CAP</t>
  </si>
  <si>
    <t>LU0828818087</t>
  </si>
  <si>
    <t>B8N8HZ0</t>
  </si>
  <si>
    <t>NORDEA 1 EU HY BD -BI- CAP</t>
  </si>
  <si>
    <t>LU0141799097</t>
  </si>
  <si>
    <t>BVZHYS8</t>
  </si>
  <si>
    <t>DPAML BD ECHY --- SHS -F- CAP</t>
  </si>
  <si>
    <t>LU0966249640</t>
  </si>
  <si>
    <t>SISF EURO HY -C- EUR/CAP</t>
  </si>
  <si>
    <t>LU0849400030</t>
  </si>
  <si>
    <t>B6Y38Q8</t>
  </si>
  <si>
    <t>MUZINICH EUROYLD /DISC HD EUR</t>
  </si>
  <si>
    <t>IE0005315449</t>
  </si>
  <si>
    <t>B4TP9P1</t>
  </si>
  <si>
    <t>LU3995</t>
  </si>
  <si>
    <t>BIL INVEST BONDS EUR SOVEREIGN</t>
  </si>
  <si>
    <t>SPDR BARCL.EUR GOV.BD.UCIT ETF</t>
  </si>
  <si>
    <t>IE00B3S5XW04</t>
  </si>
  <si>
    <t>B3S5XW0</t>
  </si>
  <si>
    <t>ISHS CR EU GOV EUR SHS EUR</t>
  </si>
  <si>
    <t>IE00B4WXJJ64</t>
  </si>
  <si>
    <t>BN57501</t>
  </si>
  <si>
    <t>BNPP E JPM G EM-UCITS ETF-CAP</t>
  </si>
  <si>
    <t>LU1481202692</t>
  </si>
  <si>
    <t>BD468C2</t>
  </si>
  <si>
    <t>BLUEB IG EUR GB-I EUR/CAP</t>
  </si>
  <si>
    <t>LU0549539178</t>
  </si>
  <si>
    <t>BGIF ISH EGBI -D2- /CAP</t>
  </si>
  <si>
    <t>LU0839964631</t>
  </si>
  <si>
    <t>B8G9WQ6</t>
  </si>
  <si>
    <t>DPAM INB BDSEUR CF SHS -F- CAP</t>
  </si>
  <si>
    <t>BE0948508420</t>
  </si>
  <si>
    <t>JPMORGAN EU GOV BOND-C-EUR/CAP</t>
  </si>
  <si>
    <t>LU0355583906</t>
  </si>
  <si>
    <t>B2QLW93</t>
  </si>
  <si>
    <t>BR ISHS GOVT BD ACCUM INST EUR</t>
  </si>
  <si>
    <t>JPM ASSETMGM</t>
  </si>
  <si>
    <t>IE0031080868</t>
  </si>
  <si>
    <t>SISF-EURO GVT BOND /-C-CAP</t>
  </si>
  <si>
    <t>LU0106236184</t>
  </si>
  <si>
    <t>CAN BDS EURO GOV -I- CAP</t>
  </si>
  <si>
    <t>LU0156671926</t>
  </si>
  <si>
    <t>B571022</t>
  </si>
  <si>
    <t>LU3996</t>
  </si>
  <si>
    <t>BIL INVEST BONDS USD SOVEREIGN</t>
  </si>
  <si>
    <t>Service Fee PEH</t>
  </si>
  <si>
    <t>Management Fee PEH</t>
  </si>
  <si>
    <t>Subscription Tax PEH</t>
  </si>
  <si>
    <t>VAN USD TREA BD ETF USD/DIS</t>
  </si>
  <si>
    <t>IE00BZ163M45</t>
  </si>
  <si>
    <t>BZ163M4</t>
  </si>
  <si>
    <t>JPMO BTABLDR USD-AC</t>
  </si>
  <si>
    <t>IE00BJK9HH50</t>
  </si>
  <si>
    <t>BJK9HH5</t>
  </si>
  <si>
    <t>ISHS USD TRE BD USD</t>
  </si>
  <si>
    <t>IE00BK95B138</t>
  </si>
  <si>
    <t>BK6NCX9</t>
  </si>
  <si>
    <t>INVE II US TREA --- SHS USD</t>
  </si>
  <si>
    <t>IE00BF2GFH28</t>
  </si>
  <si>
    <t>BJ11JW9</t>
  </si>
  <si>
    <t>XTR2 I US TREAS 1D -1D- DIST</t>
  </si>
  <si>
    <t>LU0429459356</t>
  </si>
  <si>
    <t>B76X4W1</t>
  </si>
  <si>
    <t>SSGA SPDR US USD SHS USD</t>
  </si>
  <si>
    <t>IE00B44CND37</t>
  </si>
  <si>
    <t>B44CND3</t>
  </si>
  <si>
    <t>PICTET USD GOV BD -I- CAP</t>
  </si>
  <si>
    <t>PICTET LUXEMBOURG</t>
  </si>
  <si>
    <t>LU0128489514</t>
  </si>
  <si>
    <t>MFSMF US GOV BD - SHS -W1</t>
  </si>
  <si>
    <t>LU0458497913</t>
  </si>
  <si>
    <t>B54TL26</t>
  </si>
  <si>
    <t>BL BD DOLLAR-BI-CAP/USD</t>
  </si>
  <si>
    <t>LU0495661315</t>
  </si>
  <si>
    <t>BYZVD06</t>
  </si>
  <si>
    <t>VANGUARD US BOND INDEX-INV-USD</t>
  </si>
  <si>
    <t>IE0007471695</t>
  </si>
  <si>
    <t>UBAM US D BD-IC-USD/CAP</t>
  </si>
  <si>
    <t>LU0181361394</t>
  </si>
  <si>
    <t>B03N6K7</t>
  </si>
  <si>
    <t>Purchase forward contract ~ Bought EUR 28.827.718.36 Sold USD 35.008.410.00</t>
  </si>
  <si>
    <t>Purchase forward contract ~ Bought EUR 1.01 Sold USD 1.24</t>
  </si>
  <si>
    <t>Purchase forward contract ~ Bought USD 5.051.03 Sold EUR 4.124.05</t>
  </si>
  <si>
    <t>Purchase forward contract ~ Bought EUR 1.855.783.43 Sold USD 2.253.665.25</t>
  </si>
  <si>
    <t>Purchase forward contract ~ Bought EUR 4.124.05 Sold USD 5.052.46</t>
  </si>
  <si>
    <t>Purchase forward contract ~ Bought USD 172.812.83 Sold EUR 142.078.31</t>
  </si>
  <si>
    <t>Purchase forward contract ~ Bought USD 14.056.116.06 Sold EUR 11.556.255.35</t>
  </si>
  <si>
    <t>LU3649</t>
  </si>
  <si>
    <t>BIL INVEST EQUITIES EMERGING MARKET</t>
  </si>
  <si>
    <t>ISHS MSCI EM USD-AC SHS USD ETF</t>
  </si>
  <si>
    <t>IE00BKM4GZ66</t>
  </si>
  <si>
    <t>BYZK3D6</t>
  </si>
  <si>
    <t>XTR MSCI EMERG -1C- USD(UH)/CAP</t>
  </si>
  <si>
    <t>IE00BTJRMP35</t>
  </si>
  <si>
    <t>BTJRMP3</t>
  </si>
  <si>
    <t>AM IS M EM M -C- ETF CAP</t>
  </si>
  <si>
    <t>LU1681045453</t>
  </si>
  <si>
    <t>BF2JV51</t>
  </si>
  <si>
    <t>BGIF ISH EM EIN-D2-CAP</t>
  </si>
  <si>
    <t>LU1811364212</t>
  </si>
  <si>
    <t>BFNBHV4</t>
  </si>
  <si>
    <t>T.R PR EM EQ IC SHS -I- CAP</t>
  </si>
  <si>
    <t>VARIOUS DONORS LUX.</t>
  </si>
  <si>
    <t>LU0133084979</t>
  </si>
  <si>
    <t>B39L9X0</t>
  </si>
  <si>
    <t>SISF GL EM MKT OPP-C-CAP</t>
  </si>
  <si>
    <t>LU0269905302</t>
  </si>
  <si>
    <t>B1FSBP7</t>
  </si>
  <si>
    <t>HERMES GLB USD-F-AC-C-F- USD</t>
  </si>
  <si>
    <t>IE00B3DJ5Q52</t>
  </si>
  <si>
    <t>B3DJ5Q5</t>
  </si>
  <si>
    <t>GS EM C EQ -I(CLOSE)- USD/CAP</t>
  </si>
  <si>
    <t>LU0313358250</t>
  </si>
  <si>
    <t>B8B5021</t>
  </si>
  <si>
    <t>UBS (IRL) GB EM -Q- USD</t>
  </si>
  <si>
    <t>IE00B8FMZ671</t>
  </si>
  <si>
    <t>B8FMZ67</t>
  </si>
  <si>
    <t>VAN EMRG MKT ST -INSTI- USD/CAP</t>
  </si>
  <si>
    <t>IE0031787223</t>
  </si>
  <si>
    <t>LU3711</t>
  </si>
  <si>
    <t>BIL INVEST EQUITIES US</t>
  </si>
  <si>
    <t>CFS DBX USA INX -1C- USD/CAP</t>
  </si>
  <si>
    <t>IE00BJ0KDR00</t>
  </si>
  <si>
    <t>BK80YD2</t>
  </si>
  <si>
    <t>UBS MSCI USA VA -A- USD/DIS</t>
  </si>
  <si>
    <t>IE00B78JSG98</t>
  </si>
  <si>
    <t>B78JSG9</t>
  </si>
  <si>
    <t>VANG S&amp;P 500 USD-AC</t>
  </si>
  <si>
    <t>IE00BFMXXD54</t>
  </si>
  <si>
    <t>BH3T3H0</t>
  </si>
  <si>
    <t>ISHS VI CORE S&amp;P500 UCITS CAP</t>
  </si>
  <si>
    <t>IE00B5BMR087</t>
  </si>
  <si>
    <t>B50YWZ5</t>
  </si>
  <si>
    <t>BR ISHS US INDX ACCUM INS UNITS USD</t>
  </si>
  <si>
    <t>IE00B1W56J03</t>
  </si>
  <si>
    <t>B1W56J0</t>
  </si>
  <si>
    <t>TR PR US EQ -Q- USD/CAP</t>
  </si>
  <si>
    <t>LU1521982055</t>
  </si>
  <si>
    <t>BDDW6X8</t>
  </si>
  <si>
    <t>ED L SELECT/US SEL.GR.-USD-IC-CAP</t>
  </si>
  <si>
    <t>LU0225244705</t>
  </si>
  <si>
    <t>B8MYL57</t>
  </si>
  <si>
    <t>AMUNDI US PI FD-I2 USD-CAP</t>
  </si>
  <si>
    <t>LU1883873652</t>
  </si>
  <si>
    <t>BHLQ9J7</t>
  </si>
  <si>
    <t>M&amp;G LIN1 NAD -CI- USD/CAP</t>
  </si>
  <si>
    <t>LU1797809255</t>
  </si>
  <si>
    <t>BD0PM65</t>
  </si>
  <si>
    <t>R CAP BP US PE -I USD- CAP</t>
  </si>
  <si>
    <t>LU0226954369</t>
  </si>
  <si>
    <t>B24GXX1</t>
  </si>
  <si>
    <t>ARTEM US EX AL -I- USD/CAP</t>
  </si>
  <si>
    <t>LU1893893708</t>
  </si>
  <si>
    <t>BGYHYY0</t>
  </si>
  <si>
    <t>AB I SEL US EQ -I- USD</t>
  </si>
  <si>
    <t>LU0683600992</t>
  </si>
  <si>
    <t>BYP4KF9</t>
  </si>
  <si>
    <t>ISIN</t>
  </si>
  <si>
    <t>Subfund_code</t>
  </si>
  <si>
    <t>SC</t>
  </si>
  <si>
    <t>SC CCY</t>
  </si>
  <si>
    <t>Subfund CCY</t>
  </si>
  <si>
    <t>SC in SC CCY</t>
  </si>
  <si>
    <t>SC in FUND CCY</t>
  </si>
  <si>
    <t>LU1689729546</t>
  </si>
  <si>
    <t>I</t>
  </si>
  <si>
    <t>LU1689729629</t>
  </si>
  <si>
    <t>P</t>
  </si>
  <si>
    <t>LU1689729892</t>
  </si>
  <si>
    <t>PD</t>
  </si>
  <si>
    <t>LU1689730122</t>
  </si>
  <si>
    <t>LU1808854803</t>
  </si>
  <si>
    <t>IEH</t>
  </si>
  <si>
    <t>LU1689730395</t>
  </si>
  <si>
    <t>LU1689730478</t>
  </si>
  <si>
    <t>LU1689730718</t>
  </si>
  <si>
    <t>LU1689730809</t>
  </si>
  <si>
    <t>LU1689730981</t>
  </si>
  <si>
    <t>LU1689731286</t>
  </si>
  <si>
    <t>LU1689731369</t>
  </si>
  <si>
    <t>LU1689731443</t>
  </si>
  <si>
    <t>LU1689731872</t>
  </si>
  <si>
    <t>LU1689731955</t>
  </si>
  <si>
    <t>LU1689732094</t>
  </si>
  <si>
    <t>LU1565452015</t>
  </si>
  <si>
    <t>LU1689732334</t>
  </si>
  <si>
    <t>LU1808854985</t>
  </si>
  <si>
    <t>LU1689732417</t>
  </si>
  <si>
    <t>LU1689732508</t>
  </si>
  <si>
    <t>LU1808855016</t>
  </si>
  <si>
    <t>LU1689732920</t>
  </si>
  <si>
    <t>LU1689733068</t>
  </si>
  <si>
    <t>LU1689732847</t>
  </si>
  <si>
    <t>LU1689733498</t>
  </si>
  <si>
    <t>LU1808855107</t>
  </si>
  <si>
    <t>LU1917566066</t>
  </si>
  <si>
    <t>PEH</t>
  </si>
  <si>
    <t>LU1689733571</t>
  </si>
  <si>
    <t>LU1689733654</t>
  </si>
  <si>
    <t>LU1689734462</t>
  </si>
  <si>
    <t>LU1689734546</t>
  </si>
  <si>
    <t>LU1689734629</t>
  </si>
  <si>
    <t>LU1689735196</t>
  </si>
  <si>
    <t>LU1689735279</t>
  </si>
  <si>
    <t>LU1689735352</t>
  </si>
  <si>
    <t>LU1689733902</t>
  </si>
  <si>
    <t>LU1808855289</t>
  </si>
  <si>
    <t>not found</t>
  </si>
  <si>
    <t>not Found</t>
  </si>
  <si>
    <t>LU1689734033</t>
  </si>
  <si>
    <t>LU1689734116</t>
  </si>
  <si>
    <t>LU1689735600</t>
  </si>
  <si>
    <t>LU1689735782</t>
  </si>
  <si>
    <t>LU1689735865</t>
  </si>
  <si>
    <t>LU0509288378</t>
  </si>
  <si>
    <t>LU0049912065</t>
  </si>
  <si>
    <t>LU0049911844</t>
  </si>
  <si>
    <t>LU0548495836</t>
  </si>
  <si>
    <t>LU1440061940</t>
  </si>
  <si>
    <t>PUH</t>
  </si>
  <si>
    <t>LU0548495596</t>
  </si>
  <si>
    <t>LU0049911091</t>
  </si>
  <si>
    <t>LU0049910796</t>
  </si>
  <si>
    <t>LU1033872059</t>
  </si>
  <si>
    <t>PHU</t>
  </si>
  <si>
    <t>LU1033871838</t>
  </si>
  <si>
    <t>LU1565451041</t>
  </si>
  <si>
    <t>R</t>
  </si>
  <si>
    <t>LU0108482372</t>
  </si>
  <si>
    <t>LU1440060207</t>
  </si>
  <si>
    <t>LU0108487173</t>
  </si>
  <si>
    <t>LU0548495752</t>
  </si>
  <si>
    <t>Fund NAV</t>
  </si>
  <si>
    <t>SC NAV %</t>
  </si>
  <si>
    <t>Hedge</t>
  </si>
  <si>
    <t>Hedge %</t>
  </si>
  <si>
    <t>Hedge distributed</t>
  </si>
  <si>
    <t>Hedged sc</t>
  </si>
  <si>
    <t>Sub-Fund</t>
  </si>
  <si>
    <t>EURUSD</t>
  </si>
  <si>
    <t>USDEUR</t>
  </si>
  <si>
    <t>Unique ID</t>
  </si>
  <si>
    <t>Multiple Leg ID</t>
  </si>
  <si>
    <t>MV inv_ccy</t>
  </si>
  <si>
    <t>MV fnd_ccy</t>
  </si>
  <si>
    <t>SC indicator</t>
  </si>
  <si>
    <t>Accred expenses splitted</t>
  </si>
  <si>
    <t>xxxxxxxxxxxxxx</t>
  </si>
  <si>
    <t>PORTFOLIO DATE</t>
  </si>
  <si>
    <t>FUND IDENTIFIER</t>
  </si>
  <si>
    <t>FUND NAME</t>
  </si>
  <si>
    <t>ISIN / SEDOL / CUSIP</t>
  </si>
  <si>
    <t>SECURITY DESCRIPTION</t>
  </si>
  <si>
    <t xml:space="preserve">MARKET VALUE </t>
  </si>
  <si>
    <t>COUPON RATE</t>
  </si>
  <si>
    <t>MATURITY DATE</t>
  </si>
  <si>
    <t>PORTFOLIO CURRENCY ISO</t>
  </si>
  <si>
    <t>TNA</t>
  </si>
  <si>
    <t>Subscription tax I</t>
  </si>
  <si>
    <t>quantity_nominal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</si>
</sst>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D7D3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Common\2.%20Clients\BIL%20MI\00.%20Data\00.%20Raw%20Data\20201231\bil_invest_portfolio_generato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"/>
      <sheetName val="mapping"/>
      <sheetName val="accrued"/>
      <sheetName val="forwards"/>
    </sheetNames>
    <sheetDataSet>
      <sheetData sheetId="0"/>
      <sheetData sheetId="1">
        <row r="1">
          <cell r="A1" t="str">
            <v>Account</v>
          </cell>
          <cell r="B1" t="str">
            <v>Account name</v>
          </cell>
          <cell r="C1" t="str">
            <v>Share Class ID</v>
          </cell>
        </row>
        <row r="2">
          <cell r="A2">
            <v>263076</v>
          </cell>
          <cell r="B2" t="str">
            <v>Fixed Servicing Fee PD</v>
          </cell>
          <cell r="C2" t="str">
            <v>PD</v>
          </cell>
        </row>
        <row r="3">
          <cell r="A3">
            <v>263087</v>
          </cell>
          <cell r="B3" t="str">
            <v>Service Fee PEH</v>
          </cell>
          <cell r="C3" t="str">
            <v>PEH</v>
          </cell>
        </row>
        <row r="4">
          <cell r="A4">
            <v>264287</v>
          </cell>
          <cell r="B4" t="str">
            <v>Management fee P</v>
          </cell>
          <cell r="C4" t="str">
            <v>P</v>
          </cell>
        </row>
        <row r="5">
          <cell r="A5">
            <v>264293</v>
          </cell>
          <cell r="B5" t="str">
            <v>Management I</v>
          </cell>
          <cell r="C5" t="str">
            <v>I</v>
          </cell>
        </row>
        <row r="6">
          <cell r="A6">
            <v>264839</v>
          </cell>
          <cell r="B6" t="str">
            <v>Management Fee IEH</v>
          </cell>
          <cell r="C6" t="str">
            <v>IEH</v>
          </cell>
        </row>
        <row r="7">
          <cell r="A7">
            <v>265315</v>
          </cell>
          <cell r="B7" t="str">
            <v>Management Fee PEH</v>
          </cell>
          <cell r="C7" t="str">
            <v>PEH</v>
          </cell>
        </row>
        <row r="8">
          <cell r="A8">
            <v>265796</v>
          </cell>
          <cell r="B8" t="str">
            <v>Management Fee PD</v>
          </cell>
          <cell r="C8" t="str">
            <v>PD</v>
          </cell>
        </row>
        <row r="9">
          <cell r="A9">
            <v>265943</v>
          </cell>
          <cell r="B9" t="str">
            <v>Management Fee PUH</v>
          </cell>
          <cell r="C9" t="str">
            <v>PUH</v>
          </cell>
        </row>
        <row r="10">
          <cell r="A10">
            <v>267100</v>
          </cell>
          <cell r="B10" t="str">
            <v>Taxe abonnement I / IEH</v>
          </cell>
          <cell r="C10" t="str">
            <v>xxxSPLITxxx</v>
          </cell>
        </row>
        <row r="11">
          <cell r="A11">
            <v>267287</v>
          </cell>
          <cell r="B11" t="str">
            <v>Taxe d abonnement Belge P</v>
          </cell>
          <cell r="C11" t="str">
            <v>P</v>
          </cell>
        </row>
        <row r="12">
          <cell r="A12">
            <v>267289</v>
          </cell>
          <cell r="B12" t="str">
            <v>Subscription Tax Belgium  PUH</v>
          </cell>
          <cell r="C12" t="str">
            <v>PUH</v>
          </cell>
        </row>
        <row r="13">
          <cell r="A13">
            <v>277018</v>
          </cell>
          <cell r="B13" t="str">
            <v>Subscription Tax PEH</v>
          </cell>
          <cell r="C13" t="str">
            <v>PEH</v>
          </cell>
        </row>
        <row r="14">
          <cell r="A14">
            <v>290018</v>
          </cell>
          <cell r="B14" t="str">
            <v>Fixed Servicing Fee I</v>
          </cell>
          <cell r="C14" t="str">
            <v>I</v>
          </cell>
        </row>
        <row r="15">
          <cell r="A15">
            <v>290025</v>
          </cell>
          <cell r="B15" t="str">
            <v>Fixed Servicing Fee IEH</v>
          </cell>
          <cell r="C15" t="str">
            <v>IEH</v>
          </cell>
        </row>
        <row r="16">
          <cell r="A16">
            <v>290034</v>
          </cell>
          <cell r="B16" t="str">
            <v>Fixed Servicing Fee P</v>
          </cell>
          <cell r="C16" t="str">
            <v>P</v>
          </cell>
        </row>
        <row r="17">
          <cell r="A17">
            <v>290162</v>
          </cell>
          <cell r="B17" t="str">
            <v>Fixed Servicing Fee PUH</v>
          </cell>
          <cell r="C17" t="str">
            <v>PUH</v>
          </cell>
        </row>
        <row r="18">
          <cell r="A18">
            <v>290164</v>
          </cell>
          <cell r="B18" t="str">
            <v>Fixed Servicing Fee PHU</v>
          </cell>
          <cell r="C18" t="str">
            <v>PHU</v>
          </cell>
        </row>
        <row r="19">
          <cell r="A19">
            <v>293180</v>
          </cell>
          <cell r="B19" t="str">
            <v>Management Fee PTU</v>
          </cell>
          <cell r="C19" t="str">
            <v>PHU</v>
          </cell>
        </row>
        <row r="20">
          <cell r="A20">
            <v>294755</v>
          </cell>
          <cell r="B20" t="str">
            <v>Taxe d abonnement PUH</v>
          </cell>
          <cell r="C20" t="str">
            <v>PUH</v>
          </cell>
        </row>
        <row r="21">
          <cell r="A21">
            <v>294864</v>
          </cell>
          <cell r="B21" t="str">
            <v>Subscription Tax P</v>
          </cell>
          <cell r="C21" t="str">
            <v>P</v>
          </cell>
        </row>
        <row r="22">
          <cell r="A22">
            <v>294866</v>
          </cell>
          <cell r="B22" t="str">
            <v>Taxe d abonnement PHU</v>
          </cell>
          <cell r="C22" t="str">
            <v>PHU</v>
          </cell>
        </row>
        <row r="23">
          <cell r="A23">
            <v>294876</v>
          </cell>
          <cell r="B23" t="str">
            <v>Subscription Tax Belgium PD</v>
          </cell>
          <cell r="C23" t="str">
            <v>PD</v>
          </cell>
        </row>
        <row r="24">
          <cell r="A24">
            <v>294878</v>
          </cell>
          <cell r="B24" t="str">
            <v>Subscription Tax Belgium PHU</v>
          </cell>
          <cell r="C24" t="str">
            <v>PHU</v>
          </cell>
        </row>
        <row r="25">
          <cell r="A25">
            <v>294880</v>
          </cell>
          <cell r="B25" t="str">
            <v>Subscription Tax PD</v>
          </cell>
          <cell r="C25" t="str">
            <v>PD</v>
          </cell>
        </row>
        <row r="26">
          <cell r="A26">
            <v>294881</v>
          </cell>
          <cell r="B26" t="str">
            <v>Subscription tax PD</v>
          </cell>
          <cell r="C26" t="str">
            <v>PD</v>
          </cell>
        </row>
        <row r="27">
          <cell r="A27">
            <v>294865</v>
          </cell>
          <cell r="B27" t="str">
            <v>Subscription Tax P</v>
          </cell>
          <cell r="C27" t="str">
            <v>P</v>
          </cell>
        </row>
        <row r="28">
          <cell r="A28">
            <v>265797</v>
          </cell>
          <cell r="B28" t="str">
            <v>Management Fee PD</v>
          </cell>
          <cell r="C28" t="str">
            <v>PD</v>
          </cell>
        </row>
        <row r="29">
          <cell r="A29">
            <v>267101</v>
          </cell>
          <cell r="B29" t="str">
            <v>Subscription tax I</v>
          </cell>
          <cell r="C29" t="str">
            <v>I</v>
          </cell>
        </row>
      </sheetData>
      <sheetData sheetId="2"/>
      <sheetData sheetId="3">
        <row r="1">
          <cell r="E1" t="str">
            <v>Investment Contract Number</v>
          </cell>
          <cell r="F1" t="str">
            <v>Valuation Label</v>
          </cell>
          <cell r="G1" t="str">
            <v>Maturity Date</v>
          </cell>
          <cell r="H1" t="str">
            <v>Investment Currency Code</v>
          </cell>
          <cell r="I1" t="str">
            <v>Cost Price</v>
          </cell>
          <cell r="J1" t="str">
            <v>Valuation Price</v>
          </cell>
          <cell r="K1" t="str">
            <v>Cost Value Amount in Instrument Currency</v>
          </cell>
          <cell r="L1" t="str">
            <v>Cost Value Amount in Fund Currency</v>
          </cell>
          <cell r="M1" t="str">
            <v>Market Value Amount in Instrument Currency</v>
          </cell>
          <cell r="N1" t="str">
            <v>Market Value Amount in Fund Currency</v>
          </cell>
          <cell r="O1" t="str">
            <v>Profits Amount - Forex Result</v>
          </cell>
          <cell r="P1" t="str">
            <v>Profits Amount in Fund Currency</v>
          </cell>
          <cell r="Q1" t="str">
            <v>Share Type</v>
          </cell>
        </row>
        <row r="2">
          <cell r="E2">
            <v>1209</v>
          </cell>
          <cell r="F2" t="str">
            <v>Purchase forward contract ~ Bought USD 5.996.467.11 Sold EUR 4.938.538.36</v>
          </cell>
          <cell r="G2">
            <v>44210</v>
          </cell>
          <cell r="H2" t="str">
            <v>EUR</v>
          </cell>
          <cell r="I2">
            <v>1.2142189999999999</v>
          </cell>
          <cell r="J2">
            <v>1.2239880000000001</v>
          </cell>
          <cell r="K2">
            <v>-4938538.3600000003</v>
          </cell>
          <cell r="L2">
            <v>-4899122.47</v>
          </cell>
          <cell r="M2">
            <v>-4899122.47</v>
          </cell>
          <cell r="N2">
            <v>-4899122.47</v>
          </cell>
          <cell r="O2">
            <v>-39415.89</v>
          </cell>
          <cell r="P2">
            <v>-39415.89</v>
          </cell>
          <cell r="Q2" t="str">
            <v>PUH</v>
          </cell>
        </row>
        <row r="3">
          <cell r="E3">
            <v>1209</v>
          </cell>
          <cell r="F3" t="str">
            <v>Purchase forward contract ~ Bought USD 5.996.467.11 Sold EUR 4.938.538.36</v>
          </cell>
          <cell r="G3">
            <v>44210</v>
          </cell>
          <cell r="H3" t="str">
            <v>USD</v>
          </cell>
          <cell r="I3">
            <v>1.2142189999999999</v>
          </cell>
          <cell r="J3">
            <v>1.2239880000000001</v>
          </cell>
          <cell r="K3">
            <v>5996467.1100000003</v>
          </cell>
          <cell r="L3">
            <v>4900876.2300000004</v>
          </cell>
          <cell r="M3">
            <v>5996467.1100000003</v>
          </cell>
          <cell r="N3">
            <v>4900876.2300000004</v>
          </cell>
          <cell r="Q3" t="str">
            <v>PUH</v>
          </cell>
        </row>
        <row r="4">
          <cell r="E4">
            <v>1215</v>
          </cell>
          <cell r="F4" t="str">
            <v>Purchase forward contract ~ Bought USD 228.40 Sold EUR 186.48</v>
          </cell>
          <cell r="G4">
            <v>44210</v>
          </cell>
          <cell r="H4" t="str">
            <v>EUR</v>
          </cell>
          <cell r="I4">
            <v>1.224796</v>
          </cell>
          <cell r="J4">
            <v>1.2239880000000001</v>
          </cell>
          <cell r="K4">
            <v>-186.48</v>
          </cell>
          <cell r="L4">
            <v>-186.6</v>
          </cell>
          <cell r="M4">
            <v>-186.6</v>
          </cell>
          <cell r="N4">
            <v>-186.6</v>
          </cell>
          <cell r="O4">
            <v>0.12</v>
          </cell>
          <cell r="P4">
            <v>0.12</v>
          </cell>
          <cell r="Q4" t="str">
            <v>PUH</v>
          </cell>
        </row>
        <row r="5">
          <cell r="E5">
            <v>1215</v>
          </cell>
          <cell r="F5" t="str">
            <v>Purchase forward contract ~ Bought USD 228.40 Sold EUR 186.48</v>
          </cell>
          <cell r="G5">
            <v>44210</v>
          </cell>
          <cell r="H5" t="str">
            <v>USD</v>
          </cell>
          <cell r="I5">
            <v>1.224796</v>
          </cell>
          <cell r="J5">
            <v>1.2239880000000001</v>
          </cell>
          <cell r="K5">
            <v>228.4</v>
          </cell>
          <cell r="L5">
            <v>186.67</v>
          </cell>
          <cell r="M5">
            <v>228.4</v>
          </cell>
          <cell r="N5">
            <v>186.67</v>
          </cell>
          <cell r="Q5" t="str">
            <v>PUH</v>
          </cell>
        </row>
        <row r="6">
          <cell r="E6">
            <v>1216</v>
          </cell>
          <cell r="F6" t="str">
            <v>Purchase forward contract ~ Bought EUR 186.43 Sold USD 228.40</v>
          </cell>
          <cell r="G6">
            <v>44200</v>
          </cell>
          <cell r="H6" t="str">
            <v>EUR</v>
          </cell>
          <cell r="I6">
            <v>1.225125</v>
          </cell>
          <cell r="J6">
            <v>1.223684</v>
          </cell>
          <cell r="K6">
            <v>186.43</v>
          </cell>
          <cell r="L6">
            <v>186.43</v>
          </cell>
          <cell r="M6">
            <v>186.43</v>
          </cell>
          <cell r="N6">
            <v>186.43</v>
          </cell>
        </row>
        <row r="7">
          <cell r="E7">
            <v>1216</v>
          </cell>
          <cell r="F7" t="str">
            <v>Purchase forward contract ~ Bought EUR 186.43 Sold USD 228.40</v>
          </cell>
          <cell r="G7">
            <v>44200</v>
          </cell>
          <cell r="H7" t="str">
            <v>USD</v>
          </cell>
          <cell r="I7">
            <v>1.225125</v>
          </cell>
          <cell r="J7">
            <v>1.223684</v>
          </cell>
          <cell r="K7">
            <v>-228.4</v>
          </cell>
          <cell r="L7">
            <v>-186.45</v>
          </cell>
          <cell r="M7">
            <v>-228.13</v>
          </cell>
          <cell r="N7">
            <v>-186.45</v>
          </cell>
          <cell r="O7">
            <v>-0.27</v>
          </cell>
          <cell r="P7">
            <v>-0.22</v>
          </cell>
        </row>
        <row r="8">
          <cell r="E8">
            <v>286</v>
          </cell>
          <cell r="F8" t="str">
            <v>Purchase forward contract ~ Bought EUR 47.340.028.95 Sold USD 57.489.778.50</v>
          </cell>
          <cell r="G8">
            <v>44210</v>
          </cell>
          <cell r="H8" t="str">
            <v>EUR</v>
          </cell>
          <cell r="I8">
            <v>1.2144010000000001</v>
          </cell>
          <cell r="J8">
            <v>1.2239880000000001</v>
          </cell>
          <cell r="K8">
            <v>47340028.950000003</v>
          </cell>
          <cell r="L8">
            <v>57922892.420000002</v>
          </cell>
          <cell r="M8">
            <v>47340028.950000003</v>
          </cell>
          <cell r="N8">
            <v>57922892.420000002</v>
          </cell>
          <cell r="Q8" t="str">
            <v>IEH</v>
          </cell>
        </row>
        <row r="9">
          <cell r="E9">
            <v>286</v>
          </cell>
          <cell r="F9" t="str">
            <v>Purchase forward contract ~ Bought EUR 47.340.028.95 Sold USD 57.489.778.50</v>
          </cell>
          <cell r="G9">
            <v>44210</v>
          </cell>
          <cell r="H9" t="str">
            <v>USD</v>
          </cell>
          <cell r="I9">
            <v>1.2144010000000001</v>
          </cell>
          <cell r="J9">
            <v>1.2239880000000001</v>
          </cell>
          <cell r="K9">
            <v>-57489778.5</v>
          </cell>
          <cell r="L9">
            <v>-57943627.350000001</v>
          </cell>
          <cell r="M9">
            <v>-57943627.350000001</v>
          </cell>
          <cell r="N9">
            <v>-57943627.350000001</v>
          </cell>
          <cell r="O9">
            <v>453848.85</v>
          </cell>
          <cell r="P9">
            <v>453848.85</v>
          </cell>
          <cell r="Q9" t="str">
            <v>IEH</v>
          </cell>
        </row>
        <row r="10">
          <cell r="E10">
            <v>564</v>
          </cell>
          <cell r="F10" t="str">
            <v>Purchase forward contract ~ Bought EUR 25.687.365.80 Sold USD 31.194.762.71</v>
          </cell>
          <cell r="G10">
            <v>44210</v>
          </cell>
          <cell r="H10" t="str">
            <v>EUR</v>
          </cell>
          <cell r="I10">
            <v>1.2144010000000001</v>
          </cell>
          <cell r="J10">
            <v>1.2239880000000001</v>
          </cell>
          <cell r="K10">
            <v>25687365.800000001</v>
          </cell>
          <cell r="L10">
            <v>31429776.420000002</v>
          </cell>
          <cell r="M10">
            <v>25687365.800000001</v>
          </cell>
          <cell r="N10">
            <v>31429776.420000002</v>
          </cell>
          <cell r="Q10" t="str">
            <v>IEH</v>
          </cell>
        </row>
        <row r="11">
          <cell r="E11">
            <v>564</v>
          </cell>
          <cell r="F11" t="str">
            <v>Purchase forward contract ~ Bought EUR 25.687.365.80 Sold USD 31.194.762.71</v>
          </cell>
          <cell r="G11">
            <v>44210</v>
          </cell>
          <cell r="H11" t="str">
            <v>USD</v>
          </cell>
          <cell r="I11">
            <v>1.2144010000000001</v>
          </cell>
          <cell r="J11">
            <v>1.2239880000000001</v>
          </cell>
          <cell r="K11">
            <v>-31194762.710000001</v>
          </cell>
          <cell r="L11">
            <v>-31441027.489999998</v>
          </cell>
          <cell r="M11">
            <v>-31441027.489999998</v>
          </cell>
          <cell r="N11">
            <v>-31441027.489999998</v>
          </cell>
          <cell r="O11">
            <v>246264.78</v>
          </cell>
          <cell r="P11">
            <v>246264.78</v>
          </cell>
          <cell r="Q11" t="str">
            <v>IEH</v>
          </cell>
        </row>
        <row r="12">
          <cell r="E12">
            <v>579</v>
          </cell>
          <cell r="F12" t="str">
            <v>Purchase forward contract ~ Bought USD 25.323.76 Sold EUR 20.686.37</v>
          </cell>
          <cell r="G12">
            <v>44200</v>
          </cell>
          <cell r="H12" t="str">
            <v>EUR</v>
          </cell>
          <cell r="I12">
            <v>1.2241759999999999</v>
          </cell>
          <cell r="J12">
            <v>1.223684</v>
          </cell>
          <cell r="K12">
            <v>-20686.37</v>
          </cell>
          <cell r="L12">
            <v>-25320.99</v>
          </cell>
          <cell r="M12">
            <v>-20694.689999999999</v>
          </cell>
          <cell r="N12">
            <v>-25320.99</v>
          </cell>
          <cell r="O12">
            <v>8.32</v>
          </cell>
          <cell r="P12">
            <v>10.18</v>
          </cell>
        </row>
        <row r="13">
          <cell r="E13">
            <v>579</v>
          </cell>
          <cell r="F13" t="str">
            <v>Purchase forward contract ~ Bought USD 25.323.76 Sold EUR 20.686.37</v>
          </cell>
          <cell r="G13">
            <v>44200</v>
          </cell>
          <cell r="H13" t="str">
            <v>USD</v>
          </cell>
          <cell r="I13">
            <v>1.2241759999999999</v>
          </cell>
          <cell r="J13">
            <v>1.223684</v>
          </cell>
          <cell r="K13">
            <v>25323.759999999998</v>
          </cell>
          <cell r="L13">
            <v>25323.759999999998</v>
          </cell>
          <cell r="M13">
            <v>25323.759999999998</v>
          </cell>
          <cell r="N13">
            <v>25323.759999999998</v>
          </cell>
        </row>
        <row r="14">
          <cell r="E14">
            <v>580</v>
          </cell>
          <cell r="F14" t="str">
            <v>Purchase forward contract ~ Bought EUR 20.686.37 Sold USD 25.343.02</v>
          </cell>
          <cell r="G14">
            <v>44210</v>
          </cell>
          <cell r="H14" t="str">
            <v>EUR</v>
          </cell>
          <cell r="I14">
            <v>1.2251069999999999</v>
          </cell>
          <cell r="J14">
            <v>1.2239880000000001</v>
          </cell>
          <cell r="K14">
            <v>20686.37</v>
          </cell>
          <cell r="L14">
            <v>25310.81</v>
          </cell>
          <cell r="M14">
            <v>20686.37</v>
          </cell>
          <cell r="N14">
            <v>25310.81</v>
          </cell>
          <cell r="Q14" t="str">
            <v>IEH</v>
          </cell>
        </row>
        <row r="15">
          <cell r="E15">
            <v>580</v>
          </cell>
          <cell r="F15" t="str">
            <v>Purchase forward contract ~ Bought EUR 20.686.37 Sold USD 25.343.02</v>
          </cell>
          <cell r="G15">
            <v>44210</v>
          </cell>
          <cell r="H15" t="str">
            <v>USD</v>
          </cell>
          <cell r="I15">
            <v>1.2251069999999999</v>
          </cell>
          <cell r="J15">
            <v>1.2239880000000001</v>
          </cell>
          <cell r="K15">
            <v>-25343.02</v>
          </cell>
          <cell r="L15">
            <v>-25319.87</v>
          </cell>
          <cell r="M15">
            <v>-25319.87</v>
          </cell>
          <cell r="N15">
            <v>-25319.87</v>
          </cell>
          <cell r="O15">
            <v>-23.15</v>
          </cell>
          <cell r="P15">
            <v>-23.15</v>
          </cell>
          <cell r="Q15" t="str">
            <v>IEH</v>
          </cell>
        </row>
        <row r="16">
          <cell r="E16">
            <v>581</v>
          </cell>
          <cell r="F16" t="str">
            <v>Purchase forward contract ~ Bought USD 100.91 Sold EUR 82.51</v>
          </cell>
          <cell r="G16">
            <v>44200</v>
          </cell>
          <cell r="H16" t="str">
            <v>EUR</v>
          </cell>
          <cell r="I16">
            <v>1.2230030000000001</v>
          </cell>
          <cell r="J16">
            <v>1.223684</v>
          </cell>
          <cell r="K16">
            <v>-82.51</v>
          </cell>
          <cell r="L16">
            <v>-100.89</v>
          </cell>
          <cell r="M16">
            <v>-82.46</v>
          </cell>
          <cell r="N16">
            <v>-100.89</v>
          </cell>
          <cell r="O16">
            <v>-0.05</v>
          </cell>
          <cell r="P16">
            <v>-0.06</v>
          </cell>
        </row>
        <row r="17">
          <cell r="E17">
            <v>581</v>
          </cell>
          <cell r="F17" t="str">
            <v>Purchase forward contract ~ Bought USD 100.91 Sold EUR 82.51</v>
          </cell>
          <cell r="G17">
            <v>44200</v>
          </cell>
          <cell r="H17" t="str">
            <v>USD</v>
          </cell>
          <cell r="I17">
            <v>1.2230030000000001</v>
          </cell>
          <cell r="J17">
            <v>1.223684</v>
          </cell>
          <cell r="K17">
            <v>100.91</v>
          </cell>
          <cell r="L17">
            <v>100.91</v>
          </cell>
          <cell r="M17">
            <v>100.91</v>
          </cell>
          <cell r="N17">
            <v>100.91</v>
          </cell>
        </row>
        <row r="18">
          <cell r="E18">
            <v>579</v>
          </cell>
          <cell r="F18" t="str">
            <v>Purchase forward contract ~ Bought EUR 28.827.718.36 Sold USD 35.008.410.00</v>
          </cell>
          <cell r="G18">
            <v>44210</v>
          </cell>
          <cell r="H18" t="str">
            <v>EUR</v>
          </cell>
          <cell r="I18">
            <v>1.2144010000000001</v>
          </cell>
          <cell r="J18">
            <v>1.2239880000000001</v>
          </cell>
          <cell r="K18">
            <v>28827718.359999999</v>
          </cell>
          <cell r="L18">
            <v>35272154.799999997</v>
          </cell>
          <cell r="M18">
            <v>28827718.359999999</v>
          </cell>
          <cell r="N18">
            <v>35272154.799999997</v>
          </cell>
          <cell r="Q18" t="str">
            <v>IEH</v>
          </cell>
        </row>
        <row r="19">
          <cell r="E19">
            <v>579</v>
          </cell>
          <cell r="F19" t="str">
            <v>Purchase forward contract ~ Bought EUR 28.827.718.36 Sold USD 35.008.410.00</v>
          </cell>
          <cell r="G19">
            <v>44210</v>
          </cell>
          <cell r="H19" t="str">
            <v>USD</v>
          </cell>
          <cell r="I19">
            <v>1.2144010000000001</v>
          </cell>
          <cell r="J19">
            <v>1.2239880000000001</v>
          </cell>
          <cell r="K19">
            <v>-35008410</v>
          </cell>
          <cell r="L19">
            <v>-35284781.340000004</v>
          </cell>
          <cell r="M19">
            <v>-35284781.340000004</v>
          </cell>
          <cell r="N19">
            <v>-35284781.340000004</v>
          </cell>
          <cell r="O19">
            <v>276371.34000000003</v>
          </cell>
          <cell r="P19">
            <v>276371.34000000003</v>
          </cell>
          <cell r="Q19" t="str">
            <v>IEH</v>
          </cell>
        </row>
        <row r="20">
          <cell r="E20">
            <v>580</v>
          </cell>
          <cell r="F20" t="str">
            <v>Purchase forward contract ~ Bought EUR 1.855.783.43 Sold USD 2.253.665.25</v>
          </cell>
          <cell r="G20">
            <v>44210</v>
          </cell>
          <cell r="H20" t="str">
            <v>EUR</v>
          </cell>
          <cell r="I20">
            <v>1.2144010000000001</v>
          </cell>
          <cell r="J20">
            <v>1.2239880000000001</v>
          </cell>
          <cell r="K20">
            <v>1855783.43</v>
          </cell>
          <cell r="L20">
            <v>2270643.8199999998</v>
          </cell>
          <cell r="M20">
            <v>1855783.43</v>
          </cell>
          <cell r="N20">
            <v>2270643.8199999998</v>
          </cell>
          <cell r="Q20" t="str">
            <v>PEH</v>
          </cell>
        </row>
        <row r="21">
          <cell r="E21">
            <v>580</v>
          </cell>
          <cell r="F21" t="str">
            <v>Purchase forward contract ~ Bought EUR 1.855.783.43 Sold USD 2.253.665.25</v>
          </cell>
          <cell r="G21">
            <v>44210</v>
          </cell>
          <cell r="H21" t="str">
            <v>USD</v>
          </cell>
          <cell r="I21">
            <v>1.2144010000000001</v>
          </cell>
          <cell r="J21">
            <v>1.2239880000000001</v>
          </cell>
          <cell r="K21">
            <v>-2253665.25</v>
          </cell>
          <cell r="L21">
            <v>-2271456.65</v>
          </cell>
          <cell r="M21">
            <v>-2271456.65</v>
          </cell>
          <cell r="N21">
            <v>-2271456.65</v>
          </cell>
          <cell r="O21">
            <v>17791.400000000001</v>
          </cell>
          <cell r="P21">
            <v>17791.400000000001</v>
          </cell>
          <cell r="Q21" t="str">
            <v>PEH</v>
          </cell>
        </row>
        <row r="22">
          <cell r="E22">
            <v>584</v>
          </cell>
          <cell r="F22" t="str">
            <v>Purchase forward contract ~ Bought USD 172.812.83 Sold EUR 142.078.31</v>
          </cell>
          <cell r="G22">
            <v>44210</v>
          </cell>
          <cell r="H22" t="str">
            <v>EUR</v>
          </cell>
          <cell r="I22">
            <v>1.216321</v>
          </cell>
          <cell r="J22">
            <v>1.2239880000000001</v>
          </cell>
          <cell r="K22">
            <v>-142078.31</v>
          </cell>
          <cell r="L22">
            <v>-172750.99</v>
          </cell>
          <cell r="M22">
            <v>-141188.34</v>
          </cell>
          <cell r="N22">
            <v>-172750.99</v>
          </cell>
          <cell r="O22">
            <v>-889.97</v>
          </cell>
          <cell r="P22">
            <v>-1088.92</v>
          </cell>
          <cell r="Q22" t="str">
            <v>IEH</v>
          </cell>
        </row>
        <row r="23">
          <cell r="E23">
            <v>584</v>
          </cell>
          <cell r="F23" t="str">
            <v>Purchase forward contract ~ Bought USD 172.812.83 Sold EUR 142.078.31</v>
          </cell>
          <cell r="G23">
            <v>44210</v>
          </cell>
          <cell r="H23" t="str">
            <v>USD</v>
          </cell>
          <cell r="I23">
            <v>1.216321</v>
          </cell>
          <cell r="J23">
            <v>1.2239880000000001</v>
          </cell>
          <cell r="K23">
            <v>172812.83</v>
          </cell>
          <cell r="L23">
            <v>172812.83</v>
          </cell>
          <cell r="M23">
            <v>172812.83</v>
          </cell>
          <cell r="N23">
            <v>172812.83</v>
          </cell>
          <cell r="Q23" t="str">
            <v>IEH</v>
          </cell>
        </row>
        <row r="24">
          <cell r="E24">
            <v>585</v>
          </cell>
          <cell r="F24" t="str">
            <v>Purchase forward contract ~ Bought USD 14.056.116.06 Sold EUR 11.556.255.35</v>
          </cell>
          <cell r="G24">
            <v>44210</v>
          </cell>
          <cell r="H24" t="str">
            <v>EUR</v>
          </cell>
          <cell r="I24">
            <v>1.216321</v>
          </cell>
          <cell r="J24">
            <v>1.2239880000000001</v>
          </cell>
          <cell r="K24">
            <v>-11556255.35</v>
          </cell>
          <cell r="L24">
            <v>-14051086.130000001</v>
          </cell>
          <cell r="M24">
            <v>-11483867.539999999</v>
          </cell>
          <cell r="N24">
            <v>-14051086.130000001</v>
          </cell>
          <cell r="O24">
            <v>-72387.81</v>
          </cell>
          <cell r="P24">
            <v>-88570.1</v>
          </cell>
          <cell r="Q24" t="str">
            <v>IEH</v>
          </cell>
        </row>
        <row r="25">
          <cell r="E25">
            <v>585</v>
          </cell>
          <cell r="F25" t="str">
            <v>Purchase forward contract ~ Bought USD 14.056.116.06 Sold EUR 11.556.255.35</v>
          </cell>
          <cell r="G25">
            <v>44210</v>
          </cell>
          <cell r="H25" t="str">
            <v>USD</v>
          </cell>
          <cell r="I25">
            <v>1.216321</v>
          </cell>
          <cell r="J25">
            <v>1.2239880000000001</v>
          </cell>
          <cell r="K25">
            <v>14056116.060000001</v>
          </cell>
          <cell r="L25">
            <v>14056116.060000001</v>
          </cell>
          <cell r="M25">
            <v>14056116.060000001</v>
          </cell>
          <cell r="N25">
            <v>14056116.060000001</v>
          </cell>
          <cell r="Q25" t="str">
            <v>IEH</v>
          </cell>
        </row>
        <row r="26">
          <cell r="E26">
            <v>596</v>
          </cell>
          <cell r="F26" t="str">
            <v>Purchase forward contract ~ Bought USD 5.051.03 Sold EUR 4.124.05</v>
          </cell>
          <cell r="G26">
            <v>44210</v>
          </cell>
          <cell r="H26" t="str">
            <v>EUR</v>
          </cell>
          <cell r="I26">
            <v>1.224774</v>
          </cell>
          <cell r="J26">
            <v>1.2239880000000001</v>
          </cell>
          <cell r="K26">
            <v>-4124.05</v>
          </cell>
          <cell r="L26">
            <v>-5049.22</v>
          </cell>
          <cell r="M26">
            <v>-4126.7</v>
          </cell>
          <cell r="N26">
            <v>-5049.22</v>
          </cell>
          <cell r="O26">
            <v>2.65</v>
          </cell>
          <cell r="P26">
            <v>3.24</v>
          </cell>
          <cell r="Q26" t="str">
            <v>IEH</v>
          </cell>
        </row>
        <row r="27">
          <cell r="E27">
            <v>596</v>
          </cell>
          <cell r="F27" t="str">
            <v>Purchase forward contract ~ Bought USD 5.051.03 Sold EUR 4.124.05</v>
          </cell>
          <cell r="G27">
            <v>44210</v>
          </cell>
          <cell r="H27" t="str">
            <v>USD</v>
          </cell>
          <cell r="I27">
            <v>1.224774</v>
          </cell>
          <cell r="J27">
            <v>1.2239880000000001</v>
          </cell>
          <cell r="K27">
            <v>5051.03</v>
          </cell>
          <cell r="L27">
            <v>5051.03</v>
          </cell>
          <cell r="M27">
            <v>5051.03</v>
          </cell>
          <cell r="N27">
            <v>5051.03</v>
          </cell>
          <cell r="Q27" t="str">
            <v>IEH</v>
          </cell>
        </row>
        <row r="28">
          <cell r="E28">
            <v>597</v>
          </cell>
          <cell r="F28" t="str">
            <v>Purchase forward contract ~ Bought EUR 4.124.05 Sold USD 5.052.46</v>
          </cell>
          <cell r="G28">
            <v>44200</v>
          </cell>
          <cell r="H28" t="str">
            <v>EUR</v>
          </cell>
          <cell r="I28">
            <v>1.2251209999999999</v>
          </cell>
          <cell r="J28">
            <v>1.223684</v>
          </cell>
          <cell r="K28">
            <v>4124.05</v>
          </cell>
          <cell r="L28">
            <v>5045.9799999999996</v>
          </cell>
          <cell r="M28">
            <v>4124.05</v>
          </cell>
          <cell r="N28">
            <v>5045.9799999999996</v>
          </cell>
        </row>
        <row r="29">
          <cell r="E29">
            <v>597</v>
          </cell>
          <cell r="F29" t="str">
            <v>Purchase forward contract ~ Bought EUR 4.124.05 Sold USD 5.052.46</v>
          </cell>
          <cell r="G29">
            <v>44200</v>
          </cell>
          <cell r="H29" t="str">
            <v>USD</v>
          </cell>
          <cell r="I29">
            <v>1.2251209999999999</v>
          </cell>
          <cell r="J29">
            <v>1.223684</v>
          </cell>
          <cell r="K29">
            <v>-5052.46</v>
          </cell>
          <cell r="L29">
            <v>-5046.53</v>
          </cell>
          <cell r="M29">
            <v>-5046.53</v>
          </cell>
          <cell r="N29">
            <v>-5046.53</v>
          </cell>
          <cell r="O29">
            <v>-5.93</v>
          </cell>
          <cell r="P29">
            <v>-5.93</v>
          </cell>
        </row>
        <row r="30">
          <cell r="E30">
            <v>598</v>
          </cell>
          <cell r="F30" t="str">
            <v>Purchase forward contract ~ Bought EUR 1.01 Sold USD 1.24</v>
          </cell>
          <cell r="G30">
            <v>44200</v>
          </cell>
          <cell r="H30" t="str">
            <v>EUR</v>
          </cell>
          <cell r="I30">
            <v>1.2277229999999999</v>
          </cell>
          <cell r="J30">
            <v>1.223684</v>
          </cell>
          <cell r="K30">
            <v>1.01</v>
          </cell>
          <cell r="L30">
            <v>1.24</v>
          </cell>
          <cell r="M30">
            <v>1.01</v>
          </cell>
          <cell r="N30">
            <v>1.24</v>
          </cell>
        </row>
        <row r="31">
          <cell r="E31">
            <v>598</v>
          </cell>
          <cell r="F31" t="str">
            <v>Purchase forward contract ~ Bought EUR 1.01 Sold USD 1.24</v>
          </cell>
          <cell r="G31">
            <v>44200</v>
          </cell>
          <cell r="H31" t="str">
            <v>USD</v>
          </cell>
          <cell r="I31">
            <v>1.2277229999999999</v>
          </cell>
          <cell r="J31">
            <v>1.223684</v>
          </cell>
          <cell r="K31">
            <v>-1.24</v>
          </cell>
          <cell r="L31">
            <v>-1.24</v>
          </cell>
          <cell r="M31">
            <v>-1.24</v>
          </cell>
          <cell r="N31">
            <v>-1.24</v>
          </cell>
          <cell r="O31">
            <v>0</v>
          </cell>
          <cell r="P31">
            <v>0</v>
          </cell>
        </row>
        <row r="32">
          <cell r="E32">
            <v>539</v>
          </cell>
          <cell r="F32" t="str">
            <v>Purchase forward contract ~ Bought EUR 110.258.18 Sold USD 133.905.25</v>
          </cell>
          <cell r="G32">
            <v>44210</v>
          </cell>
          <cell r="H32" t="str">
            <v>EUR</v>
          </cell>
          <cell r="I32">
            <v>1.2144699999999999</v>
          </cell>
          <cell r="J32">
            <v>1.2239880000000001</v>
          </cell>
          <cell r="K32">
            <v>110258.18</v>
          </cell>
          <cell r="L32">
            <v>134906.4</v>
          </cell>
          <cell r="M32">
            <v>110258.18</v>
          </cell>
          <cell r="N32">
            <v>134906.4</v>
          </cell>
          <cell r="Q32" t="str">
            <v>IEH</v>
          </cell>
        </row>
        <row r="33">
          <cell r="E33">
            <v>539</v>
          </cell>
          <cell r="F33" t="str">
            <v>Purchase forward contract ~ Bought EUR 110.258.18 Sold USD 133.905.25</v>
          </cell>
          <cell r="G33">
            <v>44210</v>
          </cell>
          <cell r="H33" t="str">
            <v>USD</v>
          </cell>
          <cell r="I33">
            <v>1.2144699999999999</v>
          </cell>
          <cell r="J33">
            <v>1.2239880000000001</v>
          </cell>
          <cell r="K33">
            <v>-133905.25</v>
          </cell>
          <cell r="L33">
            <v>-134954.69</v>
          </cell>
          <cell r="M33">
            <v>-134954.69</v>
          </cell>
          <cell r="N33">
            <v>-134954.69</v>
          </cell>
          <cell r="O33">
            <v>1049.44</v>
          </cell>
          <cell r="P33">
            <v>1049.44</v>
          </cell>
          <cell r="Q33" t="str">
            <v>IEH</v>
          </cell>
        </row>
        <row r="34">
          <cell r="E34">
            <v>540</v>
          </cell>
          <cell r="F34" t="str">
            <v>Purchase forward contract ~ Bought EUR 10.224.782.74 Sold USD 12.416.986.38</v>
          </cell>
          <cell r="G34">
            <v>44210</v>
          </cell>
          <cell r="H34" t="str">
            <v>EUR</v>
          </cell>
          <cell r="I34">
            <v>1.2144010000000001</v>
          </cell>
          <cell r="J34">
            <v>1.2239880000000001</v>
          </cell>
          <cell r="K34">
            <v>10224782.74</v>
          </cell>
          <cell r="L34">
            <v>12510532.92</v>
          </cell>
          <cell r="M34">
            <v>10224782.74</v>
          </cell>
          <cell r="N34">
            <v>12510532.92</v>
          </cell>
          <cell r="Q34" t="str">
            <v>IEH</v>
          </cell>
        </row>
        <row r="35">
          <cell r="E35">
            <v>540</v>
          </cell>
          <cell r="F35" t="str">
            <v>Purchase forward contract ~ Bought EUR 10.224.782.74 Sold USD 12.416.986.38</v>
          </cell>
          <cell r="G35">
            <v>44210</v>
          </cell>
          <cell r="H35" t="str">
            <v>USD</v>
          </cell>
          <cell r="I35">
            <v>1.2144010000000001</v>
          </cell>
          <cell r="J35">
            <v>1.2239880000000001</v>
          </cell>
          <cell r="K35">
            <v>-12416986.380000001</v>
          </cell>
          <cell r="L35">
            <v>-12515011.380000001</v>
          </cell>
          <cell r="M35">
            <v>-12515011.380000001</v>
          </cell>
          <cell r="N35">
            <v>-12515011.380000001</v>
          </cell>
          <cell r="O35">
            <v>98025</v>
          </cell>
          <cell r="P35">
            <v>98025</v>
          </cell>
          <cell r="Q35" t="str">
            <v>IEH</v>
          </cell>
        </row>
        <row r="36">
          <cell r="E36">
            <v>549</v>
          </cell>
          <cell r="F36" t="str">
            <v>Purchase forward contract ~ Bought EUR 14.39 Sold USD 17.63</v>
          </cell>
          <cell r="G36">
            <v>44210</v>
          </cell>
          <cell r="H36" t="str">
            <v>EUR</v>
          </cell>
          <cell r="I36">
            <v>1.2251559999999999</v>
          </cell>
          <cell r="J36">
            <v>1.2239880000000001</v>
          </cell>
          <cell r="K36">
            <v>14.39</v>
          </cell>
          <cell r="L36">
            <v>17.61</v>
          </cell>
          <cell r="M36">
            <v>14.39</v>
          </cell>
          <cell r="N36">
            <v>17.61</v>
          </cell>
          <cell r="Q36" t="str">
            <v>IEH</v>
          </cell>
        </row>
        <row r="37">
          <cell r="E37">
            <v>549</v>
          </cell>
          <cell r="F37" t="str">
            <v>Purchase forward contract ~ Bought EUR 14.39 Sold USD 17.63</v>
          </cell>
          <cell r="G37">
            <v>44210</v>
          </cell>
          <cell r="H37" t="str">
            <v>USD</v>
          </cell>
          <cell r="I37">
            <v>1.2251559999999999</v>
          </cell>
          <cell r="J37">
            <v>1.2239880000000001</v>
          </cell>
          <cell r="K37">
            <v>-17.63</v>
          </cell>
          <cell r="L37">
            <v>-17.61</v>
          </cell>
          <cell r="M37">
            <v>-17.61</v>
          </cell>
          <cell r="N37">
            <v>-17.61</v>
          </cell>
          <cell r="O37">
            <v>-0.02</v>
          </cell>
          <cell r="P37">
            <v>-0.02</v>
          </cell>
          <cell r="Q37" t="str">
            <v>IEH</v>
          </cell>
        </row>
        <row r="38">
          <cell r="E38">
            <v>550</v>
          </cell>
          <cell r="F38" t="str">
            <v>Purchase forward contract ~ Bought USD 17.62 Sold EUR 14.39</v>
          </cell>
          <cell r="G38">
            <v>44200</v>
          </cell>
          <cell r="H38" t="str">
            <v>EUR</v>
          </cell>
          <cell r="I38">
            <v>1.224461</v>
          </cell>
          <cell r="J38">
            <v>1.223684</v>
          </cell>
          <cell r="K38">
            <v>-14.39</v>
          </cell>
          <cell r="L38">
            <v>-17.62</v>
          </cell>
          <cell r="M38">
            <v>-14.4</v>
          </cell>
          <cell r="N38">
            <v>-17.62</v>
          </cell>
          <cell r="O38">
            <v>0.01</v>
          </cell>
          <cell r="P38">
            <v>0.01</v>
          </cell>
        </row>
        <row r="39">
          <cell r="E39">
            <v>550</v>
          </cell>
          <cell r="F39" t="str">
            <v>Purchase forward contract ~ Bought USD 17.62 Sold EUR 14.39</v>
          </cell>
          <cell r="G39">
            <v>44200</v>
          </cell>
          <cell r="H39" t="str">
            <v>USD</v>
          </cell>
          <cell r="I39">
            <v>1.224461</v>
          </cell>
          <cell r="J39">
            <v>1.223684</v>
          </cell>
          <cell r="K39">
            <v>17.62</v>
          </cell>
          <cell r="L39">
            <v>17.62</v>
          </cell>
          <cell r="M39">
            <v>17.62</v>
          </cell>
          <cell r="N39">
            <v>17.62</v>
          </cell>
        </row>
        <row r="40">
          <cell r="E40">
            <v>551</v>
          </cell>
          <cell r="F40" t="str">
            <v>Purchase forward contract ~ Bought USD .07 Sold EUR .06</v>
          </cell>
          <cell r="G40">
            <v>44200</v>
          </cell>
          <cell r="H40" t="str">
            <v>EUR</v>
          </cell>
          <cell r="I40">
            <v>1.1666669999999999</v>
          </cell>
          <cell r="J40">
            <v>1.223684</v>
          </cell>
          <cell r="K40">
            <v>-0.06</v>
          </cell>
          <cell r="L40">
            <v>-7.0000000000000007E-2</v>
          </cell>
          <cell r="M40">
            <v>-0.06</v>
          </cell>
          <cell r="N40">
            <v>-7.0000000000000007E-2</v>
          </cell>
          <cell r="O40">
            <v>0</v>
          </cell>
          <cell r="P40">
            <v>0</v>
          </cell>
        </row>
        <row r="41">
          <cell r="E41">
            <v>551</v>
          </cell>
          <cell r="F41" t="str">
            <v>Purchase forward contract ~ Bought USD .07 Sold EUR .06</v>
          </cell>
          <cell r="G41">
            <v>44200</v>
          </cell>
          <cell r="H41" t="str">
            <v>USD</v>
          </cell>
          <cell r="I41">
            <v>1.1666669999999999</v>
          </cell>
          <cell r="J41">
            <v>1.223684</v>
          </cell>
          <cell r="K41">
            <v>7.0000000000000007E-2</v>
          </cell>
          <cell r="L41">
            <v>7.0000000000000007E-2</v>
          </cell>
          <cell r="M41">
            <v>7.0000000000000007E-2</v>
          </cell>
          <cell r="N41">
            <v>7.0000000000000007E-2</v>
          </cell>
        </row>
        <row r="42">
          <cell r="E42">
            <v>1281</v>
          </cell>
          <cell r="F42" t="str">
            <v>Purchase forward contract ~ Bought USD 25.009.15 Sold EUR 20.596.90</v>
          </cell>
          <cell r="G42">
            <v>44210</v>
          </cell>
          <cell r="H42" t="str">
            <v>EUR</v>
          </cell>
          <cell r="I42">
            <v>1.2142189999999999</v>
          </cell>
          <cell r="J42">
            <v>1.2239880000000001</v>
          </cell>
          <cell r="K42">
            <v>-20596.900000000001</v>
          </cell>
          <cell r="L42">
            <v>-20432.509999999998</v>
          </cell>
          <cell r="M42">
            <v>-20432.509999999998</v>
          </cell>
          <cell r="N42">
            <v>-20432.509999999998</v>
          </cell>
          <cell r="O42">
            <v>-164.39</v>
          </cell>
          <cell r="P42">
            <v>-164.39</v>
          </cell>
          <cell r="Q42" t="str">
            <v>PHU</v>
          </cell>
        </row>
        <row r="43">
          <cell r="E43">
            <v>1281</v>
          </cell>
          <cell r="F43" t="str">
            <v>Purchase forward contract ~ Bought USD 25.009.15 Sold EUR 20.596.90</v>
          </cell>
          <cell r="G43">
            <v>44210</v>
          </cell>
          <cell r="H43" t="str">
            <v>USD</v>
          </cell>
          <cell r="I43">
            <v>1.2142189999999999</v>
          </cell>
          <cell r="J43">
            <v>1.2239880000000001</v>
          </cell>
          <cell r="K43">
            <v>25009.15</v>
          </cell>
          <cell r="L43">
            <v>20439.830000000002</v>
          </cell>
          <cell r="M43">
            <v>25009.15</v>
          </cell>
          <cell r="N43">
            <v>20439.830000000002</v>
          </cell>
          <cell r="Q43" t="str">
            <v>PHU</v>
          </cell>
        </row>
        <row r="44">
          <cell r="E44">
            <v>1282</v>
          </cell>
          <cell r="F44" t="str">
            <v>Purchase forward contract ~ Bought USD 5.420.209.50 Sold EUR 4.463.947.20</v>
          </cell>
          <cell r="G44">
            <v>44210</v>
          </cell>
          <cell r="H44" t="str">
            <v>EUR</v>
          </cell>
          <cell r="I44">
            <v>1.2142189999999999</v>
          </cell>
          <cell r="J44">
            <v>1.2239880000000001</v>
          </cell>
          <cell r="K44">
            <v>-4463947.2</v>
          </cell>
          <cell r="L44">
            <v>-4428319.1500000004</v>
          </cell>
          <cell r="M44">
            <v>-4428319.1500000004</v>
          </cell>
          <cell r="N44">
            <v>-4428319.1500000004</v>
          </cell>
          <cell r="O44">
            <v>-35628.050000000003</v>
          </cell>
          <cell r="P44">
            <v>-35628.050000000003</v>
          </cell>
          <cell r="Q44" t="str">
            <v>PUH</v>
          </cell>
        </row>
        <row r="45">
          <cell r="E45">
            <v>1282</v>
          </cell>
          <cell r="F45" t="str">
            <v>Purchase forward contract ~ Bought USD 5.420.209.50 Sold EUR 4.463.947.20</v>
          </cell>
          <cell r="G45">
            <v>44210</v>
          </cell>
          <cell r="H45" t="str">
            <v>USD</v>
          </cell>
          <cell r="I45">
            <v>1.2142189999999999</v>
          </cell>
          <cell r="J45">
            <v>1.2239880000000001</v>
          </cell>
          <cell r="K45">
            <v>5420209.5</v>
          </cell>
          <cell r="L45">
            <v>4429904.38</v>
          </cell>
          <cell r="M45">
            <v>5420209.5</v>
          </cell>
          <cell r="N45">
            <v>4429904.38</v>
          </cell>
          <cell r="Q45" t="str">
            <v>PUH</v>
          </cell>
        </row>
        <row r="46">
          <cell r="E46">
            <v>1293</v>
          </cell>
          <cell r="F46" t="str">
            <v>Purchase forward contract ~ Bought EUR 2.844.61 Sold USD 3.500.40</v>
          </cell>
          <cell r="G46">
            <v>44210</v>
          </cell>
          <cell r="H46" t="str">
            <v>EUR</v>
          </cell>
          <cell r="I46">
            <v>1.2305379999999999</v>
          </cell>
          <cell r="J46">
            <v>1.2239880000000001</v>
          </cell>
          <cell r="K46">
            <v>2844.61</v>
          </cell>
          <cell r="L46">
            <v>2844.61</v>
          </cell>
          <cell r="M46">
            <v>2844.61</v>
          </cell>
          <cell r="N46">
            <v>2844.61</v>
          </cell>
          <cell r="Q46" t="str">
            <v>PUH</v>
          </cell>
        </row>
        <row r="47">
          <cell r="E47">
            <v>1293</v>
          </cell>
          <cell r="F47" t="str">
            <v>Purchase forward contract ~ Bought EUR 2.844.61 Sold USD 3.500.40</v>
          </cell>
          <cell r="G47">
            <v>44210</v>
          </cell>
          <cell r="H47" t="str">
            <v>USD</v>
          </cell>
          <cell r="I47">
            <v>1.2305379999999999</v>
          </cell>
          <cell r="J47">
            <v>1.2239880000000001</v>
          </cell>
          <cell r="K47">
            <v>-3500.4</v>
          </cell>
          <cell r="L47">
            <v>-2845.63</v>
          </cell>
          <cell r="M47">
            <v>-3481.77</v>
          </cell>
          <cell r="N47">
            <v>-2845.63</v>
          </cell>
          <cell r="O47">
            <v>-18.63</v>
          </cell>
          <cell r="P47">
            <v>-15.23</v>
          </cell>
          <cell r="Q47" t="str">
            <v>PUH</v>
          </cell>
        </row>
        <row r="48">
          <cell r="E48">
            <v>1295</v>
          </cell>
          <cell r="F48" t="str">
            <v>Purchase forward contract ~ Bought USD 3500.4 Sold EUR 2846.7</v>
          </cell>
          <cell r="G48">
            <v>44201</v>
          </cell>
          <cell r="H48" t="str">
            <v>EUR</v>
          </cell>
          <cell r="I48">
            <v>1.2296339999999999</v>
          </cell>
          <cell r="J48">
            <v>1.223716</v>
          </cell>
          <cell r="K48">
            <v>-2846.7</v>
          </cell>
          <cell r="L48">
            <v>-2860.47</v>
          </cell>
          <cell r="M48">
            <v>-2860.47</v>
          </cell>
          <cell r="N48">
            <v>-2860.47</v>
          </cell>
          <cell r="O48">
            <v>13.77</v>
          </cell>
          <cell r="P48">
            <v>13.77</v>
          </cell>
        </row>
        <row r="49">
          <cell r="E49">
            <v>1295</v>
          </cell>
          <cell r="F49" t="str">
            <v>Purchase forward contract ~ Bought USD 3500.4 Sold EUR 2846.7</v>
          </cell>
          <cell r="G49">
            <v>44201</v>
          </cell>
          <cell r="H49" t="str">
            <v>USD</v>
          </cell>
          <cell r="I49">
            <v>1.2296339999999999</v>
          </cell>
          <cell r="J49">
            <v>1.223716</v>
          </cell>
          <cell r="K49">
            <v>3500.4</v>
          </cell>
          <cell r="L49">
            <v>2860.86</v>
          </cell>
          <cell r="M49">
            <v>3500.4</v>
          </cell>
          <cell r="N49">
            <v>2860.86</v>
          </cell>
        </row>
        <row r="50">
          <cell r="E50">
            <v>1296</v>
          </cell>
          <cell r="F50" t="str">
            <v>Purchase forward contract ~ Bought USD 258.10 Sold EUR 210.92</v>
          </cell>
          <cell r="G50">
            <v>44210</v>
          </cell>
          <cell r="H50" t="str">
            <v>EUR</v>
          </cell>
          <cell r="I50">
            <v>1.223687</v>
          </cell>
          <cell r="J50">
            <v>1.2239880000000001</v>
          </cell>
          <cell r="K50">
            <v>-210.92</v>
          </cell>
          <cell r="L50">
            <v>-210.87</v>
          </cell>
          <cell r="M50">
            <v>-210.87</v>
          </cell>
          <cell r="N50">
            <v>-210.87</v>
          </cell>
          <cell r="O50">
            <v>-0.05</v>
          </cell>
          <cell r="P50">
            <v>-0.05</v>
          </cell>
          <cell r="Q50" t="str">
            <v>PHU</v>
          </cell>
        </row>
        <row r="51">
          <cell r="E51">
            <v>1296</v>
          </cell>
          <cell r="F51" t="str">
            <v>Purchase forward contract ~ Bought USD 258.10 Sold EUR 210.92</v>
          </cell>
          <cell r="G51">
            <v>44210</v>
          </cell>
          <cell r="H51" t="str">
            <v>USD</v>
          </cell>
          <cell r="I51">
            <v>1.223687</v>
          </cell>
          <cell r="J51">
            <v>1.2239880000000001</v>
          </cell>
          <cell r="K51">
            <v>258.10000000000002</v>
          </cell>
          <cell r="L51">
            <v>210.94</v>
          </cell>
          <cell r="M51">
            <v>258.10000000000002</v>
          </cell>
          <cell r="N51">
            <v>210.94</v>
          </cell>
          <cell r="Q51" t="str">
            <v>PHU</v>
          </cell>
        </row>
        <row r="52">
          <cell r="E52">
            <v>907</v>
          </cell>
          <cell r="F52" t="str">
            <v>Purchase forward contract ~ Bought USD 49.435.06 Sold EUR 40.713.46</v>
          </cell>
          <cell r="G52">
            <v>44210</v>
          </cell>
          <cell r="H52" t="str">
            <v>EUR</v>
          </cell>
          <cell r="I52">
            <v>1.2142189999999999</v>
          </cell>
          <cell r="J52">
            <v>1.2239880000000001</v>
          </cell>
          <cell r="K52">
            <v>-40713.46</v>
          </cell>
          <cell r="L52">
            <v>-40388.519999999997</v>
          </cell>
          <cell r="M52">
            <v>-40388.519999999997</v>
          </cell>
          <cell r="N52">
            <v>-40388.519999999997</v>
          </cell>
          <cell r="O52">
            <v>-324.94</v>
          </cell>
          <cell r="P52">
            <v>-324.94</v>
          </cell>
          <cell r="Q52" t="str">
            <v>PUH</v>
          </cell>
        </row>
        <row r="53">
          <cell r="E53">
            <v>907</v>
          </cell>
          <cell r="F53" t="str">
            <v>Purchase forward contract ~ Bought USD 49.435.06 Sold EUR 40.713.46</v>
          </cell>
          <cell r="G53">
            <v>44210</v>
          </cell>
          <cell r="H53" t="str">
            <v>USD</v>
          </cell>
          <cell r="I53">
            <v>1.2142189999999999</v>
          </cell>
          <cell r="J53">
            <v>1.2239880000000001</v>
          </cell>
          <cell r="K53">
            <v>49435.06</v>
          </cell>
          <cell r="L53">
            <v>40402.97</v>
          </cell>
          <cell r="M53">
            <v>49435.06</v>
          </cell>
          <cell r="N53">
            <v>40402.97</v>
          </cell>
          <cell r="Q53" t="str">
            <v>PUH</v>
          </cell>
        </row>
        <row r="54">
          <cell r="E54">
            <v>910</v>
          </cell>
          <cell r="F54" t="str">
            <v>Purchase forward contract ~ Bought USD 235.52 Sold EUR 192.66</v>
          </cell>
          <cell r="G54">
            <v>44210</v>
          </cell>
          <cell r="H54" t="str">
            <v>EUR</v>
          </cell>
          <cell r="I54">
            <v>1.222464</v>
          </cell>
          <cell r="J54">
            <v>1.2239880000000001</v>
          </cell>
          <cell r="K54">
            <v>-192.66</v>
          </cell>
          <cell r="L54">
            <v>-192.42</v>
          </cell>
          <cell r="M54">
            <v>-192.42</v>
          </cell>
          <cell r="N54">
            <v>-192.42</v>
          </cell>
          <cell r="O54">
            <v>-0.24</v>
          </cell>
          <cell r="P54">
            <v>-0.24</v>
          </cell>
          <cell r="Q54" t="str">
            <v>PUH</v>
          </cell>
        </row>
        <row r="55">
          <cell r="E55">
            <v>910</v>
          </cell>
          <cell r="F55" t="str">
            <v>Purchase forward contract ~ Bought USD 235.52 Sold EUR 192.66</v>
          </cell>
          <cell r="G55">
            <v>44210</v>
          </cell>
          <cell r="H55" t="str">
            <v>USD</v>
          </cell>
          <cell r="I55">
            <v>1.222464</v>
          </cell>
          <cell r="J55">
            <v>1.2239880000000001</v>
          </cell>
          <cell r="K55">
            <v>235.52</v>
          </cell>
          <cell r="L55">
            <v>192.49</v>
          </cell>
          <cell r="M55">
            <v>235.52</v>
          </cell>
          <cell r="N55">
            <v>192.49</v>
          </cell>
          <cell r="Q55" t="str">
            <v>PUH</v>
          </cell>
        </row>
        <row r="56">
          <cell r="E56">
            <v>911</v>
          </cell>
          <cell r="F56" t="str">
            <v>Purchase forward contract ~ Bought USD 5.000.00 Sold EUR 4.089.99</v>
          </cell>
          <cell r="G56">
            <v>44210</v>
          </cell>
          <cell r="H56" t="str">
            <v>EUR</v>
          </cell>
          <cell r="I56">
            <v>1.2224969999999999</v>
          </cell>
          <cell r="J56">
            <v>1.2239880000000001</v>
          </cell>
          <cell r="K56">
            <v>-4089.99</v>
          </cell>
          <cell r="L56">
            <v>-4085.01</v>
          </cell>
          <cell r="M56">
            <v>-4085.01</v>
          </cell>
          <cell r="N56">
            <v>-4085.01</v>
          </cell>
          <cell r="O56">
            <v>-4.9800000000000004</v>
          </cell>
          <cell r="P56">
            <v>-4.9800000000000004</v>
          </cell>
          <cell r="Q56" t="str">
            <v>PUH</v>
          </cell>
        </row>
        <row r="57">
          <cell r="E57">
            <v>911</v>
          </cell>
          <cell r="F57" t="str">
            <v>Purchase forward contract ~ Bought USD 5.000.00 Sold EUR 4.089.99</v>
          </cell>
          <cell r="G57">
            <v>44210</v>
          </cell>
          <cell r="H57" t="str">
            <v>USD</v>
          </cell>
          <cell r="I57">
            <v>1.2224969999999999</v>
          </cell>
          <cell r="J57">
            <v>1.2239880000000001</v>
          </cell>
          <cell r="K57">
            <v>5000</v>
          </cell>
          <cell r="L57">
            <v>4086.47</v>
          </cell>
          <cell r="M57">
            <v>5000</v>
          </cell>
          <cell r="N57">
            <v>4086.47</v>
          </cell>
          <cell r="Q57" t="str">
            <v>PUH</v>
          </cell>
        </row>
        <row r="58">
          <cell r="E58">
            <v>913</v>
          </cell>
          <cell r="F58" t="str">
            <v>Purchase forward contract ~ Bought EUR 452.13 Sold USD 551.64</v>
          </cell>
          <cell r="G58">
            <v>44210</v>
          </cell>
          <cell r="H58" t="str">
            <v>EUR</v>
          </cell>
          <cell r="I58">
            <v>1.220092</v>
          </cell>
          <cell r="J58">
            <v>1.2239880000000001</v>
          </cell>
          <cell r="K58">
            <v>452.13</v>
          </cell>
          <cell r="L58">
            <v>452.13</v>
          </cell>
          <cell r="M58">
            <v>452.13</v>
          </cell>
          <cell r="N58">
            <v>452.13</v>
          </cell>
          <cell r="Q58" t="str">
            <v>PUH</v>
          </cell>
        </row>
        <row r="59">
          <cell r="E59">
            <v>913</v>
          </cell>
          <cell r="F59" t="str">
            <v>Purchase forward contract ~ Bought EUR 452.13 Sold USD 551.64</v>
          </cell>
          <cell r="G59">
            <v>44210</v>
          </cell>
          <cell r="H59" t="str">
            <v>USD</v>
          </cell>
          <cell r="I59">
            <v>1.220092</v>
          </cell>
          <cell r="J59">
            <v>1.2239880000000001</v>
          </cell>
          <cell r="K59">
            <v>-551.64</v>
          </cell>
          <cell r="L59">
            <v>-452.29</v>
          </cell>
          <cell r="M59">
            <v>-553.4</v>
          </cell>
          <cell r="N59">
            <v>-452.29</v>
          </cell>
          <cell r="O59">
            <v>1.76</v>
          </cell>
          <cell r="P59">
            <v>1.44</v>
          </cell>
          <cell r="Q59" t="str">
            <v>PUH</v>
          </cell>
        </row>
        <row r="60">
          <cell r="E60">
            <v>914</v>
          </cell>
          <cell r="F60" t="str">
            <v>Purchase forward contract ~ Bought USD 973.58 Sold EUR 795.62</v>
          </cell>
          <cell r="G60">
            <v>44210</v>
          </cell>
          <cell r="H60" t="str">
            <v>EUR</v>
          </cell>
          <cell r="I60">
            <v>1.2236750000000001</v>
          </cell>
          <cell r="J60">
            <v>1.2239880000000001</v>
          </cell>
          <cell r="K60">
            <v>-795.62</v>
          </cell>
          <cell r="L60">
            <v>-795.42</v>
          </cell>
          <cell r="M60">
            <v>-795.42</v>
          </cell>
          <cell r="N60">
            <v>-795.42</v>
          </cell>
          <cell r="O60">
            <v>-0.2</v>
          </cell>
          <cell r="P60">
            <v>-0.2</v>
          </cell>
          <cell r="Q60" t="str">
            <v>PUH</v>
          </cell>
        </row>
        <row r="61">
          <cell r="E61">
            <v>914</v>
          </cell>
          <cell r="F61" t="str">
            <v>Purchase forward contract ~ Bought USD 973.58 Sold EUR 795.62</v>
          </cell>
          <cell r="G61">
            <v>44210</v>
          </cell>
          <cell r="H61" t="str">
            <v>USD</v>
          </cell>
          <cell r="I61">
            <v>1.2236750000000001</v>
          </cell>
          <cell r="J61">
            <v>1.2239880000000001</v>
          </cell>
          <cell r="K61">
            <v>973.58</v>
          </cell>
          <cell r="L61">
            <v>795.7</v>
          </cell>
          <cell r="M61">
            <v>973.58</v>
          </cell>
          <cell r="N61">
            <v>795.7</v>
          </cell>
          <cell r="Q61" t="str">
            <v>PUH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BM903"/>
  <sheetViews>
    <sheetView tabSelected="1" topLeftCell="BA1" workbookViewId="0">
      <pane ySplit="1" topLeftCell="A2" activePane="bottomLeft" state="frozen"/>
      <selection pane="bottomLeft" activeCell="BH193" sqref="BH193"/>
    </sheetView>
  </sheetViews>
  <sheetFormatPr baseColWidth="10" defaultColWidth="9.140625" defaultRowHeight="15" x14ac:dyDescent="0.25"/>
  <cols>
    <col min="1" max="1" width="10.42578125" bestFit="1" customWidth="1"/>
    <col min="2" max="2" width="13.85546875" bestFit="1" customWidth="1"/>
    <col min="3" max="3" width="43.7109375" bestFit="1" customWidth="1"/>
    <col min="4" max="4" width="17.28515625" bestFit="1" customWidth="1"/>
    <col min="6" max="6" width="23.140625" bestFit="1" customWidth="1"/>
    <col min="7" max="7" width="24.42578125" bestFit="1" customWidth="1"/>
    <col min="8" max="8" width="20.7109375" bestFit="1" customWidth="1"/>
    <col min="9" max="9" width="20.85546875" bestFit="1" customWidth="1"/>
    <col min="10" max="10" width="8.85546875" bestFit="1" customWidth="1"/>
    <col min="11" max="11" width="41.28515625" bestFit="1" customWidth="1"/>
    <col min="12" max="12" width="24.85546875" bestFit="1" customWidth="1"/>
    <col min="13" max="13" width="16" bestFit="1" customWidth="1"/>
    <col min="14" max="14" width="23.42578125" bestFit="1" customWidth="1"/>
    <col min="15" max="15" width="27.28515625" bestFit="1" customWidth="1"/>
    <col min="16" max="16" width="15.85546875" bestFit="1" customWidth="1"/>
    <col min="17" max="17" width="70.5703125" bestFit="1" customWidth="1"/>
    <col min="18" max="18" width="41.28515625" bestFit="1" customWidth="1"/>
    <col min="19" max="19" width="22.42578125" bestFit="1" customWidth="1"/>
    <col min="20" max="20" width="70.42578125" bestFit="1" customWidth="1"/>
    <col min="21" max="21" width="42.7109375" bestFit="1" customWidth="1"/>
    <col min="22" max="22" width="16.85546875" bestFit="1" customWidth="1"/>
    <col min="23" max="23" width="16.42578125" bestFit="1" customWidth="1"/>
    <col min="24" max="24" width="11.140625" bestFit="1" customWidth="1"/>
    <col min="25" max="25" width="25.85546875" bestFit="1" customWidth="1"/>
    <col min="26" max="26" width="17.85546875" bestFit="1" customWidth="1"/>
    <col min="27" max="27" width="12.42578125" bestFit="1" customWidth="1"/>
    <col min="28" max="28" width="21.28515625" customWidth="1"/>
    <col min="29" max="29" width="14.140625" bestFit="1" customWidth="1"/>
    <col min="30" max="30" width="10.7109375" bestFit="1" customWidth="1"/>
    <col min="31" max="31" width="16.42578125" bestFit="1" customWidth="1"/>
    <col min="32" max="32" width="17.42578125" bestFit="1" customWidth="1"/>
    <col min="33" max="33" width="13.28515625" bestFit="1" customWidth="1"/>
    <col min="34" max="34" width="28.42578125" bestFit="1" customWidth="1"/>
    <col min="35" max="35" width="32.42578125" bestFit="1" customWidth="1"/>
    <col min="36" max="36" width="28.28515625" bestFit="1" customWidth="1"/>
    <col min="37" max="37" width="19.85546875" bestFit="1" customWidth="1"/>
    <col min="38" max="38" width="22.85546875" bestFit="1" customWidth="1"/>
    <col min="39" max="39" width="23.7109375" bestFit="1" customWidth="1"/>
    <col min="40" max="40" width="21.85546875" bestFit="1" customWidth="1"/>
    <col min="41" max="41" width="12" bestFit="1" customWidth="1"/>
    <col min="42" max="42" width="14.5703125" bestFit="1" customWidth="1"/>
    <col min="43" max="43" width="42.28515625" bestFit="1" customWidth="1"/>
    <col min="44" max="44" width="45" bestFit="1" customWidth="1"/>
    <col min="45" max="45" width="67.140625" bestFit="1" customWidth="1"/>
    <col min="46" max="46" width="36.5703125" bestFit="1" customWidth="1"/>
    <col min="47" max="47" width="39.42578125" bestFit="1" customWidth="1"/>
    <col min="48" max="48" width="61.42578125" bestFit="1" customWidth="1"/>
    <col min="49" max="49" width="39.7109375" bestFit="1" customWidth="1"/>
    <col min="50" max="50" width="34.140625" bestFit="1" customWidth="1"/>
    <col min="51" max="51" width="30.42578125" bestFit="1" customWidth="1"/>
    <col min="52" max="52" width="47.42578125" bestFit="1" customWidth="1"/>
    <col min="53" max="53" width="44.7109375" bestFit="1" customWidth="1"/>
    <col min="54" max="54" width="40.42578125" bestFit="1" customWidth="1"/>
    <col min="55" max="55" width="36.28515625" bestFit="1" customWidth="1"/>
    <col min="56" max="56" width="15.85546875" bestFit="1" customWidth="1"/>
    <col min="57" max="57" width="10" bestFit="1" customWidth="1"/>
    <col min="60" max="60" width="19.7109375" customWidth="1"/>
  </cols>
  <sheetData>
    <row r="1" spans="1:6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s="3" t="s">
        <v>1803</v>
      </c>
      <c r="BG1" s="3" t="s">
        <v>1804</v>
      </c>
      <c r="BH1" s="3" t="s">
        <v>1821</v>
      </c>
      <c r="BI1" s="3" t="s">
        <v>1805</v>
      </c>
      <c r="BJ1" s="3" t="s">
        <v>1806</v>
      </c>
      <c r="BK1" s="3" t="s">
        <v>1807</v>
      </c>
      <c r="BL1" s="4" t="s">
        <v>1749</v>
      </c>
      <c r="BM1" s="3" t="s">
        <v>1808</v>
      </c>
    </row>
    <row r="2" spans="1:65" hidden="1" x14ac:dyDescent="0.25">
      <c r="A2" s="1">
        <v>44196</v>
      </c>
      <c r="B2" t="s">
        <v>1503</v>
      </c>
      <c r="C2" t="s">
        <v>1504</v>
      </c>
      <c r="D2" t="s">
        <v>57</v>
      </c>
      <c r="E2" t="s">
        <v>58</v>
      </c>
      <c r="F2" t="s">
        <v>59</v>
      </c>
      <c r="G2" t="s">
        <v>60</v>
      </c>
      <c r="H2">
        <v>450</v>
      </c>
      <c r="I2" t="s">
        <v>58</v>
      </c>
      <c r="L2" t="s">
        <v>57</v>
      </c>
      <c r="M2">
        <v>144120</v>
      </c>
      <c r="N2">
        <v>0</v>
      </c>
      <c r="Q2" t="s">
        <v>61</v>
      </c>
      <c r="AQ2">
        <v>601017.54</v>
      </c>
      <c r="AS2">
        <v>601017.54</v>
      </c>
      <c r="AT2">
        <v>601017.54</v>
      </c>
      <c r="AV2">
        <v>601017.54</v>
      </c>
      <c r="BA2">
        <v>640669.23</v>
      </c>
      <c r="BD2">
        <v>62905695.880000003</v>
      </c>
      <c r="BE2">
        <v>0.955426</v>
      </c>
      <c r="BF2" t="str">
        <f>IF(TRIM(W2)="",IF(TRIM(O2)="",IF(TRIM(M2)="","please check",CONCATENATE(M2,"_",COUNTIFS($M$2:$M2,M2,$C$2:$C2,$C2))),CONCATENATE(O2,"_",COUNTIFS($O$2:$O2,O2,$C$2:$C2,$C2))),W2)</f>
        <v>144120_1</v>
      </c>
      <c r="BG2" t="str">
        <f>IF(TRIM(O2)="","",IFERROR(_xlfn.NUMBERVALUE(TRIM(O2)),TRIM(O2)))</f>
        <v/>
      </c>
      <c r="BH2">
        <f>IF(I2="F.E.T.",$AW2,IF(AB2="",AQ2,AB2))</f>
        <v>601017.54</v>
      </c>
      <c r="BI2">
        <f>IF($I2&lt;&gt;"F.E.T.",$AS2,$BH2)</f>
        <v>601017.54</v>
      </c>
      <c r="BJ2">
        <f>IF($I2&lt;&gt;"F.E.T.",$AV2,IF($BK2="",IF($D2=$L2,$BI2,-SUMIFS($BI:$BI,$BG:$BG,$BG2,$B:$B,$B2,$L:$L,"&lt;&gt;"&amp;$L2)+SUMIFS($AY:$AY,$BG:$BG,$BG2,$B:$B,$B2)),IF($D2=$L2,-SUMIFS($BI:$BI,$BG:$BG,$BG2,$B:$B,$B2,$L:$L,"&lt;&gt;"&amp;$L2)*VLOOKUP($D2&amp;(IF($L2=MID($Q2,FIND("Bought ",$Q2)+7,3),MID($Q2,FIND("Sold ",$Q2)+5,3),IF($L2=MID($Q2,FIND("Sold ",$Q2)+5,3),MID($Q2,FIND("Bought ",$Q2)+7,3),"error"))),FX!$A:$B,2,0)+SUMIFS($AY:$AY,$BG:$BG,$BG2,$B:$B,$B2),$BI2*(VLOOKUP($D2&amp;$L2,FX!$A:$B,2,0)))))</f>
        <v>601017.54</v>
      </c>
      <c r="BK2" t="str">
        <f>IF(E2="CASH",IFERROR(VLOOKUP(M2,[1]mapping!$A:$C,3,0),""),IF(I2="F.E.T.",IF(VLOOKUP(O2,[1]forwards!$E:$Q,13,0)=0,"",VLOOKUP(O2,[1]forwards!$E:$Q,13,0)),""))</f>
        <v/>
      </c>
      <c r="BL2" t="str">
        <f>IF($B2&lt;&gt;VLOOKUP($BL$1,NAV!$A:$N,MATCH("SubFund_Code",NAV!$A$1:$N$1,0),0),"n/a",IF($BK2="",$BJ2/SUMIFS($BJ:$BJ,$BK:$BK,"",$B:$B,$B2)*VLOOKUP($BL$1,NAV!$A:$N,MATCH("Hedged sc",NAV!$A$1:$N$1,0),0)/VLOOKUP($BL$1,NAV!$A:$N,MATCH("SC in FUND CCY",NAV!$A$1:$N$1,0),0),IF($BK2&lt;&gt;VLOOKUP($BL$1,NAV!$A:$N,MATCH("SC",NAV!$A$1:$N$1,0),0),"n/a",$BJ2/VLOOKUP($BL$1,NAV!$A:$N,MATCH("SC in FUND CCY",NAV!$A$1:$N$1,0),0))))</f>
        <v>n/a</v>
      </c>
    </row>
    <row r="3" spans="1:65" hidden="1" x14ac:dyDescent="0.25">
      <c r="A3" s="1">
        <v>44196</v>
      </c>
      <c r="B3" t="s">
        <v>1503</v>
      </c>
      <c r="C3" t="s">
        <v>1504</v>
      </c>
      <c r="D3" t="s">
        <v>57</v>
      </c>
      <c r="E3" t="s">
        <v>58</v>
      </c>
      <c r="F3" t="s">
        <v>59</v>
      </c>
      <c r="G3" t="s">
        <v>60</v>
      </c>
      <c r="H3">
        <v>600</v>
      </c>
      <c r="I3" t="s">
        <v>65</v>
      </c>
      <c r="L3" t="s">
        <v>57</v>
      </c>
      <c r="M3">
        <v>152001</v>
      </c>
      <c r="N3">
        <v>0</v>
      </c>
      <c r="Q3" t="s">
        <v>66</v>
      </c>
      <c r="AQ3">
        <v>-39.729999999999997</v>
      </c>
      <c r="AS3">
        <v>-39.729999999999997</v>
      </c>
      <c r="AT3">
        <v>-39.729999999999997</v>
      </c>
      <c r="AV3">
        <v>-39.729999999999997</v>
      </c>
      <c r="BA3">
        <v>640669.23</v>
      </c>
      <c r="BD3">
        <v>62905695.880000003</v>
      </c>
      <c r="BE3">
        <v>-6.3E-5</v>
      </c>
      <c r="BF3" t="str">
        <f>IF(TRIM(W3)="",IF(TRIM(O3)="",IF(TRIM(M3)="","please check",CONCATENATE(M3,"_",COUNTIFS($M$2:$M3,M3,$C$2:$C3,$C3))),CONCATENATE(O3,"_",COUNTIFS($O$2:$O3,O3,$C$2:$C3,$C3))),W3)</f>
        <v>152001_1</v>
      </c>
      <c r="BG3" t="str">
        <f t="shared" ref="BG3:BG66" si="0">IF(TRIM(O3)="","",IFERROR(_xlfn.NUMBERVALUE(TRIM(O3)),TRIM(O3)))</f>
        <v/>
      </c>
      <c r="BH3">
        <f t="shared" ref="BH3:BH66" si="1">IF(I3="F.E.T.",$AW3,IF(AB3="",AQ3,AB3))</f>
        <v>-39.729999999999997</v>
      </c>
      <c r="BI3">
        <f t="shared" ref="BI3:BI66" si="2">IF($I3&lt;&gt;"F.E.T.",$AS3,$BH3)</f>
        <v>-39.729999999999997</v>
      </c>
      <c r="BJ3">
        <f>IF($I3&lt;&gt;"F.E.T.",$AV3,IF($BK3="",IF($D3=$L3,$BI3,-SUMIFS($BI:$BI,$BG:$BG,$BG3,$B:$B,$B3,$L:$L,"&lt;&gt;"&amp;$L3)+SUMIFS($AY:$AY,$BG:$BG,$BG3,$B:$B,$B3)),IF($D3=$L3,-SUMIFS($BI:$BI,$BG:$BG,$BG3,$B:$B,$B3,$L:$L,"&lt;&gt;"&amp;$L3)*VLOOKUP($D3&amp;(IF($L3=MID($Q3,FIND("Bought ",$Q3)+7,3),MID($Q3,FIND("Sold ",$Q3)+5,3),IF($L3=MID($Q3,FIND("Sold ",$Q3)+5,3),MID($Q3,FIND("Bought ",$Q3)+7,3),"error"))),FX!$A:$B,2,0)+SUMIFS($AY:$AY,$BG:$BG,$BG3,$B:$B,$B3),$BI3*(VLOOKUP($D3&amp;$L3,FX!$A:$B,2,0)))))</f>
        <v>-39.729999999999997</v>
      </c>
      <c r="BK3" t="str">
        <f>IF(E3="CASH",IFERROR(VLOOKUP(M3,[1]mapping!$A:$C,3,0),""),IF(I3="F.E.T.",IF(VLOOKUP(O3,[1]forwards!$E:$Q,13,0)=0,"",VLOOKUP(O3,[1]forwards!$E:$Q,13,0)),""))</f>
        <v/>
      </c>
      <c r="BL3" t="str">
        <f>IF($B3&lt;&gt;VLOOKUP($BL$1,NAV!$A:$N,MATCH("SubFund_Code",NAV!$A$1:$N$1,0),0),"n/a",IF($BK3="",$BJ3/SUMIFS($BJ:$BJ,$BK:$BK,"",$B:$B,$B3)*VLOOKUP($BL$1,NAV!$A:$N,MATCH("Hedged sc",NAV!$A$1:$N$1,0),0)/VLOOKUP($BL$1,NAV!$A:$N,MATCH("SC in FUND CCY",NAV!$A$1:$N$1,0),0),IF($BK3&lt;&gt;VLOOKUP($BL$1,NAV!$A:$N,MATCH("SC",NAV!$A$1:$N$1,0),0),"n/a",$BJ3/VLOOKUP($BL$1,NAV!$A:$N,MATCH("SC in FUND CCY",NAV!$A$1:$N$1,0),0))))</f>
        <v>n/a</v>
      </c>
    </row>
    <row r="4" spans="1:65" hidden="1" x14ac:dyDescent="0.25">
      <c r="A4" s="1">
        <v>44196</v>
      </c>
      <c r="B4" t="s">
        <v>1503</v>
      </c>
      <c r="C4" t="s">
        <v>1504</v>
      </c>
      <c r="D4" t="s">
        <v>57</v>
      </c>
      <c r="E4" t="s">
        <v>58</v>
      </c>
      <c r="F4" t="s">
        <v>59</v>
      </c>
      <c r="G4" t="s">
        <v>60</v>
      </c>
      <c r="H4">
        <v>600</v>
      </c>
      <c r="I4" t="s">
        <v>65</v>
      </c>
      <c r="L4" t="s">
        <v>57</v>
      </c>
      <c r="M4">
        <v>155000</v>
      </c>
      <c r="N4">
        <v>0</v>
      </c>
      <c r="Q4" t="s">
        <v>82</v>
      </c>
      <c r="AQ4">
        <v>151641.5</v>
      </c>
      <c r="AS4">
        <v>151641.5</v>
      </c>
      <c r="AT4">
        <v>151641.5</v>
      </c>
      <c r="AV4">
        <v>151641.5</v>
      </c>
      <c r="BA4">
        <v>640669.23</v>
      </c>
      <c r="BD4">
        <v>62905695.880000003</v>
      </c>
      <c r="BE4">
        <v>0.241062</v>
      </c>
      <c r="BF4" t="str">
        <f>IF(TRIM(W4)="",IF(TRIM(O4)="",IF(TRIM(M4)="","please check",CONCATENATE(M4,"_",COUNTIFS($M$2:$M4,M4,$C$2:$C4,$C4))),CONCATENATE(O4,"_",COUNTIFS($O$2:$O4,O4,$C$2:$C4,$C4))),W4)</f>
        <v>155000_1</v>
      </c>
      <c r="BG4" t="str">
        <f t="shared" si="0"/>
        <v/>
      </c>
      <c r="BH4">
        <f t="shared" si="1"/>
        <v>151641.5</v>
      </c>
      <c r="BI4">
        <f t="shared" si="2"/>
        <v>151641.5</v>
      </c>
      <c r="BJ4">
        <f>IF($I4&lt;&gt;"F.E.T.",$AV4,IF($BK4="",IF($D4=$L4,$BI4,-SUMIFS($BI:$BI,$BG:$BG,$BG4,$B:$B,$B4,$L:$L,"&lt;&gt;"&amp;$L4)+SUMIFS($AY:$AY,$BG:$BG,$BG4,$B:$B,$B4)),IF($D4=$L4,-SUMIFS($BI:$BI,$BG:$BG,$BG4,$B:$B,$B4,$L:$L,"&lt;&gt;"&amp;$L4)*VLOOKUP($D4&amp;(IF($L4=MID($Q4,FIND("Bought ",$Q4)+7,3),MID($Q4,FIND("Sold ",$Q4)+5,3),IF($L4=MID($Q4,FIND("Sold ",$Q4)+5,3),MID($Q4,FIND("Bought ",$Q4)+7,3),"error"))),FX!$A:$B,2,0)+SUMIFS($AY:$AY,$BG:$BG,$BG4,$B:$B,$B4),$BI4*(VLOOKUP($D4&amp;$L4,FX!$A:$B,2,0)))))</f>
        <v>151641.5</v>
      </c>
      <c r="BK4" t="str">
        <f>IF(E4="CASH",IFERROR(VLOOKUP(M4,[1]mapping!$A:$C,3,0),""),IF(I4="F.E.T.",IF(VLOOKUP(O4,[1]forwards!$E:$Q,13,0)=0,"",VLOOKUP(O4,[1]forwards!$E:$Q,13,0)),""))</f>
        <v/>
      </c>
      <c r="BL4" t="str">
        <f>IF($B4&lt;&gt;VLOOKUP($BL$1,NAV!$A:$N,MATCH("SubFund_Code",NAV!$A$1:$N$1,0),0),"n/a",IF($BK4="",$BJ4/SUMIFS($BJ:$BJ,$BK:$BK,"",$B:$B,$B4)*VLOOKUP($BL$1,NAV!$A:$N,MATCH("Hedged sc",NAV!$A$1:$N$1,0),0)/VLOOKUP($BL$1,NAV!$A:$N,MATCH("SC in FUND CCY",NAV!$A$1:$N$1,0),0),IF($BK4&lt;&gt;VLOOKUP($BL$1,NAV!$A:$N,MATCH("SC",NAV!$A$1:$N$1,0),0),"n/a",$BJ4/VLOOKUP($BL$1,NAV!$A:$N,MATCH("SC in FUND CCY",NAV!$A$1:$N$1,0),0))))</f>
        <v>n/a</v>
      </c>
    </row>
    <row r="5" spans="1:65" hidden="1" x14ac:dyDescent="0.25">
      <c r="A5" s="1">
        <v>44196</v>
      </c>
      <c r="B5" t="s">
        <v>1503</v>
      </c>
      <c r="C5" t="s">
        <v>1504</v>
      </c>
      <c r="D5" t="s">
        <v>57</v>
      </c>
      <c r="E5" t="s">
        <v>58</v>
      </c>
      <c r="F5" t="s">
        <v>59</v>
      </c>
      <c r="G5" t="s">
        <v>60</v>
      </c>
      <c r="H5">
        <v>850</v>
      </c>
      <c r="I5" t="s">
        <v>62</v>
      </c>
      <c r="L5" t="s">
        <v>57</v>
      </c>
      <c r="M5">
        <v>263076</v>
      </c>
      <c r="N5">
        <v>0</v>
      </c>
      <c r="Q5" t="s">
        <v>90</v>
      </c>
      <c r="AQ5">
        <v>-0.56999999999999995</v>
      </c>
      <c r="AS5">
        <v>-0.56999999999999995</v>
      </c>
      <c r="AT5">
        <v>-0.56999999999999995</v>
      </c>
      <c r="AV5">
        <v>-0.56999999999999995</v>
      </c>
      <c r="BA5">
        <v>640669.23</v>
      </c>
      <c r="BD5">
        <v>62905695.880000003</v>
      </c>
      <c r="BE5">
        <v>-9.9999999999999995E-7</v>
      </c>
      <c r="BF5" t="str">
        <f>IF(TRIM(W5)="",IF(TRIM(O5)="",IF(TRIM(M5)="","please check",CONCATENATE(M5,"_",COUNTIFS($M$2:$M5,M5,$C$2:$C5,$C5))),CONCATENATE(O5,"_",COUNTIFS($O$2:$O5,O5,$C$2:$C5,$C5))),W5)</f>
        <v>263076_1</v>
      </c>
      <c r="BG5" t="str">
        <f t="shared" si="0"/>
        <v/>
      </c>
      <c r="BH5">
        <f t="shared" si="1"/>
        <v>-0.56999999999999995</v>
      </c>
      <c r="BI5">
        <f t="shared" si="2"/>
        <v>-0.56999999999999995</v>
      </c>
      <c r="BJ5">
        <f>IF($I5&lt;&gt;"F.E.T.",$AV5,IF($BK5="",IF($D5=$L5,$BI5,-SUMIFS($BI:$BI,$BG:$BG,$BG5,$B:$B,$B5,$L:$L,"&lt;&gt;"&amp;$L5)+SUMIFS($AY:$AY,$BG:$BG,$BG5,$B:$B,$B5)),IF($D5=$L5,-SUMIFS($BI:$BI,$BG:$BG,$BG5,$B:$B,$B5,$L:$L,"&lt;&gt;"&amp;$L5)*VLOOKUP($D5&amp;(IF($L5=MID($Q5,FIND("Bought ",$Q5)+7,3),MID($Q5,FIND("Sold ",$Q5)+5,3),IF($L5=MID($Q5,FIND("Sold ",$Q5)+5,3),MID($Q5,FIND("Bought ",$Q5)+7,3),"error"))),FX!$A:$B,2,0)+SUMIFS($AY:$AY,$BG:$BG,$BG5,$B:$B,$B5),$BI5*(VLOOKUP($D5&amp;$L5,FX!$A:$B,2,0)))))</f>
        <v>-0.56999999999999995</v>
      </c>
      <c r="BK5" t="str">
        <f>IF(E5="CASH",IFERROR(VLOOKUP(M5,[1]mapping!$A:$C,3,0),""),IF(I5="F.E.T.",IF(VLOOKUP(O5,[1]forwards!$E:$Q,13,0)=0,"",VLOOKUP(O5,[1]forwards!$E:$Q,13,0)),""))</f>
        <v>PD</v>
      </c>
      <c r="BL5" t="str">
        <f>IF($B5&lt;&gt;VLOOKUP($BL$1,NAV!$A:$N,MATCH("SubFund_Code",NAV!$A$1:$N$1,0),0),"n/a",IF($BK5="",$BJ5/SUMIFS($BJ:$BJ,$BK:$BK,"",$B:$B,$B5)*VLOOKUP($BL$1,NAV!$A:$N,MATCH("Hedged sc",NAV!$A$1:$N$1,0),0)/VLOOKUP($BL$1,NAV!$A:$N,MATCH("SC in FUND CCY",NAV!$A$1:$N$1,0),0),IF($BK5&lt;&gt;VLOOKUP($BL$1,NAV!$A:$N,MATCH("SC",NAV!$A$1:$N$1,0),0),"n/a",$BJ5/VLOOKUP($BL$1,NAV!$A:$N,MATCH("SC in FUND CCY",NAV!$A$1:$N$1,0),0))))</f>
        <v>n/a</v>
      </c>
    </row>
    <row r="6" spans="1:65" hidden="1" x14ac:dyDescent="0.25">
      <c r="A6" s="1">
        <v>44196</v>
      </c>
      <c r="B6" t="s">
        <v>1503</v>
      </c>
      <c r="C6" t="s">
        <v>1504</v>
      </c>
      <c r="D6" t="s">
        <v>57</v>
      </c>
      <c r="E6" t="s">
        <v>58</v>
      </c>
      <c r="F6" t="s">
        <v>59</v>
      </c>
      <c r="G6" t="s">
        <v>60</v>
      </c>
      <c r="H6">
        <v>850</v>
      </c>
      <c r="I6" t="s">
        <v>62</v>
      </c>
      <c r="L6" t="s">
        <v>57</v>
      </c>
      <c r="M6">
        <v>264287</v>
      </c>
      <c r="N6">
        <v>0</v>
      </c>
      <c r="Q6" t="s">
        <v>81</v>
      </c>
      <c r="AQ6">
        <v>-6646.86</v>
      </c>
      <c r="AS6">
        <v>-6646.86</v>
      </c>
      <c r="AT6">
        <v>-6646.86</v>
      </c>
      <c r="AV6">
        <v>-6646.86</v>
      </c>
      <c r="BA6">
        <v>640669.23</v>
      </c>
      <c r="BD6">
        <v>62905695.880000003</v>
      </c>
      <c r="BE6">
        <v>-1.0566000000000001E-2</v>
      </c>
      <c r="BF6" t="str">
        <f>IF(TRIM(W6)="",IF(TRIM(O6)="",IF(TRIM(M6)="","please check",CONCATENATE(M6,"_",COUNTIFS($M$2:$M6,M6,$C$2:$C6,$C6))),CONCATENATE(O6,"_",COUNTIFS($O$2:$O6,O6,$C$2:$C6,$C6))),W6)</f>
        <v>264287_1</v>
      </c>
      <c r="BG6" t="str">
        <f t="shared" si="0"/>
        <v/>
      </c>
      <c r="BH6">
        <f t="shared" si="1"/>
        <v>-6646.86</v>
      </c>
      <c r="BI6">
        <f t="shared" si="2"/>
        <v>-6646.86</v>
      </c>
      <c r="BJ6">
        <f>IF($I6&lt;&gt;"F.E.T.",$AV6,IF($BK6="",IF($D6=$L6,$BI6,-SUMIFS($BI:$BI,$BG:$BG,$BG6,$B:$B,$B6,$L:$L,"&lt;&gt;"&amp;$L6)+SUMIFS($AY:$AY,$BG:$BG,$BG6,$B:$B,$B6)),IF($D6=$L6,-SUMIFS($BI:$BI,$BG:$BG,$BG6,$B:$B,$B6,$L:$L,"&lt;&gt;"&amp;$L6)*VLOOKUP($D6&amp;(IF($L6=MID($Q6,FIND("Bought ",$Q6)+7,3),MID($Q6,FIND("Sold ",$Q6)+5,3),IF($L6=MID($Q6,FIND("Sold ",$Q6)+5,3),MID($Q6,FIND("Bought ",$Q6)+7,3),"error"))),FX!$A:$B,2,0)+SUMIFS($AY:$AY,$BG:$BG,$BG6,$B:$B,$B6),$BI6*(VLOOKUP($D6&amp;$L6,FX!$A:$B,2,0)))))</f>
        <v>-6646.86</v>
      </c>
      <c r="BK6" t="str">
        <f>IF(E6="CASH",IFERROR(VLOOKUP(M6,[1]mapping!$A:$C,3,0),""),IF(I6="F.E.T.",IF(VLOOKUP(O6,[1]forwards!$E:$Q,13,0)=0,"",VLOOKUP(O6,[1]forwards!$E:$Q,13,0)),""))</f>
        <v>P</v>
      </c>
      <c r="BL6" t="str">
        <f>IF($B6&lt;&gt;VLOOKUP($BL$1,NAV!$A:$N,MATCH("SubFund_Code",NAV!$A$1:$N$1,0),0),"n/a",IF($BK6="",$BJ6/SUMIFS($BJ:$BJ,$BK:$BK,"",$B:$B,$B6)*VLOOKUP($BL$1,NAV!$A:$N,MATCH("Hedged sc",NAV!$A$1:$N$1,0),0)/VLOOKUP($BL$1,NAV!$A:$N,MATCH("SC in FUND CCY",NAV!$A$1:$N$1,0),0),IF($BK6&lt;&gt;VLOOKUP($BL$1,NAV!$A:$N,MATCH("SC",NAV!$A$1:$N$1,0),0),"n/a",$BJ6/VLOOKUP($BL$1,NAV!$A:$N,MATCH("SC in FUND CCY",NAV!$A$1:$N$1,0),0))))</f>
        <v>n/a</v>
      </c>
    </row>
    <row r="7" spans="1:65" hidden="1" x14ac:dyDescent="0.25">
      <c r="A7" s="1">
        <v>44196</v>
      </c>
      <c r="B7" t="s">
        <v>1503</v>
      </c>
      <c r="C7" t="s">
        <v>1504</v>
      </c>
      <c r="D7" t="s">
        <v>57</v>
      </c>
      <c r="E7" t="s">
        <v>58</v>
      </c>
      <c r="F7" t="s">
        <v>59</v>
      </c>
      <c r="G7" t="s">
        <v>60</v>
      </c>
      <c r="H7">
        <v>850</v>
      </c>
      <c r="I7" t="s">
        <v>62</v>
      </c>
      <c r="L7" t="s">
        <v>57</v>
      </c>
      <c r="M7">
        <v>264293</v>
      </c>
      <c r="N7">
        <v>0</v>
      </c>
      <c r="Q7" t="s">
        <v>91</v>
      </c>
      <c r="AQ7">
        <v>-12644.8</v>
      </c>
      <c r="AS7">
        <v>-12644.8</v>
      </c>
      <c r="AT7">
        <v>-12644.8</v>
      </c>
      <c r="AV7">
        <v>-12644.8</v>
      </c>
      <c r="BA7">
        <v>640669.23</v>
      </c>
      <c r="BD7">
        <v>62905695.880000003</v>
      </c>
      <c r="BE7">
        <v>-2.0101000000000001E-2</v>
      </c>
      <c r="BF7" t="str">
        <f>IF(TRIM(W7)="",IF(TRIM(O7)="",IF(TRIM(M7)="","please check",CONCATENATE(M7,"_",COUNTIFS($M$2:$M7,M7,$C$2:$C7,$C7))),CONCATENATE(O7,"_",COUNTIFS($O$2:$O7,O7,$C$2:$C7,$C7))),W7)</f>
        <v>264293_1</v>
      </c>
      <c r="BG7" t="str">
        <f t="shared" si="0"/>
        <v/>
      </c>
      <c r="BH7">
        <f t="shared" si="1"/>
        <v>-12644.8</v>
      </c>
      <c r="BI7">
        <f t="shared" si="2"/>
        <v>-12644.8</v>
      </c>
      <c r="BJ7">
        <f>IF($I7&lt;&gt;"F.E.T.",$AV7,IF($BK7="",IF($D7=$L7,$BI7,-SUMIFS($BI:$BI,$BG:$BG,$BG7,$B:$B,$B7,$L:$L,"&lt;&gt;"&amp;$L7)+SUMIFS($AY:$AY,$BG:$BG,$BG7,$B:$B,$B7)),IF($D7=$L7,-SUMIFS($BI:$BI,$BG:$BG,$BG7,$B:$B,$B7,$L:$L,"&lt;&gt;"&amp;$L7)*VLOOKUP($D7&amp;(IF($L7=MID($Q7,FIND("Bought ",$Q7)+7,3),MID($Q7,FIND("Sold ",$Q7)+5,3),IF($L7=MID($Q7,FIND("Sold ",$Q7)+5,3),MID($Q7,FIND("Bought ",$Q7)+7,3),"error"))),FX!$A:$B,2,0)+SUMIFS($AY:$AY,$BG:$BG,$BG7,$B:$B,$B7),$BI7*(VLOOKUP($D7&amp;$L7,FX!$A:$B,2,0)))))</f>
        <v>-12644.8</v>
      </c>
      <c r="BK7" t="str">
        <f>IF(E7="CASH",IFERROR(VLOOKUP(M7,[1]mapping!$A:$C,3,0),""),IF(I7="F.E.T.",IF(VLOOKUP(O7,[1]forwards!$E:$Q,13,0)=0,"",VLOOKUP(O7,[1]forwards!$E:$Q,13,0)),""))</f>
        <v>I</v>
      </c>
      <c r="BL7" t="str">
        <f>IF($B7&lt;&gt;VLOOKUP($BL$1,NAV!$A:$N,MATCH("SubFund_Code",NAV!$A$1:$N$1,0),0),"n/a",IF($BK7="",$BJ7/SUMIFS($BJ:$BJ,$BK:$BK,"",$B:$B,$B7)*VLOOKUP($BL$1,NAV!$A:$N,MATCH("Hedged sc",NAV!$A$1:$N$1,0),0)/VLOOKUP($BL$1,NAV!$A:$N,MATCH("SC in FUND CCY",NAV!$A$1:$N$1,0),0),IF($BK7&lt;&gt;VLOOKUP($BL$1,NAV!$A:$N,MATCH("SC",NAV!$A$1:$N$1,0),0),"n/a",$BJ7/VLOOKUP($BL$1,NAV!$A:$N,MATCH("SC in FUND CCY",NAV!$A$1:$N$1,0),0))))</f>
        <v>n/a</v>
      </c>
    </row>
    <row r="8" spans="1:65" hidden="1" x14ac:dyDescent="0.25">
      <c r="A8" s="1">
        <v>44196</v>
      </c>
      <c r="B8" t="s">
        <v>1503</v>
      </c>
      <c r="C8" t="s">
        <v>1504</v>
      </c>
      <c r="D8" t="s">
        <v>57</v>
      </c>
      <c r="E8" t="s">
        <v>58</v>
      </c>
      <c r="F8" t="s">
        <v>59</v>
      </c>
      <c r="G8" t="s">
        <v>60</v>
      </c>
      <c r="H8">
        <v>850</v>
      </c>
      <c r="I8" t="s">
        <v>62</v>
      </c>
      <c r="L8" t="s">
        <v>57</v>
      </c>
      <c r="M8">
        <v>294880</v>
      </c>
      <c r="N8">
        <v>0</v>
      </c>
      <c r="Q8" t="s">
        <v>89</v>
      </c>
      <c r="AQ8">
        <v>-0.36</v>
      </c>
      <c r="AS8">
        <v>-0.36</v>
      </c>
      <c r="AT8">
        <v>-0.36</v>
      </c>
      <c r="AV8">
        <v>-0.36</v>
      </c>
      <c r="BA8">
        <v>640669.23</v>
      </c>
      <c r="BD8">
        <v>62905695.880000003</v>
      </c>
      <c r="BE8">
        <v>-9.9999999999999995E-7</v>
      </c>
      <c r="BF8" t="str">
        <f>IF(TRIM(W8)="",IF(TRIM(O8)="",IF(TRIM(M8)="","please check",CONCATENATE(M8,"_",COUNTIFS($M$2:$M8,M8,$C$2:$C8,$C8))),CONCATENATE(O8,"_",COUNTIFS($O$2:$O8,O8,$C$2:$C8,$C8))),W8)</f>
        <v>294880_1</v>
      </c>
      <c r="BG8" t="str">
        <f t="shared" si="0"/>
        <v/>
      </c>
      <c r="BH8">
        <f t="shared" si="1"/>
        <v>-0.36</v>
      </c>
      <c r="BI8">
        <f t="shared" si="2"/>
        <v>-0.36</v>
      </c>
      <c r="BJ8">
        <f>IF($I8&lt;&gt;"F.E.T.",$AV8,IF($BK8="",IF($D8=$L8,$BI8,-SUMIFS($BI:$BI,$BG:$BG,$BG8,$B:$B,$B8,$L:$L,"&lt;&gt;"&amp;$L8)+SUMIFS($AY:$AY,$BG:$BG,$BG8,$B:$B,$B8)),IF($D8=$L8,-SUMIFS($BI:$BI,$BG:$BG,$BG8,$B:$B,$B8,$L:$L,"&lt;&gt;"&amp;$L8)*VLOOKUP($D8&amp;(IF($L8=MID($Q8,FIND("Bought ",$Q8)+7,3),MID($Q8,FIND("Sold ",$Q8)+5,3),IF($L8=MID($Q8,FIND("Sold ",$Q8)+5,3),MID($Q8,FIND("Bought ",$Q8)+7,3),"error"))),FX!$A:$B,2,0)+SUMIFS($AY:$AY,$BG:$BG,$BG8,$B:$B,$B8),$BI8*(VLOOKUP($D8&amp;$L8,FX!$A:$B,2,0)))))</f>
        <v>-0.36</v>
      </c>
      <c r="BK8" t="str">
        <f>IF(E8="CASH",IFERROR(VLOOKUP(M8,[1]mapping!$A:$C,3,0),""),IF(I8="F.E.T.",IF(VLOOKUP(O8,[1]forwards!$E:$Q,13,0)=0,"",VLOOKUP(O8,[1]forwards!$E:$Q,13,0)),""))</f>
        <v>PD</v>
      </c>
      <c r="BL8" t="str">
        <f>IF($B8&lt;&gt;VLOOKUP($BL$1,NAV!$A:$N,MATCH("SubFund_Code",NAV!$A$1:$N$1,0),0),"n/a",IF($BK8="",$BJ8/SUMIFS($BJ:$BJ,$BK:$BK,"",$B:$B,$B8)*VLOOKUP($BL$1,NAV!$A:$N,MATCH("Hedged sc",NAV!$A$1:$N$1,0),0)/VLOOKUP($BL$1,NAV!$A:$N,MATCH("SC in FUND CCY",NAV!$A$1:$N$1,0),0),IF($BK8&lt;&gt;VLOOKUP($BL$1,NAV!$A:$N,MATCH("SC",NAV!$A$1:$N$1,0),0),"n/a",$BJ8/VLOOKUP($BL$1,NAV!$A:$N,MATCH("SC in FUND CCY",NAV!$A$1:$N$1,0),0))))</f>
        <v>n/a</v>
      </c>
    </row>
    <row r="9" spans="1:65" hidden="1" x14ac:dyDescent="0.25">
      <c r="A9" s="1">
        <v>44196</v>
      </c>
      <c r="B9" t="s">
        <v>1503</v>
      </c>
      <c r="C9" t="s">
        <v>1504</v>
      </c>
      <c r="D9" t="s">
        <v>57</v>
      </c>
      <c r="E9" t="s">
        <v>58</v>
      </c>
      <c r="F9" t="s">
        <v>59</v>
      </c>
      <c r="G9" t="s">
        <v>60</v>
      </c>
      <c r="H9">
        <v>850</v>
      </c>
      <c r="I9" t="s">
        <v>62</v>
      </c>
      <c r="L9" t="s">
        <v>57</v>
      </c>
      <c r="M9">
        <v>265796</v>
      </c>
      <c r="N9">
        <v>0</v>
      </c>
      <c r="Q9" t="s">
        <v>92</v>
      </c>
      <c r="AQ9">
        <v>-1.5</v>
      </c>
      <c r="AS9">
        <v>-1.5</v>
      </c>
      <c r="AT9">
        <v>-1.5</v>
      </c>
      <c r="AV9">
        <v>-1.5</v>
      </c>
      <c r="BA9">
        <v>640669.23</v>
      </c>
      <c r="BD9">
        <v>62905695.880000003</v>
      </c>
      <c r="BE9">
        <v>-1.9999999999999999E-6</v>
      </c>
      <c r="BF9" t="str">
        <f>IF(TRIM(W9)="",IF(TRIM(O9)="",IF(TRIM(M9)="","please check",CONCATENATE(M9,"_",COUNTIFS($M$2:$M9,M9,$C$2:$C9,$C9))),CONCATENATE(O9,"_",COUNTIFS($O$2:$O9,O9,$C$2:$C9,$C9))),W9)</f>
        <v>265796_1</v>
      </c>
      <c r="BG9" t="str">
        <f t="shared" si="0"/>
        <v/>
      </c>
      <c r="BH9">
        <f t="shared" si="1"/>
        <v>-1.5</v>
      </c>
      <c r="BI9">
        <f t="shared" si="2"/>
        <v>-1.5</v>
      </c>
      <c r="BJ9">
        <f>IF($I9&lt;&gt;"F.E.T.",$AV9,IF($BK9="",IF($D9=$L9,$BI9,-SUMIFS($BI:$BI,$BG:$BG,$BG9,$B:$B,$B9,$L:$L,"&lt;&gt;"&amp;$L9)+SUMIFS($AY:$AY,$BG:$BG,$BG9,$B:$B,$B9)),IF($D9=$L9,-SUMIFS($BI:$BI,$BG:$BG,$BG9,$B:$B,$B9,$L:$L,"&lt;&gt;"&amp;$L9)*VLOOKUP($D9&amp;(IF($L9=MID($Q9,FIND("Bought ",$Q9)+7,3),MID($Q9,FIND("Sold ",$Q9)+5,3),IF($L9=MID($Q9,FIND("Sold ",$Q9)+5,3),MID($Q9,FIND("Bought ",$Q9)+7,3),"error"))),FX!$A:$B,2,0)+SUMIFS($AY:$AY,$BG:$BG,$BG9,$B:$B,$B9),$BI9*(VLOOKUP($D9&amp;$L9,FX!$A:$B,2,0)))))</f>
        <v>-1.5</v>
      </c>
      <c r="BK9" t="str">
        <f>IF(E9="CASH",IFERROR(VLOOKUP(M9,[1]mapping!$A:$C,3,0),""),IF(I9="F.E.T.",IF(VLOOKUP(O9,[1]forwards!$E:$Q,13,0)=0,"",VLOOKUP(O9,[1]forwards!$E:$Q,13,0)),""))</f>
        <v>PD</v>
      </c>
      <c r="BL9" t="str">
        <f>IF($B9&lt;&gt;VLOOKUP($BL$1,NAV!$A:$N,MATCH("SubFund_Code",NAV!$A$1:$N$1,0),0),"n/a",IF($BK9="",$BJ9/SUMIFS($BJ:$BJ,$BK:$BK,"",$B:$B,$B9)*VLOOKUP($BL$1,NAV!$A:$N,MATCH("Hedged sc",NAV!$A$1:$N$1,0),0)/VLOOKUP($BL$1,NAV!$A:$N,MATCH("SC in FUND CCY",NAV!$A$1:$N$1,0),0),IF($BK9&lt;&gt;VLOOKUP($BL$1,NAV!$A:$N,MATCH("SC",NAV!$A$1:$N$1,0),0),"n/a",$BJ9/VLOOKUP($BL$1,NAV!$A:$N,MATCH("SC in FUND CCY",NAV!$A$1:$N$1,0),0))))</f>
        <v>n/a</v>
      </c>
    </row>
    <row r="10" spans="1:65" hidden="1" x14ac:dyDescent="0.25">
      <c r="A10" s="1">
        <v>44196</v>
      </c>
      <c r="B10" t="s">
        <v>1503</v>
      </c>
      <c r="C10" t="s">
        <v>1504</v>
      </c>
      <c r="D10" t="s">
        <v>57</v>
      </c>
      <c r="E10" t="s">
        <v>58</v>
      </c>
      <c r="F10" t="s">
        <v>59</v>
      </c>
      <c r="G10" t="s">
        <v>60</v>
      </c>
      <c r="H10">
        <v>850</v>
      </c>
      <c r="I10" t="s">
        <v>62</v>
      </c>
      <c r="L10" t="s">
        <v>57</v>
      </c>
      <c r="M10">
        <v>267100</v>
      </c>
      <c r="N10">
        <v>0</v>
      </c>
      <c r="Q10" s="4" t="s">
        <v>1820</v>
      </c>
      <c r="AQ10">
        <v>-1246.94</v>
      </c>
      <c r="AS10">
        <v>-1246.94</v>
      </c>
      <c r="AT10">
        <v>-1246.94</v>
      </c>
      <c r="AV10">
        <v>-1246.94</v>
      </c>
      <c r="BA10">
        <v>640669.23</v>
      </c>
      <c r="BD10">
        <v>62905695.880000003</v>
      </c>
      <c r="BE10">
        <v>-1.9819999999999998E-3</v>
      </c>
      <c r="BF10" t="str">
        <f>IF(TRIM(W10)="",IF(TRIM(O10)="",IF(TRIM(M10)="","please check",CONCATENATE(M10,"_",COUNTIFS($M$2:$M10,M10,$C$2:$C10,$C10))),CONCATENATE(O10,"_",COUNTIFS($O$2:$O10,O10,$C$2:$C10,$C10))),W10)</f>
        <v>267100_1</v>
      </c>
      <c r="BG10" t="str">
        <f t="shared" si="0"/>
        <v/>
      </c>
      <c r="BH10">
        <f t="shared" si="1"/>
        <v>-1246.94</v>
      </c>
      <c r="BI10">
        <f t="shared" si="2"/>
        <v>-1246.94</v>
      </c>
      <c r="BJ10">
        <f>IF($I10&lt;&gt;"F.E.T.",$AV10,IF($BK10="",IF($D10=$L10,$BI10,-SUMIFS($BI:$BI,$BG:$BG,$BG10,$B:$B,$B10,$L:$L,"&lt;&gt;"&amp;$L10)+SUMIFS($AY:$AY,$BG:$BG,$BG10,$B:$B,$B10)),IF($D10=$L10,-SUMIFS($BI:$BI,$BG:$BG,$BG10,$B:$B,$B10,$L:$L,"&lt;&gt;"&amp;$L10)*VLOOKUP($D10&amp;(IF($L10=MID($Q10,FIND("Bought ",$Q10)+7,3),MID($Q10,FIND("Sold ",$Q10)+5,3),IF($L10=MID($Q10,FIND("Sold ",$Q10)+5,3),MID($Q10,FIND("Bought ",$Q10)+7,3),"error"))),FX!$A:$B,2,0)+SUMIFS($AY:$AY,$BG:$BG,$BG10,$B:$B,$B10),$BI10*(VLOOKUP($D10&amp;$L10,FX!$A:$B,2,0)))))</f>
        <v>-1246.94</v>
      </c>
      <c r="BK10" t="s">
        <v>1727</v>
      </c>
      <c r="BL10" t="str">
        <f>IF($B10&lt;&gt;VLOOKUP($BL$1,NAV!$A:$N,MATCH("SubFund_Code",NAV!$A$1:$N$1,0),0),"n/a",IF($BK10="",$BJ10/SUMIFS($BJ:$BJ,$BK:$BK,"",$B:$B,$B10)*VLOOKUP($BL$1,NAV!$A:$N,MATCH("Hedged sc",NAV!$A$1:$N$1,0),0)/VLOOKUP($BL$1,NAV!$A:$N,MATCH("SC in FUND CCY",NAV!$A$1:$N$1,0),0),IF($BK10&lt;&gt;VLOOKUP($BL$1,NAV!$A:$N,MATCH("SC",NAV!$A$1:$N$1,0),0),"n/a",$BJ10/VLOOKUP($BL$1,NAV!$A:$N,MATCH("SC in FUND CCY",NAV!$A$1:$N$1,0),0))))</f>
        <v>n/a</v>
      </c>
    </row>
    <row r="11" spans="1:65" hidden="1" x14ac:dyDescent="0.25">
      <c r="A11" s="1">
        <v>44196</v>
      </c>
      <c r="B11" t="s">
        <v>1503</v>
      </c>
      <c r="C11" t="s">
        <v>1504</v>
      </c>
      <c r="D11" t="s">
        <v>57</v>
      </c>
      <c r="E11" t="s">
        <v>58</v>
      </c>
      <c r="F11" t="s">
        <v>59</v>
      </c>
      <c r="G11" t="s">
        <v>60</v>
      </c>
      <c r="H11">
        <v>850</v>
      </c>
      <c r="I11" t="s">
        <v>62</v>
      </c>
      <c r="L11" t="s">
        <v>57</v>
      </c>
      <c r="M11">
        <v>267287</v>
      </c>
      <c r="N11">
        <v>0</v>
      </c>
      <c r="Q11" t="s">
        <v>94</v>
      </c>
      <c r="AQ11">
        <v>-29.46</v>
      </c>
      <c r="AS11">
        <v>-29.46</v>
      </c>
      <c r="AT11">
        <v>-29.46</v>
      </c>
      <c r="AV11">
        <v>-29.46</v>
      </c>
      <c r="BA11">
        <v>640669.23</v>
      </c>
      <c r="BD11">
        <v>62905695.880000003</v>
      </c>
      <c r="BE11">
        <v>-4.6999999999999997E-5</v>
      </c>
      <c r="BF11" t="str">
        <f>IF(TRIM(W11)="",IF(TRIM(O11)="",IF(TRIM(M11)="","please check",CONCATENATE(M11,"_",COUNTIFS($M$2:$M11,M11,$C$2:$C11,$C11))),CONCATENATE(O11,"_",COUNTIFS($O$2:$O11,O11,$C$2:$C11,$C11))),W11)</f>
        <v>267287_1</v>
      </c>
      <c r="BG11" t="str">
        <f t="shared" si="0"/>
        <v/>
      </c>
      <c r="BH11">
        <f t="shared" si="1"/>
        <v>-29.46</v>
      </c>
      <c r="BI11">
        <f t="shared" si="2"/>
        <v>-29.46</v>
      </c>
      <c r="BJ11">
        <f>IF($I11&lt;&gt;"F.E.T.",$AV11,IF($BK11="",IF($D11=$L11,$BI11,-SUMIFS($BI:$BI,$BG:$BG,$BG11,$B:$B,$B11,$L:$L,"&lt;&gt;"&amp;$L11)+SUMIFS($AY:$AY,$BG:$BG,$BG11,$B:$B,$B11)),IF($D11=$L11,-SUMIFS($BI:$BI,$BG:$BG,$BG11,$B:$B,$B11,$L:$L,"&lt;&gt;"&amp;$L11)*VLOOKUP($D11&amp;(IF($L11=MID($Q11,FIND("Bought ",$Q11)+7,3),MID($Q11,FIND("Sold ",$Q11)+5,3),IF($L11=MID($Q11,FIND("Sold ",$Q11)+5,3),MID($Q11,FIND("Bought ",$Q11)+7,3),"error"))),FX!$A:$B,2,0)+SUMIFS($AY:$AY,$BG:$BG,$BG11,$B:$B,$B11),$BI11*(VLOOKUP($D11&amp;$L11,FX!$A:$B,2,0)))))</f>
        <v>-29.46</v>
      </c>
      <c r="BK11" t="str">
        <f>IF(E11="CASH",IFERROR(VLOOKUP(M11,[1]mapping!$A:$C,3,0),""),IF(I11="F.E.T.",IF(VLOOKUP(O11,[1]forwards!$E:$Q,13,0)=0,"",VLOOKUP(O11,[1]forwards!$E:$Q,13,0)),""))</f>
        <v>P</v>
      </c>
      <c r="BL11" t="str">
        <f>IF($B11&lt;&gt;VLOOKUP($BL$1,NAV!$A:$N,MATCH("SubFund_Code",NAV!$A$1:$N$1,0),0),"n/a",IF($BK11="",$BJ11/SUMIFS($BJ:$BJ,$BK:$BK,"",$B:$B,$B11)*VLOOKUP($BL$1,NAV!$A:$N,MATCH("Hedged sc",NAV!$A$1:$N$1,0),0)/VLOOKUP($BL$1,NAV!$A:$N,MATCH("SC in FUND CCY",NAV!$A$1:$N$1,0),0),IF($BK11&lt;&gt;VLOOKUP($BL$1,NAV!$A:$N,MATCH("SC",NAV!$A$1:$N$1,0),0),"n/a",$BJ11/VLOOKUP($BL$1,NAV!$A:$N,MATCH("SC in FUND CCY",NAV!$A$1:$N$1,0),0))))</f>
        <v>n/a</v>
      </c>
    </row>
    <row r="12" spans="1:65" hidden="1" x14ac:dyDescent="0.25">
      <c r="A12" s="1">
        <v>44196</v>
      </c>
      <c r="B12" t="s">
        <v>1503</v>
      </c>
      <c r="C12" t="s">
        <v>1504</v>
      </c>
      <c r="D12" t="s">
        <v>57</v>
      </c>
      <c r="E12" t="s">
        <v>58</v>
      </c>
      <c r="F12" t="s">
        <v>59</v>
      </c>
      <c r="G12" t="s">
        <v>60</v>
      </c>
      <c r="H12">
        <v>850</v>
      </c>
      <c r="I12" t="s">
        <v>62</v>
      </c>
      <c r="L12" t="s">
        <v>57</v>
      </c>
      <c r="M12">
        <v>290018</v>
      </c>
      <c r="N12">
        <v>0</v>
      </c>
      <c r="Q12" t="s">
        <v>84</v>
      </c>
      <c r="AQ12">
        <v>-7165.37</v>
      </c>
      <c r="AS12">
        <v>-7165.37</v>
      </c>
      <c r="AT12">
        <v>-7165.37</v>
      </c>
      <c r="AV12">
        <v>-7165.37</v>
      </c>
      <c r="BA12">
        <v>640669.23</v>
      </c>
      <c r="BD12">
        <v>62905695.880000003</v>
      </c>
      <c r="BE12">
        <v>-1.1391E-2</v>
      </c>
      <c r="BF12" t="str">
        <f>IF(TRIM(W12)="",IF(TRIM(O12)="",IF(TRIM(M12)="","please check",CONCATENATE(M12,"_",COUNTIFS($M$2:$M12,M12,$C$2:$C12,$C12))),CONCATENATE(O12,"_",COUNTIFS($O$2:$O12,O12,$C$2:$C12,$C12))),W12)</f>
        <v>290018_1</v>
      </c>
      <c r="BG12" t="str">
        <f t="shared" si="0"/>
        <v/>
      </c>
      <c r="BH12">
        <f t="shared" si="1"/>
        <v>-7165.37</v>
      </c>
      <c r="BI12">
        <f t="shared" si="2"/>
        <v>-7165.37</v>
      </c>
      <c r="BJ12">
        <f>IF($I12&lt;&gt;"F.E.T.",$AV12,IF($BK12="",IF($D12=$L12,$BI12,-SUMIFS($BI:$BI,$BG:$BG,$BG12,$B:$B,$B12,$L:$L,"&lt;&gt;"&amp;$L12)+SUMIFS($AY:$AY,$BG:$BG,$BG12,$B:$B,$B12)),IF($D12=$L12,-SUMIFS($BI:$BI,$BG:$BG,$BG12,$B:$B,$B12,$L:$L,"&lt;&gt;"&amp;$L12)*VLOOKUP($D12&amp;(IF($L12=MID($Q12,FIND("Bought ",$Q12)+7,3),MID($Q12,FIND("Sold ",$Q12)+5,3),IF($L12=MID($Q12,FIND("Sold ",$Q12)+5,3),MID($Q12,FIND("Bought ",$Q12)+7,3),"error"))),FX!$A:$B,2,0)+SUMIFS($AY:$AY,$BG:$BG,$BG12,$B:$B,$B12),$BI12*(VLOOKUP($D12&amp;$L12,FX!$A:$B,2,0)))))</f>
        <v>-7165.37</v>
      </c>
      <c r="BK12" t="str">
        <f>IF(E12="CASH",IFERROR(VLOOKUP(M12,[1]mapping!$A:$C,3,0),""),IF(I12="F.E.T.",IF(VLOOKUP(O12,[1]forwards!$E:$Q,13,0)=0,"",VLOOKUP(O12,[1]forwards!$E:$Q,13,0)),""))</f>
        <v>I</v>
      </c>
      <c r="BL12" t="str">
        <f>IF($B12&lt;&gt;VLOOKUP($BL$1,NAV!$A:$N,MATCH("SubFund_Code",NAV!$A$1:$N$1,0),0),"n/a",IF($BK12="",$BJ12/SUMIFS($BJ:$BJ,$BK:$BK,"",$B:$B,$B12)*VLOOKUP($BL$1,NAV!$A:$N,MATCH("Hedged sc",NAV!$A$1:$N$1,0),0)/VLOOKUP($BL$1,NAV!$A:$N,MATCH("SC in FUND CCY",NAV!$A$1:$N$1,0),0),IF($BK12&lt;&gt;VLOOKUP($BL$1,NAV!$A:$N,MATCH("SC",NAV!$A$1:$N$1,0),0),"n/a",$BJ12/VLOOKUP($BL$1,NAV!$A:$N,MATCH("SC in FUND CCY",NAV!$A$1:$N$1,0),0))))</f>
        <v>n/a</v>
      </c>
    </row>
    <row r="13" spans="1:65" hidden="1" x14ac:dyDescent="0.25">
      <c r="A13" s="1">
        <v>44196</v>
      </c>
      <c r="B13" t="s">
        <v>1503</v>
      </c>
      <c r="C13" t="s">
        <v>1504</v>
      </c>
      <c r="D13" t="s">
        <v>57</v>
      </c>
      <c r="E13" t="s">
        <v>58</v>
      </c>
      <c r="F13" t="s">
        <v>59</v>
      </c>
      <c r="G13" t="s">
        <v>60</v>
      </c>
      <c r="H13">
        <v>850</v>
      </c>
      <c r="I13" t="s">
        <v>62</v>
      </c>
      <c r="L13" t="s">
        <v>57</v>
      </c>
      <c r="M13">
        <v>290034</v>
      </c>
      <c r="N13">
        <v>0</v>
      </c>
      <c r="Q13" t="s">
        <v>80</v>
      </c>
      <c r="AQ13">
        <v>-2437.1999999999998</v>
      </c>
      <c r="AS13">
        <v>-2437.1999999999998</v>
      </c>
      <c r="AT13">
        <v>-2437.1999999999998</v>
      </c>
      <c r="AV13">
        <v>-2437.1999999999998</v>
      </c>
      <c r="BA13">
        <v>640669.23</v>
      </c>
      <c r="BD13">
        <v>62905695.880000003</v>
      </c>
      <c r="BE13">
        <v>-3.8739999999999998E-3</v>
      </c>
      <c r="BF13" t="str">
        <f>IF(TRIM(W13)="",IF(TRIM(O13)="",IF(TRIM(M13)="","please check",CONCATENATE(M13,"_",COUNTIFS($M$2:$M13,M13,$C$2:$C13,$C13))),CONCATENATE(O13,"_",COUNTIFS($O$2:$O13,O13,$C$2:$C13,$C13))),W13)</f>
        <v>290034_1</v>
      </c>
      <c r="BG13" t="str">
        <f t="shared" si="0"/>
        <v/>
      </c>
      <c r="BH13">
        <f t="shared" si="1"/>
        <v>-2437.1999999999998</v>
      </c>
      <c r="BI13">
        <f t="shared" si="2"/>
        <v>-2437.1999999999998</v>
      </c>
      <c r="BJ13">
        <f>IF($I13&lt;&gt;"F.E.T.",$AV13,IF($BK13="",IF($D13=$L13,$BI13,-SUMIFS($BI:$BI,$BG:$BG,$BG13,$B:$B,$B13,$L:$L,"&lt;&gt;"&amp;$L13)+SUMIFS($AY:$AY,$BG:$BG,$BG13,$B:$B,$B13)),IF($D13=$L13,-SUMIFS($BI:$BI,$BG:$BG,$BG13,$B:$B,$B13,$L:$L,"&lt;&gt;"&amp;$L13)*VLOOKUP($D13&amp;(IF($L13=MID($Q13,FIND("Bought ",$Q13)+7,3),MID($Q13,FIND("Sold ",$Q13)+5,3),IF($L13=MID($Q13,FIND("Sold ",$Q13)+5,3),MID($Q13,FIND("Bought ",$Q13)+7,3),"error"))),FX!$A:$B,2,0)+SUMIFS($AY:$AY,$BG:$BG,$BG13,$B:$B,$B13),$BI13*(VLOOKUP($D13&amp;$L13,FX!$A:$B,2,0)))))</f>
        <v>-2437.1999999999998</v>
      </c>
      <c r="BK13" t="str">
        <f>IF(E13="CASH",IFERROR(VLOOKUP(M13,[1]mapping!$A:$C,3,0),""),IF(I13="F.E.T.",IF(VLOOKUP(O13,[1]forwards!$E:$Q,13,0)=0,"",VLOOKUP(O13,[1]forwards!$E:$Q,13,0)),""))</f>
        <v>P</v>
      </c>
      <c r="BL13" t="str">
        <f>IF($B13&lt;&gt;VLOOKUP($BL$1,NAV!$A:$N,MATCH("SubFund_Code",NAV!$A$1:$N$1,0),0),"n/a",IF($BK13="",$BJ13/SUMIFS($BJ:$BJ,$BK:$BK,"",$B:$B,$B13)*VLOOKUP($BL$1,NAV!$A:$N,MATCH("Hedged sc",NAV!$A$1:$N$1,0),0)/VLOOKUP($BL$1,NAV!$A:$N,MATCH("SC in FUND CCY",NAV!$A$1:$N$1,0),0),IF($BK13&lt;&gt;VLOOKUP($BL$1,NAV!$A:$N,MATCH("SC",NAV!$A$1:$N$1,0),0),"n/a",$BJ13/VLOOKUP($BL$1,NAV!$A:$N,MATCH("SC in FUND CCY",NAV!$A$1:$N$1,0),0))))</f>
        <v>n/a</v>
      </c>
    </row>
    <row r="14" spans="1:65" hidden="1" x14ac:dyDescent="0.25">
      <c r="A14" s="1">
        <v>44196</v>
      </c>
      <c r="B14" t="s">
        <v>1503</v>
      </c>
      <c r="C14" t="s">
        <v>1504</v>
      </c>
      <c r="D14" t="s">
        <v>57</v>
      </c>
      <c r="E14" t="s">
        <v>58</v>
      </c>
      <c r="F14" t="s">
        <v>59</v>
      </c>
      <c r="G14" t="s">
        <v>60</v>
      </c>
      <c r="H14">
        <v>850</v>
      </c>
      <c r="I14" t="s">
        <v>62</v>
      </c>
      <c r="L14" t="s">
        <v>57</v>
      </c>
      <c r="M14">
        <v>294864</v>
      </c>
      <c r="N14">
        <v>0</v>
      </c>
      <c r="Q14" t="s">
        <v>79</v>
      </c>
      <c r="AQ14">
        <v>-1632.55</v>
      </c>
      <c r="AS14">
        <v>-1632.55</v>
      </c>
      <c r="AT14">
        <v>-1632.55</v>
      </c>
      <c r="AV14">
        <v>-1632.55</v>
      </c>
      <c r="BA14">
        <v>640669.23</v>
      </c>
      <c r="BD14">
        <v>62905695.880000003</v>
      </c>
      <c r="BE14">
        <v>-2.5950000000000001E-3</v>
      </c>
      <c r="BF14" t="str">
        <f>IF(TRIM(W14)="",IF(TRIM(O14)="",IF(TRIM(M14)="","please check",CONCATENATE(M14,"_",COUNTIFS($M$2:$M14,M14,$C$2:$C14,$C14))),CONCATENATE(O14,"_",COUNTIFS($O$2:$O14,O14,$C$2:$C14,$C14))),W14)</f>
        <v>294864_1</v>
      </c>
      <c r="BG14" t="str">
        <f t="shared" si="0"/>
        <v/>
      </c>
      <c r="BH14">
        <f t="shared" si="1"/>
        <v>-1632.55</v>
      </c>
      <c r="BI14">
        <f t="shared" si="2"/>
        <v>-1632.55</v>
      </c>
      <c r="BJ14">
        <f>IF($I14&lt;&gt;"F.E.T.",$AV14,IF($BK14="",IF($D14=$L14,$BI14,-SUMIFS($BI:$BI,$BG:$BG,$BG14,$B:$B,$B14,$L:$L,"&lt;&gt;"&amp;$L14)+SUMIFS($AY:$AY,$BG:$BG,$BG14,$B:$B,$B14)),IF($D14=$L14,-SUMIFS($BI:$BI,$BG:$BG,$BG14,$B:$B,$B14,$L:$L,"&lt;&gt;"&amp;$L14)*VLOOKUP($D14&amp;(IF($L14=MID($Q14,FIND("Bought ",$Q14)+7,3),MID($Q14,FIND("Sold ",$Q14)+5,3),IF($L14=MID($Q14,FIND("Sold ",$Q14)+5,3),MID($Q14,FIND("Bought ",$Q14)+7,3),"error"))),FX!$A:$B,2,0)+SUMIFS($AY:$AY,$BG:$BG,$BG14,$B:$B,$B14),$BI14*(VLOOKUP($D14&amp;$L14,FX!$A:$B,2,0)))))</f>
        <v>-1632.55</v>
      </c>
      <c r="BK14" t="str">
        <f>IF(E14="CASH",IFERROR(VLOOKUP(M14,[1]mapping!$A:$C,3,0),""),IF(I14="F.E.T.",IF(VLOOKUP(O14,[1]forwards!$E:$Q,13,0)=0,"",VLOOKUP(O14,[1]forwards!$E:$Q,13,0)),""))</f>
        <v>P</v>
      </c>
      <c r="BL14" t="str">
        <f>IF($B14&lt;&gt;VLOOKUP($BL$1,NAV!$A:$N,MATCH("SubFund_Code",NAV!$A$1:$N$1,0),0),"n/a",IF($BK14="",$BJ14/SUMIFS($BJ:$BJ,$BK:$BK,"",$B:$B,$B14)*VLOOKUP($BL$1,NAV!$A:$N,MATCH("Hedged sc",NAV!$A$1:$N$1,0),0)/VLOOKUP($BL$1,NAV!$A:$N,MATCH("SC in FUND CCY",NAV!$A$1:$N$1,0),0),IF($BK14&lt;&gt;VLOOKUP($BL$1,NAV!$A:$N,MATCH("SC",NAV!$A$1:$N$1,0),0),"n/a",$BJ14/VLOOKUP($BL$1,NAV!$A:$N,MATCH("SC in FUND CCY",NAV!$A$1:$N$1,0),0))))</f>
        <v>n/a</v>
      </c>
    </row>
    <row r="15" spans="1:65" hidden="1" x14ac:dyDescent="0.25">
      <c r="A15" s="1">
        <v>44196</v>
      </c>
      <c r="B15" t="s">
        <v>1503</v>
      </c>
      <c r="C15" t="s">
        <v>1504</v>
      </c>
      <c r="D15" t="s">
        <v>57</v>
      </c>
      <c r="E15" t="s">
        <v>58</v>
      </c>
      <c r="F15" t="s">
        <v>59</v>
      </c>
      <c r="G15" t="s">
        <v>60</v>
      </c>
      <c r="H15">
        <v>800</v>
      </c>
      <c r="I15" t="s">
        <v>68</v>
      </c>
      <c r="L15" t="s">
        <v>57</v>
      </c>
      <c r="M15">
        <v>265000</v>
      </c>
      <c r="N15">
        <v>0</v>
      </c>
      <c r="Q15" t="s">
        <v>69</v>
      </c>
      <c r="AQ15">
        <v>-80144.47</v>
      </c>
      <c r="AS15">
        <v>-80144.47</v>
      </c>
      <c r="AT15">
        <v>-80144.47</v>
      </c>
      <c r="AV15">
        <v>-80144.47</v>
      </c>
      <c r="BA15">
        <v>640669.23</v>
      </c>
      <c r="BD15">
        <v>62905695.880000003</v>
      </c>
      <c r="BE15">
        <v>-0.12740399999999999</v>
      </c>
      <c r="BF15" t="str">
        <f>IF(TRIM(W15)="",IF(TRIM(O15)="",IF(TRIM(M15)="","please check",CONCATENATE(M15,"_",COUNTIFS($M$2:$M15,M15,$C$2:$C15,$C15))),CONCATENATE(O15,"_",COUNTIFS($O$2:$O15,O15,$C$2:$C15,$C15))),W15)</f>
        <v>265000_1</v>
      </c>
      <c r="BG15" t="str">
        <f t="shared" si="0"/>
        <v/>
      </c>
      <c r="BH15">
        <f t="shared" si="1"/>
        <v>-80144.47</v>
      </c>
      <c r="BI15">
        <f t="shared" si="2"/>
        <v>-80144.47</v>
      </c>
      <c r="BJ15">
        <f>IF($I15&lt;&gt;"F.E.T.",$AV15,IF($BK15="",IF($D15=$L15,$BI15,-SUMIFS($BI:$BI,$BG:$BG,$BG15,$B:$B,$B15,$L:$L,"&lt;&gt;"&amp;$L15)+SUMIFS($AY:$AY,$BG:$BG,$BG15,$B:$B,$B15)),IF($D15=$L15,-SUMIFS($BI:$BI,$BG:$BG,$BG15,$B:$B,$B15,$L:$L,"&lt;&gt;"&amp;$L15)*VLOOKUP($D15&amp;(IF($L15=MID($Q15,FIND("Bought ",$Q15)+7,3),MID($Q15,FIND("Sold ",$Q15)+5,3),IF($L15=MID($Q15,FIND("Sold ",$Q15)+5,3),MID($Q15,FIND("Bought ",$Q15)+7,3),"error"))),FX!$A:$B,2,0)+SUMIFS($AY:$AY,$BG:$BG,$BG15,$B:$B,$B15),$BI15*(VLOOKUP($D15&amp;$L15,FX!$A:$B,2,0)))))</f>
        <v>-80144.47</v>
      </c>
      <c r="BK15" t="str">
        <f>IF(E15="CASH",IFERROR(VLOOKUP(M15,[1]mapping!$A:$C,3,0),""),IF(I15="F.E.T.",IF(VLOOKUP(O15,[1]forwards!$E:$Q,13,0)=0,"",VLOOKUP(O15,[1]forwards!$E:$Q,13,0)),""))</f>
        <v/>
      </c>
      <c r="BL15" t="str">
        <f>IF($B15&lt;&gt;VLOOKUP($BL$1,NAV!$A:$N,MATCH("SubFund_Code",NAV!$A$1:$N$1,0),0),"n/a",IF($BK15="",$BJ15/SUMIFS($BJ:$BJ,$BK:$BK,"",$B:$B,$B15)*VLOOKUP($BL$1,NAV!$A:$N,MATCH("Hedged sc",NAV!$A$1:$N$1,0),0)/VLOOKUP($BL$1,NAV!$A:$N,MATCH("SC in FUND CCY",NAV!$A$1:$N$1,0),0),IF($BK15&lt;&gt;VLOOKUP($BL$1,NAV!$A:$N,MATCH("SC",NAV!$A$1:$N$1,0),0),"n/a",$BJ15/VLOOKUP($BL$1,NAV!$A:$N,MATCH("SC in FUND CCY",NAV!$A$1:$N$1,0),0))))</f>
        <v>n/a</v>
      </c>
    </row>
    <row r="16" spans="1:65" hidden="1" x14ac:dyDescent="0.25">
      <c r="A16" s="1">
        <v>44196</v>
      </c>
      <c r="B16" t="s">
        <v>1503</v>
      </c>
      <c r="C16" t="s">
        <v>1504</v>
      </c>
      <c r="D16" t="s">
        <v>57</v>
      </c>
      <c r="E16" t="s">
        <v>124</v>
      </c>
      <c r="F16" t="s">
        <v>125</v>
      </c>
      <c r="G16" t="s">
        <v>126</v>
      </c>
      <c r="H16">
        <v>400</v>
      </c>
      <c r="I16" t="s">
        <v>197</v>
      </c>
      <c r="J16">
        <v>484</v>
      </c>
      <c r="K16" t="s">
        <v>207</v>
      </c>
      <c r="L16" t="s">
        <v>57</v>
      </c>
      <c r="P16">
        <v>529302000000</v>
      </c>
      <c r="Q16" t="s">
        <v>1505</v>
      </c>
      <c r="R16" t="s">
        <v>199</v>
      </c>
      <c r="S16" t="s">
        <v>156</v>
      </c>
      <c r="T16" t="s">
        <v>213</v>
      </c>
      <c r="U16" t="s">
        <v>262</v>
      </c>
      <c r="V16">
        <v>890371</v>
      </c>
      <c r="W16" t="s">
        <v>1506</v>
      </c>
      <c r="X16" t="s">
        <v>1507</v>
      </c>
      <c r="AB16">
        <v>14</v>
      </c>
      <c r="AC16" s="1">
        <v>43187</v>
      </c>
      <c r="AD16" s="1">
        <v>43188</v>
      </c>
      <c r="AL16">
        <v>1</v>
      </c>
      <c r="AO16">
        <v>220597.285</v>
      </c>
      <c r="AP16">
        <v>222662.39999999999</v>
      </c>
      <c r="AQ16">
        <v>3117273.6</v>
      </c>
      <c r="AR16">
        <v>0</v>
      </c>
      <c r="AS16">
        <v>3117273.6</v>
      </c>
      <c r="AT16">
        <v>3117273.6</v>
      </c>
      <c r="AU16">
        <v>0</v>
      </c>
      <c r="AV16">
        <v>3117273.6</v>
      </c>
      <c r="AW16">
        <v>3088361.99</v>
      </c>
      <c r="AX16">
        <v>3088361.99</v>
      </c>
      <c r="BA16">
        <v>62265026.649999999</v>
      </c>
      <c r="BB16">
        <v>0</v>
      </c>
      <c r="BC16">
        <v>62265026.649999999</v>
      </c>
      <c r="BD16">
        <v>62905695.880000003</v>
      </c>
      <c r="BE16">
        <v>4.9554710000000002</v>
      </c>
      <c r="BF16" t="str">
        <f>IF(TRIM(W16)="",IF(TRIM(O16)="",IF(TRIM(M16)="","please check",CONCATENATE(M16,"_",COUNTIFS($M$2:$M16,M16,$C$2:$C16,$C16))),CONCATENATE(O16,"_",COUNTIFS($O$2:$O16,O16,$C$2:$C16,$C16))),W16)</f>
        <v>FR0007061379</v>
      </c>
      <c r="BG16" t="str">
        <f t="shared" si="0"/>
        <v/>
      </c>
      <c r="BH16">
        <f t="shared" si="1"/>
        <v>14</v>
      </c>
      <c r="BI16">
        <f t="shared" si="2"/>
        <v>3117273.6</v>
      </c>
      <c r="BJ16">
        <f>IF($I16&lt;&gt;"F.E.T.",$AV16,IF($BK16="",IF($D16=$L16,$BI16,-SUMIFS($BI:$BI,$BG:$BG,$BG16,$B:$B,$B16,$L:$L,"&lt;&gt;"&amp;$L16)+SUMIFS($AY:$AY,$BG:$BG,$BG16,$B:$B,$B16)),IF($D16=$L16,-SUMIFS($BI:$BI,$BG:$BG,$BG16,$B:$B,$B16,$L:$L,"&lt;&gt;"&amp;$L16)*VLOOKUP($D16&amp;(IF($L16=MID($Q16,FIND("Bought ",$Q16)+7,3),MID($Q16,FIND("Sold ",$Q16)+5,3),IF($L16=MID($Q16,FIND("Sold ",$Q16)+5,3),MID($Q16,FIND("Bought ",$Q16)+7,3),"error"))),FX!$A:$B,2,0)+SUMIFS($AY:$AY,$BG:$BG,$BG16,$B:$B,$B16),$BI16*(VLOOKUP($D16&amp;$L16,FX!$A:$B,2,0)))))</f>
        <v>3117273.6</v>
      </c>
      <c r="BK16" t="str">
        <f>IF(E16="CASH",IFERROR(VLOOKUP(M16,[1]mapping!$A:$C,3,0),""),IF(I16="F.E.T.",IF(VLOOKUP(O16,[1]forwards!$E:$Q,13,0)=0,"",VLOOKUP(O16,[1]forwards!$E:$Q,13,0)),""))</f>
        <v/>
      </c>
      <c r="BL16" t="str">
        <f>IF($B16&lt;&gt;VLOOKUP($BL$1,NAV!$A:$N,MATCH("SubFund_Code",NAV!$A$1:$N$1,0),0),"n/a",IF($BK16="",$BJ16/SUMIFS($BJ:$BJ,$BK:$BK,"",$B:$B,$B16)*VLOOKUP($BL$1,NAV!$A:$N,MATCH("Hedged sc",NAV!$A$1:$N$1,0),0)/VLOOKUP($BL$1,NAV!$A:$N,MATCH("SC in FUND CCY",NAV!$A$1:$N$1,0),0),IF($BK16&lt;&gt;VLOOKUP($BL$1,NAV!$A:$N,MATCH("SC",NAV!$A$1:$N$1,0),0),"n/a",$BJ16/VLOOKUP($BL$1,NAV!$A:$N,MATCH("SC in FUND CCY",NAV!$A$1:$N$1,0),0))))</f>
        <v>n/a</v>
      </c>
    </row>
    <row r="17" spans="1:64" hidden="1" x14ac:dyDescent="0.25">
      <c r="A17" s="1">
        <v>44196</v>
      </c>
      <c r="B17" t="s">
        <v>1503</v>
      </c>
      <c r="C17" t="s">
        <v>1504</v>
      </c>
      <c r="D17" t="s">
        <v>57</v>
      </c>
      <c r="E17" t="s">
        <v>124</v>
      </c>
      <c r="F17" t="s">
        <v>125</v>
      </c>
      <c r="G17" t="s">
        <v>126</v>
      </c>
      <c r="H17">
        <v>400</v>
      </c>
      <c r="I17" t="s">
        <v>197</v>
      </c>
      <c r="J17">
        <v>485</v>
      </c>
      <c r="K17" t="s">
        <v>210</v>
      </c>
      <c r="L17" t="s">
        <v>57</v>
      </c>
      <c r="P17">
        <v>817522000000</v>
      </c>
      <c r="Q17" t="s">
        <v>1508</v>
      </c>
      <c r="R17" t="s">
        <v>199</v>
      </c>
      <c r="S17" t="s">
        <v>149</v>
      </c>
      <c r="T17" t="s">
        <v>211</v>
      </c>
      <c r="U17" t="s">
        <v>262</v>
      </c>
      <c r="V17">
        <v>890371</v>
      </c>
      <c r="W17" t="s">
        <v>1509</v>
      </c>
      <c r="X17" t="s">
        <v>1510</v>
      </c>
      <c r="AB17">
        <v>408365</v>
      </c>
      <c r="AC17" s="1">
        <v>43167</v>
      </c>
      <c r="AD17" s="1">
        <v>43172</v>
      </c>
      <c r="AL17">
        <v>1</v>
      </c>
      <c r="AO17">
        <v>13.337649000000001</v>
      </c>
      <c r="AP17">
        <v>14.39</v>
      </c>
      <c r="AQ17">
        <v>5876372.3499999996</v>
      </c>
      <c r="AR17">
        <v>0</v>
      </c>
      <c r="AS17">
        <v>5876372.3499999996</v>
      </c>
      <c r="AT17">
        <v>5876372.3499999996</v>
      </c>
      <c r="AU17">
        <v>0</v>
      </c>
      <c r="AV17">
        <v>5876372.3499999996</v>
      </c>
      <c r="AW17">
        <v>5446629.2300000004</v>
      </c>
      <c r="AX17">
        <v>5446629.2300000004</v>
      </c>
      <c r="BA17">
        <v>62265026.649999999</v>
      </c>
      <c r="BB17">
        <v>0</v>
      </c>
      <c r="BC17">
        <v>62265026.649999999</v>
      </c>
      <c r="BD17">
        <v>62905695.880000003</v>
      </c>
      <c r="BE17">
        <v>9.3415579999999991</v>
      </c>
      <c r="BF17" t="str">
        <f>IF(TRIM(W17)="",IF(TRIM(O17)="",IF(TRIM(M17)="","please check",CONCATENATE(M17,"_",COUNTIFS($M$2:$M17,M17,$C$2:$C17,$C17))),CONCATENATE(O17,"_",COUNTIFS($O$2:$O17,O17,$C$2:$C17,$C17))),W17)</f>
        <v>LU0853555893</v>
      </c>
      <c r="BG17" t="str">
        <f t="shared" si="0"/>
        <v/>
      </c>
      <c r="BH17">
        <f t="shared" si="1"/>
        <v>408365</v>
      </c>
      <c r="BI17">
        <f t="shared" si="2"/>
        <v>5876372.3499999996</v>
      </c>
      <c r="BJ17">
        <f>IF($I17&lt;&gt;"F.E.T.",$AV17,IF($BK17="",IF($D17=$L17,$BI17,-SUMIFS($BI:$BI,$BG:$BG,$BG17,$B:$B,$B17,$L:$L,"&lt;&gt;"&amp;$L17)+SUMIFS($AY:$AY,$BG:$BG,$BG17,$B:$B,$B17)),IF($D17=$L17,-SUMIFS($BI:$BI,$BG:$BG,$BG17,$B:$B,$B17,$L:$L,"&lt;&gt;"&amp;$L17)*VLOOKUP($D17&amp;(IF($L17=MID($Q17,FIND("Bought ",$Q17)+7,3),MID($Q17,FIND("Sold ",$Q17)+5,3),IF($L17=MID($Q17,FIND("Sold ",$Q17)+5,3),MID($Q17,FIND("Bought ",$Q17)+7,3),"error"))),FX!$A:$B,2,0)+SUMIFS($AY:$AY,$BG:$BG,$BG17,$B:$B,$B17),$BI17*(VLOOKUP($D17&amp;$L17,FX!$A:$B,2,0)))))</f>
        <v>5876372.3499999996</v>
      </c>
      <c r="BK17" t="str">
        <f>IF(E17="CASH",IFERROR(VLOOKUP(M17,[1]mapping!$A:$C,3,0),""),IF(I17="F.E.T.",IF(VLOOKUP(O17,[1]forwards!$E:$Q,13,0)=0,"",VLOOKUP(O17,[1]forwards!$E:$Q,13,0)),""))</f>
        <v/>
      </c>
      <c r="BL17" t="str">
        <f>IF($B17&lt;&gt;VLOOKUP($BL$1,NAV!$A:$N,MATCH("SubFund_Code",NAV!$A$1:$N$1,0),0),"n/a",IF($BK17="",$BJ17/SUMIFS($BJ:$BJ,$BK:$BK,"",$B:$B,$B17)*VLOOKUP($BL$1,NAV!$A:$N,MATCH("Hedged sc",NAV!$A$1:$N$1,0),0)/VLOOKUP($BL$1,NAV!$A:$N,MATCH("SC in FUND CCY",NAV!$A$1:$N$1,0),0),IF($BK17&lt;&gt;VLOOKUP($BL$1,NAV!$A:$N,MATCH("SC",NAV!$A$1:$N$1,0),0),"n/a",$BJ17/VLOOKUP($BL$1,NAV!$A:$N,MATCH("SC in FUND CCY",NAV!$A$1:$N$1,0),0))))</f>
        <v>n/a</v>
      </c>
    </row>
    <row r="18" spans="1:64" hidden="1" x14ac:dyDescent="0.25">
      <c r="A18" s="1">
        <v>44196</v>
      </c>
      <c r="B18" t="s">
        <v>1503</v>
      </c>
      <c r="C18" t="s">
        <v>1504</v>
      </c>
      <c r="D18" t="s">
        <v>57</v>
      </c>
      <c r="E18" t="s">
        <v>124</v>
      </c>
      <c r="F18" t="s">
        <v>125</v>
      </c>
      <c r="G18" t="s">
        <v>126</v>
      </c>
      <c r="H18">
        <v>400</v>
      </c>
      <c r="I18" t="s">
        <v>197</v>
      </c>
      <c r="J18">
        <v>485</v>
      </c>
      <c r="K18" t="s">
        <v>210</v>
      </c>
      <c r="L18" t="s">
        <v>57</v>
      </c>
      <c r="P18">
        <v>803430000000</v>
      </c>
      <c r="Q18" t="s">
        <v>1511</v>
      </c>
      <c r="R18" t="s">
        <v>199</v>
      </c>
      <c r="S18" t="s">
        <v>149</v>
      </c>
      <c r="T18" t="s">
        <v>211</v>
      </c>
      <c r="U18" t="s">
        <v>262</v>
      </c>
      <c r="V18">
        <v>890371</v>
      </c>
      <c r="W18" t="s">
        <v>1512</v>
      </c>
      <c r="X18" t="s">
        <v>1513</v>
      </c>
      <c r="AB18">
        <v>1.9970000000000001</v>
      </c>
      <c r="AC18" s="1">
        <v>43426</v>
      </c>
      <c r="AD18" s="1">
        <v>43426</v>
      </c>
      <c r="AL18">
        <v>1</v>
      </c>
      <c r="AO18">
        <v>10000</v>
      </c>
      <c r="AP18">
        <v>9896.4500000000007</v>
      </c>
      <c r="AQ18">
        <v>19763.21</v>
      </c>
      <c r="AR18">
        <v>0</v>
      </c>
      <c r="AS18">
        <v>19763.21</v>
      </c>
      <c r="AT18">
        <v>19763.21</v>
      </c>
      <c r="AU18">
        <v>0</v>
      </c>
      <c r="AV18">
        <v>19763.21</v>
      </c>
      <c r="AW18">
        <v>19970</v>
      </c>
      <c r="AX18">
        <v>19970</v>
      </c>
      <c r="BA18">
        <v>62265026.649999999</v>
      </c>
      <c r="BB18">
        <v>0</v>
      </c>
      <c r="BC18">
        <v>62265026.649999999</v>
      </c>
      <c r="BD18">
        <v>62905695.880000003</v>
      </c>
      <c r="BE18">
        <v>3.1417E-2</v>
      </c>
      <c r="BF18" t="str">
        <f>IF(TRIM(W18)="",IF(TRIM(O18)="",IF(TRIM(M18)="","please check",CONCATENATE(M18,"_",COUNTIFS($M$2:$M18,M18,$C$2:$C18,$C18))),CONCATENATE(O18,"_",COUNTIFS($O$2:$O18,O18,$C$2:$C18,$C18))),W18)</f>
        <v>LU0836346428</v>
      </c>
      <c r="BG18" t="str">
        <f t="shared" si="0"/>
        <v/>
      </c>
      <c r="BH18">
        <f t="shared" si="1"/>
        <v>1.9970000000000001</v>
      </c>
      <c r="BI18">
        <f t="shared" si="2"/>
        <v>19763.21</v>
      </c>
      <c r="BJ18">
        <f>IF($I18&lt;&gt;"F.E.T.",$AV18,IF($BK18="",IF($D18=$L18,$BI18,-SUMIFS($BI:$BI,$BG:$BG,$BG18,$B:$B,$B18,$L:$L,"&lt;&gt;"&amp;$L18)+SUMIFS($AY:$AY,$BG:$BG,$BG18,$B:$B,$B18)),IF($D18=$L18,-SUMIFS($BI:$BI,$BG:$BG,$BG18,$B:$B,$B18,$L:$L,"&lt;&gt;"&amp;$L18)*VLOOKUP($D18&amp;(IF($L18=MID($Q18,FIND("Bought ",$Q18)+7,3),MID($Q18,FIND("Sold ",$Q18)+5,3),IF($L18=MID($Q18,FIND("Sold ",$Q18)+5,3),MID($Q18,FIND("Bought ",$Q18)+7,3),"error"))),FX!$A:$B,2,0)+SUMIFS($AY:$AY,$BG:$BG,$BG18,$B:$B,$B18),$BI18*(VLOOKUP($D18&amp;$L18,FX!$A:$B,2,0)))))</f>
        <v>19763.21</v>
      </c>
      <c r="BK18" t="str">
        <f>IF(E18="CASH",IFERROR(VLOOKUP(M18,[1]mapping!$A:$C,3,0),""),IF(I18="F.E.T.",IF(VLOOKUP(O18,[1]forwards!$E:$Q,13,0)=0,"",VLOOKUP(O18,[1]forwards!$E:$Q,13,0)),""))</f>
        <v/>
      </c>
      <c r="BL18" t="str">
        <f>IF($B18&lt;&gt;VLOOKUP($BL$1,NAV!$A:$N,MATCH("SubFund_Code",NAV!$A$1:$N$1,0),0),"n/a",IF($BK18="",$BJ18/SUMIFS($BJ:$BJ,$BK:$BK,"",$B:$B,$B18)*VLOOKUP($BL$1,NAV!$A:$N,MATCH("Hedged sc",NAV!$A$1:$N$1,0),0)/VLOOKUP($BL$1,NAV!$A:$N,MATCH("SC in FUND CCY",NAV!$A$1:$N$1,0),0),IF($BK18&lt;&gt;VLOOKUP($BL$1,NAV!$A:$N,MATCH("SC",NAV!$A$1:$N$1,0),0),"n/a",$BJ18/VLOOKUP($BL$1,NAV!$A:$N,MATCH("SC in FUND CCY",NAV!$A$1:$N$1,0),0))))</f>
        <v>n/a</v>
      </c>
    </row>
    <row r="19" spans="1:64" hidden="1" x14ac:dyDescent="0.25">
      <c r="A19" s="1">
        <v>44196</v>
      </c>
      <c r="B19" t="s">
        <v>1503</v>
      </c>
      <c r="C19" t="s">
        <v>1504</v>
      </c>
      <c r="D19" t="s">
        <v>57</v>
      </c>
      <c r="E19" t="s">
        <v>124</v>
      </c>
      <c r="F19" t="s">
        <v>125</v>
      </c>
      <c r="G19" t="s">
        <v>126</v>
      </c>
      <c r="H19">
        <v>400</v>
      </c>
      <c r="I19" t="s">
        <v>197</v>
      </c>
      <c r="J19">
        <v>485</v>
      </c>
      <c r="K19" t="s">
        <v>210</v>
      </c>
      <c r="L19" t="s">
        <v>57</v>
      </c>
      <c r="P19">
        <v>986958000000</v>
      </c>
      <c r="Q19" t="s">
        <v>1514</v>
      </c>
      <c r="R19" t="s">
        <v>199</v>
      </c>
      <c r="S19" t="s">
        <v>149</v>
      </c>
      <c r="T19" t="s">
        <v>212</v>
      </c>
      <c r="U19" t="s">
        <v>262</v>
      </c>
      <c r="V19">
        <v>890371</v>
      </c>
      <c r="W19" t="s">
        <v>1515</v>
      </c>
      <c r="X19" t="s">
        <v>1516</v>
      </c>
      <c r="AB19">
        <v>26304</v>
      </c>
      <c r="AC19" s="1">
        <v>43424</v>
      </c>
      <c r="AD19" s="1">
        <v>43427</v>
      </c>
      <c r="AL19">
        <v>1</v>
      </c>
      <c r="AO19">
        <v>111.88636099999999</v>
      </c>
      <c r="AP19">
        <v>123.33</v>
      </c>
      <c r="AQ19">
        <v>3244072.32</v>
      </c>
      <c r="AR19">
        <v>0</v>
      </c>
      <c r="AS19">
        <v>3244072.32</v>
      </c>
      <c r="AT19">
        <v>3244072.32</v>
      </c>
      <c r="AU19">
        <v>0</v>
      </c>
      <c r="AV19">
        <v>3244072.32</v>
      </c>
      <c r="AW19">
        <v>2943058.85</v>
      </c>
      <c r="AX19">
        <v>2943058.85</v>
      </c>
      <c r="BA19">
        <v>62265026.649999999</v>
      </c>
      <c r="BB19">
        <v>0</v>
      </c>
      <c r="BC19">
        <v>62265026.649999999</v>
      </c>
      <c r="BD19">
        <v>62905695.880000003</v>
      </c>
      <c r="BE19">
        <v>5.1570410000000004</v>
      </c>
      <c r="BF19" t="str">
        <f>IF(TRIM(W19)="",IF(TRIM(O19)="",IF(TRIM(M19)="","please check",CONCATENATE(M19,"_",COUNTIFS($M$2:$M19,M19,$C$2:$C19,$C19))),CONCATENATE(O19,"_",COUNTIFS($O$2:$O19,O19,$C$2:$C19,$C19))),W19)</f>
        <v>LU1325141510</v>
      </c>
      <c r="BG19" t="str">
        <f t="shared" si="0"/>
        <v/>
      </c>
      <c r="BH19">
        <f t="shared" si="1"/>
        <v>26304</v>
      </c>
      <c r="BI19">
        <f t="shared" si="2"/>
        <v>3244072.32</v>
      </c>
      <c r="BJ19">
        <f>IF($I19&lt;&gt;"F.E.T.",$AV19,IF($BK19="",IF($D19=$L19,$BI19,-SUMIFS($BI:$BI,$BG:$BG,$BG19,$B:$B,$B19,$L:$L,"&lt;&gt;"&amp;$L19)+SUMIFS($AY:$AY,$BG:$BG,$BG19,$B:$B,$B19)),IF($D19=$L19,-SUMIFS($BI:$BI,$BG:$BG,$BG19,$B:$B,$B19,$L:$L,"&lt;&gt;"&amp;$L19)*VLOOKUP($D19&amp;(IF($L19=MID($Q19,FIND("Bought ",$Q19)+7,3),MID($Q19,FIND("Sold ",$Q19)+5,3),IF($L19=MID($Q19,FIND("Sold ",$Q19)+5,3),MID($Q19,FIND("Bought ",$Q19)+7,3),"error"))),FX!$A:$B,2,0)+SUMIFS($AY:$AY,$BG:$BG,$BG19,$B:$B,$B19),$BI19*(VLOOKUP($D19&amp;$L19,FX!$A:$B,2,0)))))</f>
        <v>3244072.32</v>
      </c>
      <c r="BK19" t="str">
        <f>IF(E19="CASH",IFERROR(VLOOKUP(M19,[1]mapping!$A:$C,3,0),""),IF(I19="F.E.T.",IF(VLOOKUP(O19,[1]forwards!$E:$Q,13,0)=0,"",VLOOKUP(O19,[1]forwards!$E:$Q,13,0)),""))</f>
        <v/>
      </c>
      <c r="BL19" t="str">
        <f>IF($B19&lt;&gt;VLOOKUP($BL$1,NAV!$A:$N,MATCH("SubFund_Code",NAV!$A$1:$N$1,0),0),"n/a",IF($BK19="",$BJ19/SUMIFS($BJ:$BJ,$BK:$BK,"",$B:$B,$B19)*VLOOKUP($BL$1,NAV!$A:$N,MATCH("Hedged sc",NAV!$A$1:$N$1,0),0)/VLOOKUP($BL$1,NAV!$A:$N,MATCH("SC in FUND CCY",NAV!$A$1:$N$1,0),0),IF($BK19&lt;&gt;VLOOKUP($BL$1,NAV!$A:$N,MATCH("SC",NAV!$A$1:$N$1,0),0),"n/a",$BJ19/VLOOKUP($BL$1,NAV!$A:$N,MATCH("SC in FUND CCY",NAV!$A$1:$N$1,0),0))))</f>
        <v>n/a</v>
      </c>
    </row>
    <row r="20" spans="1:64" hidden="1" x14ac:dyDescent="0.25">
      <c r="A20" s="1">
        <v>44196</v>
      </c>
      <c r="B20" t="s">
        <v>1503</v>
      </c>
      <c r="C20" t="s">
        <v>1504</v>
      </c>
      <c r="D20" t="s">
        <v>57</v>
      </c>
      <c r="E20" t="s">
        <v>124</v>
      </c>
      <c r="F20" t="s">
        <v>125</v>
      </c>
      <c r="G20" t="s">
        <v>126</v>
      </c>
      <c r="H20">
        <v>400</v>
      </c>
      <c r="I20" t="s">
        <v>197</v>
      </c>
      <c r="J20">
        <v>485</v>
      </c>
      <c r="K20" t="s">
        <v>210</v>
      </c>
      <c r="L20" t="s">
        <v>57</v>
      </c>
      <c r="P20">
        <v>196579000000</v>
      </c>
      <c r="Q20" t="s">
        <v>1517</v>
      </c>
      <c r="R20" t="s">
        <v>199</v>
      </c>
      <c r="S20" t="s">
        <v>149</v>
      </c>
      <c r="T20" t="s">
        <v>211</v>
      </c>
      <c r="U20" t="s">
        <v>262</v>
      </c>
      <c r="V20">
        <v>890371</v>
      </c>
      <c r="W20" t="s">
        <v>1518</v>
      </c>
      <c r="X20" t="s">
        <v>1519</v>
      </c>
      <c r="AB20">
        <v>48335</v>
      </c>
      <c r="AC20" s="1">
        <v>43397</v>
      </c>
      <c r="AD20" s="1">
        <v>43402</v>
      </c>
      <c r="AL20">
        <v>1</v>
      </c>
      <c r="AO20">
        <v>124.594114</v>
      </c>
      <c r="AP20">
        <v>130.51</v>
      </c>
      <c r="AQ20">
        <v>6308200.8499999996</v>
      </c>
      <c r="AR20">
        <v>0</v>
      </c>
      <c r="AS20">
        <v>6308200.8499999996</v>
      </c>
      <c r="AT20">
        <v>6308200.8499999996</v>
      </c>
      <c r="AU20">
        <v>0</v>
      </c>
      <c r="AV20">
        <v>6308200.8499999996</v>
      </c>
      <c r="AW20">
        <v>6022256.5</v>
      </c>
      <c r="AX20">
        <v>6022256.5</v>
      </c>
      <c r="BA20">
        <v>62265026.649999999</v>
      </c>
      <c r="BB20">
        <v>0</v>
      </c>
      <c r="BC20">
        <v>62265026.649999999</v>
      </c>
      <c r="BD20">
        <v>62905695.880000003</v>
      </c>
      <c r="BE20">
        <v>10.028028000000001</v>
      </c>
      <c r="BF20" t="str">
        <f>IF(TRIM(W20)="",IF(TRIM(O20)="",IF(TRIM(M20)="","please check",CONCATENATE(M20,"_",COUNTIFS($M$2:$M20,M20,$C$2:$C20,$C20))),CONCATENATE(O20,"_",COUNTIFS($O$2:$O20,O20,$C$2:$C20,$C20))),W20)</f>
        <v>LU0438336421</v>
      </c>
      <c r="BG20" t="str">
        <f t="shared" si="0"/>
        <v/>
      </c>
      <c r="BH20">
        <f t="shared" si="1"/>
        <v>48335</v>
      </c>
      <c r="BI20">
        <f t="shared" si="2"/>
        <v>6308200.8499999996</v>
      </c>
      <c r="BJ20">
        <f>IF($I20&lt;&gt;"F.E.T.",$AV20,IF($BK20="",IF($D20=$L20,$BI20,-SUMIFS($BI:$BI,$BG:$BG,$BG20,$B:$B,$B20,$L:$L,"&lt;&gt;"&amp;$L20)+SUMIFS($AY:$AY,$BG:$BG,$BG20,$B:$B,$B20)),IF($D20=$L20,-SUMIFS($BI:$BI,$BG:$BG,$BG20,$B:$B,$B20,$L:$L,"&lt;&gt;"&amp;$L20)*VLOOKUP($D20&amp;(IF($L20=MID($Q20,FIND("Bought ",$Q20)+7,3),MID($Q20,FIND("Sold ",$Q20)+5,3),IF($L20=MID($Q20,FIND("Sold ",$Q20)+5,3),MID($Q20,FIND("Bought ",$Q20)+7,3),"error"))),FX!$A:$B,2,0)+SUMIFS($AY:$AY,$BG:$BG,$BG20,$B:$B,$B20),$BI20*(VLOOKUP($D20&amp;$L20,FX!$A:$B,2,0)))))</f>
        <v>6308200.8499999996</v>
      </c>
      <c r="BK20" t="str">
        <f>IF(E20="CASH",IFERROR(VLOOKUP(M20,[1]mapping!$A:$C,3,0),""),IF(I20="F.E.T.",IF(VLOOKUP(O20,[1]forwards!$E:$Q,13,0)=0,"",VLOOKUP(O20,[1]forwards!$E:$Q,13,0)),""))</f>
        <v/>
      </c>
      <c r="BL20" t="str">
        <f>IF($B20&lt;&gt;VLOOKUP($BL$1,NAV!$A:$N,MATCH("SubFund_Code",NAV!$A$1:$N$1,0),0),"n/a",IF($BK20="",$BJ20/SUMIFS($BJ:$BJ,$BK:$BK,"",$B:$B,$B20)*VLOOKUP($BL$1,NAV!$A:$N,MATCH("Hedged sc",NAV!$A$1:$N$1,0),0)/VLOOKUP($BL$1,NAV!$A:$N,MATCH("SC in FUND CCY",NAV!$A$1:$N$1,0),0),IF($BK20&lt;&gt;VLOOKUP($BL$1,NAV!$A:$N,MATCH("SC",NAV!$A$1:$N$1,0),0),"n/a",$BJ20/VLOOKUP($BL$1,NAV!$A:$N,MATCH("SC in FUND CCY",NAV!$A$1:$N$1,0),0))))</f>
        <v>n/a</v>
      </c>
    </row>
    <row r="21" spans="1:64" hidden="1" x14ac:dyDescent="0.25">
      <c r="A21" s="1">
        <v>44196</v>
      </c>
      <c r="B21" t="s">
        <v>1503</v>
      </c>
      <c r="C21" t="s">
        <v>1504</v>
      </c>
      <c r="D21" t="s">
        <v>57</v>
      </c>
      <c r="E21" t="s">
        <v>124</v>
      </c>
      <c r="F21" t="s">
        <v>125</v>
      </c>
      <c r="G21" t="s">
        <v>126</v>
      </c>
      <c r="H21">
        <v>400</v>
      </c>
      <c r="I21" t="s">
        <v>197</v>
      </c>
      <c r="J21">
        <v>485</v>
      </c>
      <c r="K21" t="s">
        <v>210</v>
      </c>
      <c r="L21" t="s">
        <v>57</v>
      </c>
      <c r="P21">
        <v>289955000000</v>
      </c>
      <c r="Q21" t="s">
        <v>1520</v>
      </c>
      <c r="R21" t="s">
        <v>199</v>
      </c>
      <c r="S21" t="s">
        <v>149</v>
      </c>
      <c r="T21" t="s">
        <v>1521</v>
      </c>
      <c r="U21" t="s">
        <v>262</v>
      </c>
      <c r="V21">
        <v>890371</v>
      </c>
      <c r="W21" t="s">
        <v>1522</v>
      </c>
      <c r="X21" t="s">
        <v>209</v>
      </c>
      <c r="AB21">
        <v>31084</v>
      </c>
      <c r="AC21" s="1">
        <v>43637</v>
      </c>
      <c r="AD21" s="1">
        <v>43641</v>
      </c>
      <c r="AL21">
        <v>1</v>
      </c>
      <c r="AO21">
        <v>100.990352</v>
      </c>
      <c r="AP21">
        <v>101.96</v>
      </c>
      <c r="AQ21">
        <v>3169324.64</v>
      </c>
      <c r="AR21">
        <v>0</v>
      </c>
      <c r="AS21">
        <v>3169324.64</v>
      </c>
      <c r="AT21">
        <v>3169324.64</v>
      </c>
      <c r="AU21">
        <v>0</v>
      </c>
      <c r="AV21">
        <v>3169324.64</v>
      </c>
      <c r="AW21">
        <v>3139184.11</v>
      </c>
      <c r="AX21">
        <v>3139184.11</v>
      </c>
      <c r="BA21">
        <v>62265026.649999999</v>
      </c>
      <c r="BB21">
        <v>0</v>
      </c>
      <c r="BC21">
        <v>62265026.649999999</v>
      </c>
      <c r="BD21">
        <v>62905695.880000003</v>
      </c>
      <c r="BE21">
        <v>5.0382160000000002</v>
      </c>
      <c r="BF21" t="str">
        <f>IF(TRIM(W21)="",IF(TRIM(O21)="",IF(TRIM(M21)="","please check",CONCATENATE(M21,"_",COUNTIFS($M$2:$M21,M21,$C$2:$C21,$C21))),CONCATENATE(O21,"_",COUNTIFS($O$2:$O21,O21,$C$2:$C21,$C21))),W21)</f>
        <v>LU1953144208</v>
      </c>
      <c r="BG21" t="str">
        <f t="shared" si="0"/>
        <v/>
      </c>
      <c r="BH21">
        <f t="shared" si="1"/>
        <v>31084</v>
      </c>
      <c r="BI21">
        <f t="shared" si="2"/>
        <v>3169324.64</v>
      </c>
      <c r="BJ21">
        <f>IF($I21&lt;&gt;"F.E.T.",$AV21,IF($BK21="",IF($D21=$L21,$BI21,-SUMIFS($BI:$BI,$BG:$BG,$BG21,$B:$B,$B21,$L:$L,"&lt;&gt;"&amp;$L21)+SUMIFS($AY:$AY,$BG:$BG,$BG21,$B:$B,$B21)),IF($D21=$L21,-SUMIFS($BI:$BI,$BG:$BG,$BG21,$B:$B,$B21,$L:$L,"&lt;&gt;"&amp;$L21)*VLOOKUP($D21&amp;(IF($L21=MID($Q21,FIND("Bought ",$Q21)+7,3),MID($Q21,FIND("Sold ",$Q21)+5,3),IF($L21=MID($Q21,FIND("Sold ",$Q21)+5,3),MID($Q21,FIND("Bought ",$Q21)+7,3),"error"))),FX!$A:$B,2,0)+SUMIFS($AY:$AY,$BG:$BG,$BG21,$B:$B,$B21),$BI21*(VLOOKUP($D21&amp;$L21,FX!$A:$B,2,0)))))</f>
        <v>3169324.64</v>
      </c>
      <c r="BK21" t="str">
        <f>IF(E21="CASH",IFERROR(VLOOKUP(M21,[1]mapping!$A:$C,3,0),""),IF(I21="F.E.T.",IF(VLOOKUP(O21,[1]forwards!$E:$Q,13,0)=0,"",VLOOKUP(O21,[1]forwards!$E:$Q,13,0)),""))</f>
        <v/>
      </c>
      <c r="BL21" t="str">
        <f>IF($B21&lt;&gt;VLOOKUP($BL$1,NAV!$A:$N,MATCH("SubFund_Code",NAV!$A$1:$N$1,0),0),"n/a",IF($BK21="",$BJ21/SUMIFS($BJ:$BJ,$BK:$BK,"",$B:$B,$B21)*VLOOKUP($BL$1,NAV!$A:$N,MATCH("Hedged sc",NAV!$A$1:$N$1,0),0)/VLOOKUP($BL$1,NAV!$A:$N,MATCH("SC in FUND CCY",NAV!$A$1:$N$1,0),0),IF($BK21&lt;&gt;VLOOKUP($BL$1,NAV!$A:$N,MATCH("SC",NAV!$A$1:$N$1,0),0),"n/a",$BJ21/VLOOKUP($BL$1,NAV!$A:$N,MATCH("SC in FUND CCY",NAV!$A$1:$N$1,0),0))))</f>
        <v>n/a</v>
      </c>
    </row>
    <row r="22" spans="1:64" hidden="1" x14ac:dyDescent="0.25">
      <c r="A22" s="1">
        <v>44196</v>
      </c>
      <c r="B22" t="s">
        <v>1503</v>
      </c>
      <c r="C22" t="s">
        <v>1504</v>
      </c>
      <c r="D22" t="s">
        <v>57</v>
      </c>
      <c r="E22" t="s">
        <v>124</v>
      </c>
      <c r="F22" t="s">
        <v>125</v>
      </c>
      <c r="G22" t="s">
        <v>126</v>
      </c>
      <c r="H22">
        <v>400</v>
      </c>
      <c r="I22" t="s">
        <v>197</v>
      </c>
      <c r="J22">
        <v>485</v>
      </c>
      <c r="K22" t="s">
        <v>210</v>
      </c>
      <c r="L22" t="s">
        <v>57</v>
      </c>
      <c r="P22">
        <v>464395000000</v>
      </c>
      <c r="Q22" t="s">
        <v>1523</v>
      </c>
      <c r="R22" t="s">
        <v>199</v>
      </c>
      <c r="S22" t="s">
        <v>149</v>
      </c>
      <c r="T22" t="s">
        <v>211</v>
      </c>
      <c r="U22" t="s">
        <v>262</v>
      </c>
      <c r="V22">
        <v>890371</v>
      </c>
      <c r="W22" t="s">
        <v>1524</v>
      </c>
      <c r="X22" t="s">
        <v>1525</v>
      </c>
      <c r="AB22">
        <v>16965</v>
      </c>
      <c r="AC22" s="1">
        <v>44021</v>
      </c>
      <c r="AD22" s="1">
        <v>44026</v>
      </c>
      <c r="AL22">
        <v>1</v>
      </c>
      <c r="AO22">
        <v>148.01390799999999</v>
      </c>
      <c r="AP22">
        <v>149.04</v>
      </c>
      <c r="AQ22">
        <v>2528463.6</v>
      </c>
      <c r="AR22">
        <v>0</v>
      </c>
      <c r="AS22">
        <v>2528463.6</v>
      </c>
      <c r="AT22">
        <v>2528463.6</v>
      </c>
      <c r="AU22">
        <v>0</v>
      </c>
      <c r="AV22">
        <v>2528463.6</v>
      </c>
      <c r="AW22">
        <v>2511055.9500000002</v>
      </c>
      <c r="AX22">
        <v>2511055.9500000002</v>
      </c>
      <c r="BA22">
        <v>62265026.649999999</v>
      </c>
      <c r="BB22">
        <v>0</v>
      </c>
      <c r="BC22">
        <v>62265026.649999999</v>
      </c>
      <c r="BD22">
        <v>62905695.880000003</v>
      </c>
      <c r="BE22">
        <v>4.0194510000000001</v>
      </c>
      <c r="BF22" t="str">
        <f>IF(TRIM(W22)="",IF(TRIM(O22)="",IF(TRIM(M22)="","please check",CONCATENATE(M22,"_",COUNTIFS($M$2:$M22,M22,$C$2:$C22,$C22))),CONCATENATE(O22,"_",COUNTIFS($O$2:$O22,O22,$C$2:$C22,$C22))),W22)</f>
        <v>LU0827970921</v>
      </c>
      <c r="BG22" t="str">
        <f t="shared" si="0"/>
        <v/>
      </c>
      <c r="BH22">
        <f t="shared" si="1"/>
        <v>16965</v>
      </c>
      <c r="BI22">
        <f t="shared" si="2"/>
        <v>2528463.6</v>
      </c>
      <c r="BJ22">
        <f>IF($I22&lt;&gt;"F.E.T.",$AV22,IF($BK22="",IF($D22=$L22,$BI22,-SUMIFS($BI:$BI,$BG:$BG,$BG22,$B:$B,$B22,$L:$L,"&lt;&gt;"&amp;$L22)+SUMIFS($AY:$AY,$BG:$BG,$BG22,$B:$B,$B22)),IF($D22=$L22,-SUMIFS($BI:$BI,$BG:$BG,$BG22,$B:$B,$B22,$L:$L,"&lt;&gt;"&amp;$L22)*VLOOKUP($D22&amp;(IF($L22=MID($Q22,FIND("Bought ",$Q22)+7,3),MID($Q22,FIND("Sold ",$Q22)+5,3),IF($L22=MID($Q22,FIND("Sold ",$Q22)+5,3),MID($Q22,FIND("Bought ",$Q22)+7,3),"error"))),FX!$A:$B,2,0)+SUMIFS($AY:$AY,$BG:$BG,$BG22,$B:$B,$B22),$BI22*(VLOOKUP($D22&amp;$L22,FX!$A:$B,2,0)))))</f>
        <v>2528463.6</v>
      </c>
      <c r="BK22" t="str">
        <f>IF(E22="CASH",IFERROR(VLOOKUP(M22,[1]mapping!$A:$C,3,0),""),IF(I22="F.E.T.",IF(VLOOKUP(O22,[1]forwards!$E:$Q,13,0)=0,"",VLOOKUP(O22,[1]forwards!$E:$Q,13,0)),""))</f>
        <v/>
      </c>
      <c r="BL22" t="str">
        <f>IF($B22&lt;&gt;VLOOKUP($BL$1,NAV!$A:$N,MATCH("SubFund_Code",NAV!$A$1:$N$1,0),0),"n/a",IF($BK22="",$BJ22/SUMIFS($BJ:$BJ,$BK:$BK,"",$B:$B,$B22)*VLOOKUP($BL$1,NAV!$A:$N,MATCH("Hedged sc",NAV!$A$1:$N$1,0),0)/VLOOKUP($BL$1,NAV!$A:$N,MATCH("SC in FUND CCY",NAV!$A$1:$N$1,0),0),IF($BK22&lt;&gt;VLOOKUP($BL$1,NAV!$A:$N,MATCH("SC",NAV!$A$1:$N$1,0),0),"n/a",$BJ22/VLOOKUP($BL$1,NAV!$A:$N,MATCH("SC in FUND CCY",NAV!$A$1:$N$1,0),0))))</f>
        <v>n/a</v>
      </c>
    </row>
    <row r="23" spans="1:64" hidden="1" x14ac:dyDescent="0.25">
      <c r="A23" s="1">
        <v>44196</v>
      </c>
      <c r="B23" t="s">
        <v>1503</v>
      </c>
      <c r="C23" t="s">
        <v>1504</v>
      </c>
      <c r="D23" t="s">
        <v>57</v>
      </c>
      <c r="E23" t="s">
        <v>124</v>
      </c>
      <c r="F23" t="s">
        <v>125</v>
      </c>
      <c r="G23" t="s">
        <v>126</v>
      </c>
      <c r="H23">
        <v>400</v>
      </c>
      <c r="I23" t="s">
        <v>197</v>
      </c>
      <c r="J23">
        <v>485</v>
      </c>
      <c r="K23" t="s">
        <v>210</v>
      </c>
      <c r="L23" t="s">
        <v>57</v>
      </c>
      <c r="P23">
        <v>492038000000</v>
      </c>
      <c r="Q23" t="s">
        <v>1526</v>
      </c>
      <c r="R23" t="s">
        <v>199</v>
      </c>
      <c r="S23" t="s">
        <v>200</v>
      </c>
      <c r="T23" t="s">
        <v>212</v>
      </c>
      <c r="U23" t="s">
        <v>262</v>
      </c>
      <c r="V23">
        <v>890371</v>
      </c>
      <c r="W23" t="s">
        <v>1527</v>
      </c>
      <c r="X23" t="s">
        <v>1528</v>
      </c>
      <c r="AB23">
        <v>23507</v>
      </c>
      <c r="AC23" s="1">
        <v>44042</v>
      </c>
      <c r="AD23" s="1">
        <v>44048</v>
      </c>
      <c r="AL23">
        <v>1</v>
      </c>
      <c r="AO23">
        <v>127.838196</v>
      </c>
      <c r="AP23">
        <v>134.1808</v>
      </c>
      <c r="AQ23">
        <v>3154188.07</v>
      </c>
      <c r="AR23">
        <v>0</v>
      </c>
      <c r="AS23">
        <v>3154188.07</v>
      </c>
      <c r="AT23">
        <v>3154188.07</v>
      </c>
      <c r="AU23">
        <v>0</v>
      </c>
      <c r="AV23">
        <v>3154188.07</v>
      </c>
      <c r="AW23">
        <v>3005092.48</v>
      </c>
      <c r="AX23">
        <v>3005092.48</v>
      </c>
      <c r="BA23">
        <v>62265026.649999999</v>
      </c>
      <c r="BB23">
        <v>0</v>
      </c>
      <c r="BC23">
        <v>62265026.649999999</v>
      </c>
      <c r="BD23">
        <v>62905695.880000003</v>
      </c>
      <c r="BE23">
        <v>5.0141530000000003</v>
      </c>
      <c r="BF23" t="str">
        <f>IF(TRIM(W23)="",IF(TRIM(O23)="",IF(TRIM(M23)="","please check",CONCATENATE(M23,"_",COUNTIFS($M$2:$M23,M23,$C$2:$C23,$C23))),CONCATENATE(O23,"_",COUNTIFS($O$2:$O23,O23,$C$2:$C23,$C23))),W23)</f>
        <v>IE00BTL1GS46</v>
      </c>
      <c r="BG23" t="str">
        <f t="shared" si="0"/>
        <v/>
      </c>
      <c r="BH23">
        <f t="shared" si="1"/>
        <v>23507</v>
      </c>
      <c r="BI23">
        <f t="shared" si="2"/>
        <v>3154188.07</v>
      </c>
      <c r="BJ23">
        <f>IF($I23&lt;&gt;"F.E.T.",$AV23,IF($BK23="",IF($D23=$L23,$BI23,-SUMIFS($BI:$BI,$BG:$BG,$BG23,$B:$B,$B23,$L:$L,"&lt;&gt;"&amp;$L23)+SUMIFS($AY:$AY,$BG:$BG,$BG23,$B:$B,$B23)),IF($D23=$L23,-SUMIFS($BI:$BI,$BG:$BG,$BG23,$B:$B,$B23,$L:$L,"&lt;&gt;"&amp;$L23)*VLOOKUP($D23&amp;(IF($L23=MID($Q23,FIND("Bought ",$Q23)+7,3),MID($Q23,FIND("Sold ",$Q23)+5,3),IF($L23=MID($Q23,FIND("Sold ",$Q23)+5,3),MID($Q23,FIND("Bought ",$Q23)+7,3),"error"))),FX!$A:$B,2,0)+SUMIFS($AY:$AY,$BG:$BG,$BG23,$B:$B,$B23),$BI23*(VLOOKUP($D23&amp;$L23,FX!$A:$B,2,0)))))</f>
        <v>3154188.07</v>
      </c>
      <c r="BK23" t="str">
        <f>IF(E23="CASH",IFERROR(VLOOKUP(M23,[1]mapping!$A:$C,3,0),""),IF(I23="F.E.T.",IF(VLOOKUP(O23,[1]forwards!$E:$Q,13,0)=0,"",VLOOKUP(O23,[1]forwards!$E:$Q,13,0)),""))</f>
        <v/>
      </c>
      <c r="BL23" t="str">
        <f>IF($B23&lt;&gt;VLOOKUP($BL$1,NAV!$A:$N,MATCH("SubFund_Code",NAV!$A$1:$N$1,0),0),"n/a",IF($BK23="",$BJ23/SUMIFS($BJ:$BJ,$BK:$BK,"",$B:$B,$B23)*VLOOKUP($BL$1,NAV!$A:$N,MATCH("Hedged sc",NAV!$A$1:$N$1,0),0)/VLOOKUP($BL$1,NAV!$A:$N,MATCH("SC in FUND CCY",NAV!$A$1:$N$1,0),0),IF($BK23&lt;&gt;VLOOKUP($BL$1,NAV!$A:$N,MATCH("SC",NAV!$A$1:$N$1,0),0),"n/a",$BJ23/VLOOKUP($BL$1,NAV!$A:$N,MATCH("SC in FUND CCY",NAV!$A$1:$N$1,0),0))))</f>
        <v>n/a</v>
      </c>
    </row>
    <row r="24" spans="1:64" hidden="1" x14ac:dyDescent="0.25">
      <c r="A24" s="1">
        <v>44196</v>
      </c>
      <c r="B24" t="s">
        <v>1503</v>
      </c>
      <c r="C24" t="s">
        <v>1504</v>
      </c>
      <c r="D24" t="s">
        <v>57</v>
      </c>
      <c r="E24" t="s">
        <v>124</v>
      </c>
      <c r="F24" t="s">
        <v>125</v>
      </c>
      <c r="G24" t="s">
        <v>126</v>
      </c>
      <c r="H24">
        <v>400</v>
      </c>
      <c r="I24" t="s">
        <v>197</v>
      </c>
      <c r="J24">
        <v>485</v>
      </c>
      <c r="K24" t="s">
        <v>210</v>
      </c>
      <c r="L24" t="s">
        <v>57</v>
      </c>
      <c r="P24">
        <v>567996000000</v>
      </c>
      <c r="Q24" t="s">
        <v>1529</v>
      </c>
      <c r="R24" t="s">
        <v>199</v>
      </c>
      <c r="S24" t="s">
        <v>149</v>
      </c>
      <c r="T24" t="s">
        <v>211</v>
      </c>
      <c r="U24" t="s">
        <v>262</v>
      </c>
      <c r="V24">
        <v>890371</v>
      </c>
      <c r="W24" t="s">
        <v>1530</v>
      </c>
      <c r="X24" t="s">
        <v>1531</v>
      </c>
      <c r="AB24">
        <v>190</v>
      </c>
      <c r="AC24" s="1">
        <v>43426</v>
      </c>
      <c r="AD24" s="1">
        <v>43426</v>
      </c>
      <c r="AL24">
        <v>1</v>
      </c>
      <c r="AO24">
        <v>104.05</v>
      </c>
      <c r="AP24">
        <v>102.92</v>
      </c>
      <c r="AQ24">
        <v>19554.8</v>
      </c>
      <c r="AR24">
        <v>0</v>
      </c>
      <c r="AS24">
        <v>19554.8</v>
      </c>
      <c r="AT24">
        <v>19554.8</v>
      </c>
      <c r="AU24">
        <v>0</v>
      </c>
      <c r="AV24">
        <v>19554.8</v>
      </c>
      <c r="AW24">
        <v>19769.5</v>
      </c>
      <c r="AX24">
        <v>19769.5</v>
      </c>
      <c r="BA24">
        <v>62265026.649999999</v>
      </c>
      <c r="BB24">
        <v>0</v>
      </c>
      <c r="BC24">
        <v>62265026.649999999</v>
      </c>
      <c r="BD24">
        <v>62905695.880000003</v>
      </c>
      <c r="BE24">
        <v>3.1085999999999999E-2</v>
      </c>
      <c r="BF24" t="str">
        <f>IF(TRIM(W24)="",IF(TRIM(O24)="",IF(TRIM(M24)="","please check",CONCATENATE(M24,"_",COUNTIFS($M$2:$M24,M24,$C$2:$C24,$C24))),CONCATENATE(O24,"_",COUNTIFS($O$2:$O24,O24,$C$2:$C24,$C24))),W24)</f>
        <v>LU0354091653</v>
      </c>
      <c r="BG24" t="str">
        <f t="shared" si="0"/>
        <v/>
      </c>
      <c r="BH24">
        <f t="shared" si="1"/>
        <v>190</v>
      </c>
      <c r="BI24">
        <f t="shared" si="2"/>
        <v>19554.8</v>
      </c>
      <c r="BJ24">
        <f>IF($I24&lt;&gt;"F.E.T.",$AV24,IF($BK24="",IF($D24=$L24,$BI24,-SUMIFS($BI:$BI,$BG:$BG,$BG24,$B:$B,$B24,$L:$L,"&lt;&gt;"&amp;$L24)+SUMIFS($AY:$AY,$BG:$BG,$BG24,$B:$B,$B24)),IF($D24=$L24,-SUMIFS($BI:$BI,$BG:$BG,$BG24,$B:$B,$B24,$L:$L,"&lt;&gt;"&amp;$L24)*VLOOKUP($D24&amp;(IF($L24=MID($Q24,FIND("Bought ",$Q24)+7,3),MID($Q24,FIND("Sold ",$Q24)+5,3),IF($L24=MID($Q24,FIND("Sold ",$Q24)+5,3),MID($Q24,FIND("Bought ",$Q24)+7,3),"error"))),FX!$A:$B,2,0)+SUMIFS($AY:$AY,$BG:$BG,$BG24,$B:$B,$B24),$BI24*(VLOOKUP($D24&amp;$L24,FX!$A:$B,2,0)))))</f>
        <v>19554.8</v>
      </c>
      <c r="BK24" t="str">
        <f>IF(E24="CASH",IFERROR(VLOOKUP(M24,[1]mapping!$A:$C,3,0),""),IF(I24="F.E.T.",IF(VLOOKUP(O24,[1]forwards!$E:$Q,13,0)=0,"",VLOOKUP(O24,[1]forwards!$E:$Q,13,0)),""))</f>
        <v/>
      </c>
      <c r="BL24" t="str">
        <f>IF($B24&lt;&gt;VLOOKUP($BL$1,NAV!$A:$N,MATCH("SubFund_Code",NAV!$A$1:$N$1,0),0),"n/a",IF($BK24="",$BJ24/SUMIFS($BJ:$BJ,$BK:$BK,"",$B:$B,$B24)*VLOOKUP($BL$1,NAV!$A:$N,MATCH("Hedged sc",NAV!$A$1:$N$1,0),0)/VLOOKUP($BL$1,NAV!$A:$N,MATCH("SC in FUND CCY",NAV!$A$1:$N$1,0),0),IF($BK24&lt;&gt;VLOOKUP($BL$1,NAV!$A:$N,MATCH("SC",NAV!$A$1:$N$1,0),0),"n/a",$BJ24/VLOOKUP($BL$1,NAV!$A:$N,MATCH("SC in FUND CCY",NAV!$A$1:$N$1,0),0))))</f>
        <v>n/a</v>
      </c>
    </row>
    <row r="25" spans="1:64" hidden="1" x14ac:dyDescent="0.25">
      <c r="A25" s="1">
        <v>44196</v>
      </c>
      <c r="B25" t="s">
        <v>1503</v>
      </c>
      <c r="C25" t="s">
        <v>1504</v>
      </c>
      <c r="D25" t="s">
        <v>57</v>
      </c>
      <c r="E25" t="s">
        <v>124</v>
      </c>
      <c r="F25" t="s">
        <v>125</v>
      </c>
      <c r="G25" t="s">
        <v>126</v>
      </c>
      <c r="H25">
        <v>400</v>
      </c>
      <c r="I25" t="s">
        <v>197</v>
      </c>
      <c r="J25">
        <v>485</v>
      </c>
      <c r="K25" t="s">
        <v>210</v>
      </c>
      <c r="L25" t="s">
        <v>57</v>
      </c>
      <c r="P25">
        <v>584399000000</v>
      </c>
      <c r="Q25" t="s">
        <v>1532</v>
      </c>
      <c r="R25" t="s">
        <v>199</v>
      </c>
      <c r="S25" t="s">
        <v>200</v>
      </c>
      <c r="T25" t="s">
        <v>217</v>
      </c>
      <c r="U25" t="s">
        <v>262</v>
      </c>
      <c r="V25">
        <v>890371</v>
      </c>
      <c r="W25" t="s">
        <v>1533</v>
      </c>
      <c r="X25">
        <v>3002843</v>
      </c>
      <c r="AB25">
        <v>19970.84</v>
      </c>
      <c r="AC25" s="1">
        <v>43426</v>
      </c>
      <c r="AD25" s="1">
        <v>43426</v>
      </c>
      <c r="AL25">
        <v>1</v>
      </c>
      <c r="AO25">
        <v>1</v>
      </c>
      <c r="AP25">
        <v>0.99130300000000005</v>
      </c>
      <c r="AQ25">
        <v>19797.150000000001</v>
      </c>
      <c r="AR25">
        <v>0</v>
      </c>
      <c r="AS25">
        <v>19797.150000000001</v>
      </c>
      <c r="AT25">
        <v>19797.150000000001</v>
      </c>
      <c r="AU25">
        <v>0</v>
      </c>
      <c r="AV25">
        <v>19797.150000000001</v>
      </c>
      <c r="AW25">
        <v>19970.84</v>
      </c>
      <c r="AX25">
        <v>19970.84</v>
      </c>
      <c r="BA25">
        <v>62265026.649999999</v>
      </c>
      <c r="BB25">
        <v>0</v>
      </c>
      <c r="BC25">
        <v>62265026.649999999</v>
      </c>
      <c r="BD25">
        <v>62905695.880000003</v>
      </c>
      <c r="BE25">
        <v>3.1470999999999999E-2</v>
      </c>
      <c r="BF25" t="str">
        <f>IF(TRIM(W25)="",IF(TRIM(O25)="",IF(TRIM(M25)="","please check",CONCATENATE(M25,"_",COUNTIFS($M$2:$M25,M25,$C$2:$C25,$C25))),CONCATENATE(O25,"_",COUNTIFS($O$2:$O25,O25,$C$2:$C25,$C25))),W25)</f>
        <v>IE0030028439</v>
      </c>
      <c r="BG25" t="str">
        <f t="shared" si="0"/>
        <v/>
      </c>
      <c r="BH25">
        <f t="shared" si="1"/>
        <v>19970.84</v>
      </c>
      <c r="BI25">
        <f t="shared" si="2"/>
        <v>19797.150000000001</v>
      </c>
      <c r="BJ25">
        <f>IF($I25&lt;&gt;"F.E.T.",$AV25,IF($BK25="",IF($D25=$L25,$BI25,-SUMIFS($BI:$BI,$BG:$BG,$BG25,$B:$B,$B25,$L:$L,"&lt;&gt;"&amp;$L25)+SUMIFS($AY:$AY,$BG:$BG,$BG25,$B:$B,$B25)),IF($D25=$L25,-SUMIFS($BI:$BI,$BG:$BG,$BG25,$B:$B,$B25,$L:$L,"&lt;&gt;"&amp;$L25)*VLOOKUP($D25&amp;(IF($L25=MID($Q25,FIND("Bought ",$Q25)+7,3),MID($Q25,FIND("Sold ",$Q25)+5,3),IF($L25=MID($Q25,FIND("Sold ",$Q25)+5,3),MID($Q25,FIND("Bought ",$Q25)+7,3),"error"))),FX!$A:$B,2,0)+SUMIFS($AY:$AY,$BG:$BG,$BG25,$B:$B,$B25),$BI25*(VLOOKUP($D25&amp;$L25,FX!$A:$B,2,0)))))</f>
        <v>19797.150000000001</v>
      </c>
      <c r="BK25" t="str">
        <f>IF(E25="CASH",IFERROR(VLOOKUP(M25,[1]mapping!$A:$C,3,0),""),IF(I25="F.E.T.",IF(VLOOKUP(O25,[1]forwards!$E:$Q,13,0)=0,"",VLOOKUP(O25,[1]forwards!$E:$Q,13,0)),""))</f>
        <v/>
      </c>
      <c r="BL25" t="str">
        <f>IF($B25&lt;&gt;VLOOKUP($BL$1,NAV!$A:$N,MATCH("SubFund_Code",NAV!$A$1:$N$1,0),0),"n/a",IF($BK25="",$BJ25/SUMIFS($BJ:$BJ,$BK:$BK,"",$B:$B,$B25)*VLOOKUP($BL$1,NAV!$A:$N,MATCH("Hedged sc",NAV!$A$1:$N$1,0),0)/VLOOKUP($BL$1,NAV!$A:$N,MATCH("SC in FUND CCY",NAV!$A$1:$N$1,0),0),IF($BK25&lt;&gt;VLOOKUP($BL$1,NAV!$A:$N,MATCH("SC",NAV!$A$1:$N$1,0),0),"n/a",$BJ25/VLOOKUP($BL$1,NAV!$A:$N,MATCH("SC in FUND CCY",NAV!$A$1:$N$1,0),0))))</f>
        <v>n/a</v>
      </c>
    </row>
    <row r="26" spans="1:64" hidden="1" x14ac:dyDescent="0.25">
      <c r="A26" s="1">
        <v>44196</v>
      </c>
      <c r="B26" t="s">
        <v>1503</v>
      </c>
      <c r="C26" t="s">
        <v>1504</v>
      </c>
      <c r="D26" t="s">
        <v>57</v>
      </c>
      <c r="E26" t="s">
        <v>124</v>
      </c>
      <c r="F26" t="s">
        <v>125</v>
      </c>
      <c r="G26" t="s">
        <v>126</v>
      </c>
      <c r="H26">
        <v>400</v>
      </c>
      <c r="I26" t="s">
        <v>197</v>
      </c>
      <c r="J26">
        <v>485</v>
      </c>
      <c r="K26" t="s">
        <v>210</v>
      </c>
      <c r="L26" t="s">
        <v>57</v>
      </c>
      <c r="P26">
        <v>645189000000</v>
      </c>
      <c r="Q26" t="s">
        <v>1534</v>
      </c>
      <c r="R26" t="s">
        <v>199</v>
      </c>
      <c r="S26" t="s">
        <v>149</v>
      </c>
      <c r="T26" t="s">
        <v>407</v>
      </c>
      <c r="U26" t="s">
        <v>262</v>
      </c>
      <c r="V26">
        <v>890371</v>
      </c>
      <c r="W26" t="s">
        <v>1535</v>
      </c>
      <c r="X26" t="s">
        <v>209</v>
      </c>
      <c r="AB26">
        <v>17080</v>
      </c>
      <c r="AC26" s="1">
        <v>43476</v>
      </c>
      <c r="AD26" s="1">
        <v>43481</v>
      </c>
      <c r="AL26">
        <v>1</v>
      </c>
      <c r="AO26">
        <v>176.320908</v>
      </c>
      <c r="AP26">
        <v>186.72</v>
      </c>
      <c r="AQ26">
        <v>3189177.6</v>
      </c>
      <c r="AR26">
        <v>0</v>
      </c>
      <c r="AS26">
        <v>3189177.6</v>
      </c>
      <c r="AT26">
        <v>3189177.6</v>
      </c>
      <c r="AU26">
        <v>0</v>
      </c>
      <c r="AV26">
        <v>3189177.6</v>
      </c>
      <c r="AW26">
        <v>3011561.11</v>
      </c>
      <c r="AX26">
        <v>3011561.11</v>
      </c>
      <c r="BA26">
        <v>62265026.649999999</v>
      </c>
      <c r="BB26">
        <v>0</v>
      </c>
      <c r="BC26">
        <v>62265026.649999999</v>
      </c>
      <c r="BD26">
        <v>62905695.880000003</v>
      </c>
      <c r="BE26">
        <v>5.0697760000000001</v>
      </c>
      <c r="BF26" t="str">
        <f>IF(TRIM(W26)="",IF(TRIM(O26)="",IF(TRIM(M26)="","please check",CONCATENATE(M26,"_",COUNTIFS($M$2:$M26,M26,$C$2:$C26,$C26))),CONCATENATE(O26,"_",COUNTIFS($O$2:$O26,O26,$C$2:$C26,$C26))),W26)</f>
        <v>LU0494762056</v>
      </c>
      <c r="BG26" t="str">
        <f t="shared" si="0"/>
        <v/>
      </c>
      <c r="BH26">
        <f t="shared" si="1"/>
        <v>17080</v>
      </c>
      <c r="BI26">
        <f t="shared" si="2"/>
        <v>3189177.6</v>
      </c>
      <c r="BJ26">
        <f>IF($I26&lt;&gt;"F.E.T.",$AV26,IF($BK26="",IF($D26=$L26,$BI26,-SUMIFS($BI:$BI,$BG:$BG,$BG26,$B:$B,$B26,$L:$L,"&lt;&gt;"&amp;$L26)+SUMIFS($AY:$AY,$BG:$BG,$BG26,$B:$B,$B26)),IF($D26=$L26,-SUMIFS($BI:$BI,$BG:$BG,$BG26,$B:$B,$B26,$L:$L,"&lt;&gt;"&amp;$L26)*VLOOKUP($D26&amp;(IF($L26=MID($Q26,FIND("Bought ",$Q26)+7,3),MID($Q26,FIND("Sold ",$Q26)+5,3),IF($L26=MID($Q26,FIND("Sold ",$Q26)+5,3),MID($Q26,FIND("Bought ",$Q26)+7,3),"error"))),FX!$A:$B,2,0)+SUMIFS($AY:$AY,$BG:$BG,$BG26,$B:$B,$B26),$BI26*(VLOOKUP($D26&amp;$L26,FX!$A:$B,2,0)))))</f>
        <v>3189177.6</v>
      </c>
      <c r="BK26" t="str">
        <f>IF(E26="CASH",IFERROR(VLOOKUP(M26,[1]mapping!$A:$C,3,0),""),IF(I26="F.E.T.",IF(VLOOKUP(O26,[1]forwards!$E:$Q,13,0)=0,"",VLOOKUP(O26,[1]forwards!$E:$Q,13,0)),""))</f>
        <v/>
      </c>
      <c r="BL26" t="str">
        <f>IF($B26&lt;&gt;VLOOKUP($BL$1,NAV!$A:$N,MATCH("SubFund_Code",NAV!$A$1:$N$1,0),0),"n/a",IF($BK26="",$BJ26/SUMIFS($BJ:$BJ,$BK:$BK,"",$B:$B,$B26)*VLOOKUP($BL$1,NAV!$A:$N,MATCH("Hedged sc",NAV!$A$1:$N$1,0),0)/VLOOKUP($BL$1,NAV!$A:$N,MATCH("SC in FUND CCY",NAV!$A$1:$N$1,0),0),IF($BK26&lt;&gt;VLOOKUP($BL$1,NAV!$A:$N,MATCH("SC",NAV!$A$1:$N$1,0),0),"n/a",$BJ26/VLOOKUP($BL$1,NAV!$A:$N,MATCH("SC in FUND CCY",NAV!$A$1:$N$1,0),0))))</f>
        <v>n/a</v>
      </c>
    </row>
    <row r="27" spans="1:64" hidden="1" x14ac:dyDescent="0.25">
      <c r="A27" s="1">
        <v>44196</v>
      </c>
      <c r="B27" t="s">
        <v>1503</v>
      </c>
      <c r="C27" t="s">
        <v>1504</v>
      </c>
      <c r="D27" t="s">
        <v>57</v>
      </c>
      <c r="E27" t="s">
        <v>124</v>
      </c>
      <c r="F27" t="s">
        <v>125</v>
      </c>
      <c r="G27" t="s">
        <v>126</v>
      </c>
      <c r="H27">
        <v>400</v>
      </c>
      <c r="I27" t="s">
        <v>197</v>
      </c>
      <c r="J27">
        <v>485</v>
      </c>
      <c r="K27" t="s">
        <v>210</v>
      </c>
      <c r="L27" t="s">
        <v>57</v>
      </c>
      <c r="P27">
        <v>817957000000</v>
      </c>
      <c r="Q27" t="s">
        <v>1536</v>
      </c>
      <c r="R27" t="s">
        <v>199</v>
      </c>
      <c r="S27" t="s">
        <v>149</v>
      </c>
      <c r="T27" t="s">
        <v>211</v>
      </c>
      <c r="U27" t="s">
        <v>262</v>
      </c>
      <c r="V27">
        <v>890371</v>
      </c>
      <c r="W27" t="s">
        <v>1537</v>
      </c>
      <c r="X27" t="s">
        <v>1538</v>
      </c>
      <c r="AB27">
        <v>56289</v>
      </c>
      <c r="AC27" s="1">
        <v>43143</v>
      </c>
      <c r="AD27" s="1">
        <v>43146</v>
      </c>
      <c r="AL27">
        <v>1</v>
      </c>
      <c r="AO27">
        <v>107.098426</v>
      </c>
      <c r="AP27">
        <v>110.37</v>
      </c>
      <c r="AQ27">
        <v>6212616.9299999997</v>
      </c>
      <c r="AR27">
        <v>0</v>
      </c>
      <c r="AS27">
        <v>6212616.9299999997</v>
      </c>
      <c r="AT27">
        <v>6212616.9299999997</v>
      </c>
      <c r="AU27">
        <v>0</v>
      </c>
      <c r="AV27">
        <v>6212616.9299999997</v>
      </c>
      <c r="AW27">
        <v>6028463.3200000003</v>
      </c>
      <c r="AX27">
        <v>6028463.3200000003</v>
      </c>
      <c r="BA27">
        <v>62265026.649999999</v>
      </c>
      <c r="BB27">
        <v>0</v>
      </c>
      <c r="BC27">
        <v>62265026.649999999</v>
      </c>
      <c r="BD27">
        <v>62905695.880000003</v>
      </c>
      <c r="BE27">
        <v>9.87608</v>
      </c>
      <c r="BF27" t="str">
        <f>IF(TRIM(W27)="",IF(TRIM(O27)="",IF(TRIM(M27)="","please check",CONCATENATE(M27,"_",COUNTIFS($M$2:$M27,M27,$C$2:$C27,$C27))),CONCATENATE(O27,"_",COUNTIFS($O$2:$O27,O27,$C$2:$C27,$C27))),W27)</f>
        <v>LU0992624949</v>
      </c>
      <c r="BG27" t="str">
        <f t="shared" si="0"/>
        <v/>
      </c>
      <c r="BH27">
        <f t="shared" si="1"/>
        <v>56289</v>
      </c>
      <c r="BI27">
        <f t="shared" si="2"/>
        <v>6212616.9299999997</v>
      </c>
      <c r="BJ27">
        <f>IF($I27&lt;&gt;"F.E.T.",$AV27,IF($BK27="",IF($D27=$L27,$BI27,-SUMIFS($BI:$BI,$BG:$BG,$BG27,$B:$B,$B27,$L:$L,"&lt;&gt;"&amp;$L27)+SUMIFS($AY:$AY,$BG:$BG,$BG27,$B:$B,$B27)),IF($D27=$L27,-SUMIFS($BI:$BI,$BG:$BG,$BG27,$B:$B,$B27,$L:$L,"&lt;&gt;"&amp;$L27)*VLOOKUP($D27&amp;(IF($L27=MID($Q27,FIND("Bought ",$Q27)+7,3),MID($Q27,FIND("Sold ",$Q27)+5,3),IF($L27=MID($Q27,FIND("Sold ",$Q27)+5,3),MID($Q27,FIND("Bought ",$Q27)+7,3),"error"))),FX!$A:$B,2,0)+SUMIFS($AY:$AY,$BG:$BG,$BG27,$B:$B,$B27),$BI27*(VLOOKUP($D27&amp;$L27,FX!$A:$B,2,0)))))</f>
        <v>6212616.9299999997</v>
      </c>
      <c r="BK27" t="str">
        <f>IF(E27="CASH",IFERROR(VLOOKUP(M27,[1]mapping!$A:$C,3,0),""),IF(I27="F.E.T.",IF(VLOOKUP(O27,[1]forwards!$E:$Q,13,0)=0,"",VLOOKUP(O27,[1]forwards!$E:$Q,13,0)),""))</f>
        <v/>
      </c>
      <c r="BL27" t="str">
        <f>IF($B27&lt;&gt;VLOOKUP($BL$1,NAV!$A:$N,MATCH("SubFund_Code",NAV!$A$1:$N$1,0),0),"n/a",IF($BK27="",$BJ27/SUMIFS($BJ:$BJ,$BK:$BK,"",$B:$B,$B27)*VLOOKUP($BL$1,NAV!$A:$N,MATCH("Hedged sc",NAV!$A$1:$N$1,0),0)/VLOOKUP($BL$1,NAV!$A:$N,MATCH("SC in FUND CCY",NAV!$A$1:$N$1,0),0),IF($BK27&lt;&gt;VLOOKUP($BL$1,NAV!$A:$N,MATCH("SC",NAV!$A$1:$N$1,0),0),"n/a",$BJ27/VLOOKUP($BL$1,NAV!$A:$N,MATCH("SC in FUND CCY",NAV!$A$1:$N$1,0),0))))</f>
        <v>n/a</v>
      </c>
    </row>
    <row r="28" spans="1:64" hidden="1" x14ac:dyDescent="0.25">
      <c r="A28" s="1">
        <v>44196</v>
      </c>
      <c r="B28" t="s">
        <v>1503</v>
      </c>
      <c r="C28" t="s">
        <v>1504</v>
      </c>
      <c r="D28" t="s">
        <v>57</v>
      </c>
      <c r="E28" t="s">
        <v>124</v>
      </c>
      <c r="F28" t="s">
        <v>125</v>
      </c>
      <c r="G28" t="s">
        <v>126</v>
      </c>
      <c r="H28">
        <v>400</v>
      </c>
      <c r="I28" t="s">
        <v>197</v>
      </c>
      <c r="J28">
        <v>485</v>
      </c>
      <c r="K28" t="s">
        <v>210</v>
      </c>
      <c r="L28" t="s">
        <v>57</v>
      </c>
      <c r="P28">
        <v>835490000000</v>
      </c>
      <c r="Q28" t="s">
        <v>1539</v>
      </c>
      <c r="R28" t="s">
        <v>199</v>
      </c>
      <c r="S28" t="s">
        <v>200</v>
      </c>
      <c r="T28" t="s">
        <v>208</v>
      </c>
      <c r="U28" t="s">
        <v>262</v>
      </c>
      <c r="V28">
        <v>890371</v>
      </c>
      <c r="W28" t="s">
        <v>1540</v>
      </c>
      <c r="X28" t="s">
        <v>1541</v>
      </c>
      <c r="AB28">
        <v>54159</v>
      </c>
      <c r="AC28" s="1">
        <v>43714</v>
      </c>
      <c r="AD28" s="1">
        <v>43719</v>
      </c>
      <c r="AL28">
        <v>1</v>
      </c>
      <c r="AO28">
        <v>112.872804</v>
      </c>
      <c r="AP28">
        <v>117.39</v>
      </c>
      <c r="AQ28">
        <v>6357725.0099999998</v>
      </c>
      <c r="AR28">
        <v>0</v>
      </c>
      <c r="AS28">
        <v>6357725.0099999998</v>
      </c>
      <c r="AT28">
        <v>6357725.0099999998</v>
      </c>
      <c r="AU28">
        <v>0</v>
      </c>
      <c r="AV28">
        <v>6357725.0099999998</v>
      </c>
      <c r="AW28">
        <v>6113078.21</v>
      </c>
      <c r="AX28">
        <v>6113078.21</v>
      </c>
      <c r="BA28">
        <v>62265026.649999999</v>
      </c>
      <c r="BB28">
        <v>0</v>
      </c>
      <c r="BC28">
        <v>62265026.649999999</v>
      </c>
      <c r="BD28">
        <v>62905695.880000003</v>
      </c>
      <c r="BE28">
        <v>10.106756000000001</v>
      </c>
      <c r="BF28" t="str">
        <f>IF(TRIM(W28)="",IF(TRIM(O28)="",IF(TRIM(M28)="","please check",CONCATENATE(M28,"_",COUNTIFS($M$2:$M28,M28,$C$2:$C28,$C28))),CONCATENATE(O28,"_",COUNTIFS($O$2:$O28,O28,$C$2:$C28,$C28))),W28)</f>
        <v>IE00BHLSJ159</v>
      </c>
      <c r="BG28" t="str">
        <f t="shared" si="0"/>
        <v/>
      </c>
      <c r="BH28">
        <f t="shared" si="1"/>
        <v>54159</v>
      </c>
      <c r="BI28">
        <f t="shared" si="2"/>
        <v>6357725.0099999998</v>
      </c>
      <c r="BJ28">
        <f>IF($I28&lt;&gt;"F.E.T.",$AV28,IF($BK28="",IF($D28=$L28,$BI28,-SUMIFS($BI:$BI,$BG:$BG,$BG28,$B:$B,$B28,$L:$L,"&lt;&gt;"&amp;$L28)+SUMIFS($AY:$AY,$BG:$BG,$BG28,$B:$B,$B28)),IF($D28=$L28,-SUMIFS($BI:$BI,$BG:$BG,$BG28,$B:$B,$B28,$L:$L,"&lt;&gt;"&amp;$L28)*VLOOKUP($D28&amp;(IF($L28=MID($Q28,FIND("Bought ",$Q28)+7,3),MID($Q28,FIND("Sold ",$Q28)+5,3),IF($L28=MID($Q28,FIND("Sold ",$Q28)+5,3),MID($Q28,FIND("Bought ",$Q28)+7,3),"error"))),FX!$A:$B,2,0)+SUMIFS($AY:$AY,$BG:$BG,$BG28,$B:$B,$B28),$BI28*(VLOOKUP($D28&amp;$L28,FX!$A:$B,2,0)))))</f>
        <v>6357725.0099999998</v>
      </c>
      <c r="BK28" t="str">
        <f>IF(E28="CASH",IFERROR(VLOOKUP(M28,[1]mapping!$A:$C,3,0),""),IF(I28="F.E.T.",IF(VLOOKUP(O28,[1]forwards!$E:$Q,13,0)=0,"",VLOOKUP(O28,[1]forwards!$E:$Q,13,0)),""))</f>
        <v/>
      </c>
      <c r="BL28" t="str">
        <f>IF($B28&lt;&gt;VLOOKUP($BL$1,NAV!$A:$N,MATCH("SubFund_Code",NAV!$A$1:$N$1,0),0),"n/a",IF($BK28="",$BJ28/SUMIFS($BJ:$BJ,$BK:$BK,"",$B:$B,$B28)*VLOOKUP($BL$1,NAV!$A:$N,MATCH("Hedged sc",NAV!$A$1:$N$1,0),0)/VLOOKUP($BL$1,NAV!$A:$N,MATCH("SC in FUND CCY",NAV!$A$1:$N$1,0),0),IF($BK28&lt;&gt;VLOOKUP($BL$1,NAV!$A:$N,MATCH("SC",NAV!$A$1:$N$1,0),0),"n/a",$BJ28/VLOOKUP($BL$1,NAV!$A:$N,MATCH("SC in FUND CCY",NAV!$A$1:$N$1,0),0))))</f>
        <v>n/a</v>
      </c>
    </row>
    <row r="29" spans="1:64" hidden="1" x14ac:dyDescent="0.25">
      <c r="A29" s="1">
        <v>44196</v>
      </c>
      <c r="B29" t="s">
        <v>1503</v>
      </c>
      <c r="C29" t="s">
        <v>1504</v>
      </c>
      <c r="D29" t="s">
        <v>57</v>
      </c>
      <c r="E29" t="s">
        <v>124</v>
      </c>
      <c r="F29" t="s">
        <v>125</v>
      </c>
      <c r="G29" t="s">
        <v>126</v>
      </c>
      <c r="H29">
        <v>400</v>
      </c>
      <c r="I29" t="s">
        <v>197</v>
      </c>
      <c r="J29">
        <v>485</v>
      </c>
      <c r="K29" t="s">
        <v>210</v>
      </c>
      <c r="L29" t="s">
        <v>57</v>
      </c>
      <c r="P29">
        <v>944595000000</v>
      </c>
      <c r="Q29" t="s">
        <v>1542</v>
      </c>
      <c r="R29" t="s">
        <v>199</v>
      </c>
      <c r="S29" t="s">
        <v>149</v>
      </c>
      <c r="T29" t="s">
        <v>211</v>
      </c>
      <c r="U29" t="s">
        <v>262</v>
      </c>
      <c r="V29">
        <v>890371</v>
      </c>
      <c r="W29" t="s">
        <v>1543</v>
      </c>
      <c r="X29" t="s">
        <v>1544</v>
      </c>
      <c r="AB29">
        <v>23500</v>
      </c>
      <c r="AC29" s="1">
        <v>43917</v>
      </c>
      <c r="AD29" s="1">
        <v>43922</v>
      </c>
      <c r="AL29">
        <v>1</v>
      </c>
      <c r="AO29">
        <v>126.894255</v>
      </c>
      <c r="AP29">
        <v>137.61000000000001</v>
      </c>
      <c r="AQ29">
        <v>3233835</v>
      </c>
      <c r="AR29">
        <v>0</v>
      </c>
      <c r="AS29">
        <v>3233835</v>
      </c>
      <c r="AT29">
        <v>3233835</v>
      </c>
      <c r="AU29">
        <v>0</v>
      </c>
      <c r="AV29">
        <v>3233835</v>
      </c>
      <c r="AW29">
        <v>2982015</v>
      </c>
      <c r="AX29">
        <v>2982015</v>
      </c>
      <c r="BA29">
        <v>62265026.649999999</v>
      </c>
      <c r="BB29">
        <v>0</v>
      </c>
      <c r="BC29">
        <v>62265026.649999999</v>
      </c>
      <c r="BD29">
        <v>62905695.880000003</v>
      </c>
      <c r="BE29">
        <v>5.1407670000000003</v>
      </c>
      <c r="BF29" t="str">
        <f>IF(TRIM(W29)="",IF(TRIM(O29)="",IF(TRIM(M29)="","please check",CONCATENATE(M29,"_",COUNTIFS($M$2:$M29,M29,$C$2:$C29,$C29))),CONCATENATE(O29,"_",COUNTIFS($O$2:$O29,O29,$C$2:$C29,$C29))),W29)</f>
        <v>LU0992627298</v>
      </c>
      <c r="BG29" t="str">
        <f t="shared" si="0"/>
        <v/>
      </c>
      <c r="BH29">
        <f t="shared" si="1"/>
        <v>23500</v>
      </c>
      <c r="BI29">
        <f t="shared" si="2"/>
        <v>3233835</v>
      </c>
      <c r="BJ29">
        <f>IF($I29&lt;&gt;"F.E.T.",$AV29,IF($BK29="",IF($D29=$L29,$BI29,-SUMIFS($BI:$BI,$BG:$BG,$BG29,$B:$B,$B29,$L:$L,"&lt;&gt;"&amp;$L29)+SUMIFS($AY:$AY,$BG:$BG,$BG29,$B:$B,$B29)),IF($D29=$L29,-SUMIFS($BI:$BI,$BG:$BG,$BG29,$B:$B,$B29,$L:$L,"&lt;&gt;"&amp;$L29)*VLOOKUP($D29&amp;(IF($L29=MID($Q29,FIND("Bought ",$Q29)+7,3),MID($Q29,FIND("Sold ",$Q29)+5,3),IF($L29=MID($Q29,FIND("Sold ",$Q29)+5,3),MID($Q29,FIND("Bought ",$Q29)+7,3),"error"))),FX!$A:$B,2,0)+SUMIFS($AY:$AY,$BG:$BG,$BG29,$B:$B,$B29),$BI29*(VLOOKUP($D29&amp;$L29,FX!$A:$B,2,0)))))</f>
        <v>3233835</v>
      </c>
      <c r="BK29" t="str">
        <f>IF(E29="CASH",IFERROR(VLOOKUP(M29,[1]mapping!$A:$C,3,0),""),IF(I29="F.E.T.",IF(VLOOKUP(O29,[1]forwards!$E:$Q,13,0)=0,"",VLOOKUP(O29,[1]forwards!$E:$Q,13,0)),""))</f>
        <v/>
      </c>
      <c r="BL29" t="str">
        <f>IF($B29&lt;&gt;VLOOKUP($BL$1,NAV!$A:$N,MATCH("SubFund_Code",NAV!$A$1:$N$1,0),0),"n/a",IF($BK29="",$BJ29/SUMIFS($BJ:$BJ,$BK:$BK,"",$B:$B,$B29)*VLOOKUP($BL$1,NAV!$A:$N,MATCH("Hedged sc",NAV!$A$1:$N$1,0),0)/VLOOKUP($BL$1,NAV!$A:$N,MATCH("SC in FUND CCY",NAV!$A$1:$N$1,0),0),IF($BK29&lt;&gt;VLOOKUP($BL$1,NAV!$A:$N,MATCH("SC",NAV!$A$1:$N$1,0),0),"n/a",$BJ29/VLOOKUP($BL$1,NAV!$A:$N,MATCH("SC in FUND CCY",NAV!$A$1:$N$1,0),0))))</f>
        <v>n/a</v>
      </c>
    </row>
    <row r="30" spans="1:64" hidden="1" x14ac:dyDescent="0.25">
      <c r="A30" s="1">
        <v>44196</v>
      </c>
      <c r="B30" t="s">
        <v>1503</v>
      </c>
      <c r="C30" t="s">
        <v>1504</v>
      </c>
      <c r="D30" t="s">
        <v>57</v>
      </c>
      <c r="E30" t="s">
        <v>124</v>
      </c>
      <c r="F30" t="s">
        <v>125</v>
      </c>
      <c r="G30" t="s">
        <v>126</v>
      </c>
      <c r="H30">
        <v>400</v>
      </c>
      <c r="I30" t="s">
        <v>197</v>
      </c>
      <c r="J30">
        <v>485</v>
      </c>
      <c r="K30" t="s">
        <v>210</v>
      </c>
      <c r="L30" t="s">
        <v>57</v>
      </c>
      <c r="P30">
        <v>985401000000</v>
      </c>
      <c r="Q30" t="s">
        <v>1545</v>
      </c>
      <c r="R30" t="s">
        <v>199</v>
      </c>
      <c r="S30" t="s">
        <v>149</v>
      </c>
      <c r="T30" t="s">
        <v>211</v>
      </c>
      <c r="U30" t="s">
        <v>262</v>
      </c>
      <c r="V30">
        <v>890371</v>
      </c>
      <c r="W30" t="s">
        <v>1546</v>
      </c>
      <c r="X30" t="s">
        <v>1547</v>
      </c>
      <c r="AB30">
        <v>54428</v>
      </c>
      <c r="AC30" s="1">
        <v>43657</v>
      </c>
      <c r="AD30" s="1">
        <v>43662</v>
      </c>
      <c r="AL30">
        <v>1</v>
      </c>
      <c r="AO30">
        <v>113.279098</v>
      </c>
      <c r="AP30">
        <v>114.52</v>
      </c>
      <c r="AQ30">
        <v>6233094.5599999996</v>
      </c>
      <c r="AR30">
        <v>0</v>
      </c>
      <c r="AS30">
        <v>6233094.5599999996</v>
      </c>
      <c r="AT30">
        <v>6233094.5599999996</v>
      </c>
      <c r="AU30">
        <v>0</v>
      </c>
      <c r="AV30">
        <v>6233094.5599999996</v>
      </c>
      <c r="AW30">
        <v>6165554.75</v>
      </c>
      <c r="AX30">
        <v>6165554.75</v>
      </c>
      <c r="BA30">
        <v>62265026.649999999</v>
      </c>
      <c r="BB30">
        <v>0</v>
      </c>
      <c r="BC30">
        <v>62265026.649999999</v>
      </c>
      <c r="BD30">
        <v>62905695.880000003</v>
      </c>
      <c r="BE30">
        <v>9.908633</v>
      </c>
      <c r="BF30" t="str">
        <f>IF(TRIM(W30)="",IF(TRIM(O30)="",IF(TRIM(M30)="","please check",CONCATENATE(M30,"_",COUNTIFS($M$2:$M30,M30,$C$2:$C30,$C30))),CONCATENATE(O30,"_",COUNTIFS($O$2:$O30,O30,$C$2:$C30,$C30))),W30)</f>
        <v>LU0915363070</v>
      </c>
      <c r="BG30" t="str">
        <f t="shared" si="0"/>
        <v/>
      </c>
      <c r="BH30">
        <f t="shared" si="1"/>
        <v>54428</v>
      </c>
      <c r="BI30">
        <f t="shared" si="2"/>
        <v>6233094.5599999996</v>
      </c>
      <c r="BJ30">
        <f>IF($I30&lt;&gt;"F.E.T.",$AV30,IF($BK30="",IF($D30=$L30,$BI30,-SUMIFS($BI:$BI,$BG:$BG,$BG30,$B:$B,$B30,$L:$L,"&lt;&gt;"&amp;$L30)+SUMIFS($AY:$AY,$BG:$BG,$BG30,$B:$B,$B30)),IF($D30=$L30,-SUMIFS($BI:$BI,$BG:$BG,$BG30,$B:$B,$B30,$L:$L,"&lt;&gt;"&amp;$L30)*VLOOKUP($D30&amp;(IF($L30=MID($Q30,FIND("Bought ",$Q30)+7,3),MID($Q30,FIND("Sold ",$Q30)+5,3),IF($L30=MID($Q30,FIND("Sold ",$Q30)+5,3),MID($Q30,FIND("Bought ",$Q30)+7,3),"error"))),FX!$A:$B,2,0)+SUMIFS($AY:$AY,$BG:$BG,$BG30,$B:$B,$B30),$BI30*(VLOOKUP($D30&amp;$L30,FX!$A:$B,2,0)))))</f>
        <v>6233094.5599999996</v>
      </c>
      <c r="BK30" t="str">
        <f>IF(E30="CASH",IFERROR(VLOOKUP(M30,[1]mapping!$A:$C,3,0),""),IF(I30="F.E.T.",IF(VLOOKUP(O30,[1]forwards!$E:$Q,13,0)=0,"",VLOOKUP(O30,[1]forwards!$E:$Q,13,0)),""))</f>
        <v/>
      </c>
      <c r="BL30" t="str">
        <f>IF($B30&lt;&gt;VLOOKUP($BL$1,NAV!$A:$N,MATCH("SubFund_Code",NAV!$A$1:$N$1,0),0),"n/a",IF($BK30="",$BJ30/SUMIFS($BJ:$BJ,$BK:$BK,"",$B:$B,$B30)*VLOOKUP($BL$1,NAV!$A:$N,MATCH("Hedged sc",NAV!$A$1:$N$1,0),0)/VLOOKUP($BL$1,NAV!$A:$N,MATCH("SC in FUND CCY",NAV!$A$1:$N$1,0),0),IF($BK30&lt;&gt;VLOOKUP($BL$1,NAV!$A:$N,MATCH("SC",NAV!$A$1:$N$1,0),0),"n/a",$BJ30/VLOOKUP($BL$1,NAV!$A:$N,MATCH("SC in FUND CCY",NAV!$A$1:$N$1,0),0))))</f>
        <v>n/a</v>
      </c>
    </row>
    <row r="31" spans="1:64" hidden="1" x14ac:dyDescent="0.25">
      <c r="A31" s="1">
        <v>44196</v>
      </c>
      <c r="B31" t="s">
        <v>1503</v>
      </c>
      <c r="C31" t="s">
        <v>1504</v>
      </c>
      <c r="D31" t="s">
        <v>57</v>
      </c>
      <c r="E31" t="s">
        <v>124</v>
      </c>
      <c r="F31" t="s">
        <v>125</v>
      </c>
      <c r="G31" t="s">
        <v>126</v>
      </c>
      <c r="H31">
        <v>400</v>
      </c>
      <c r="I31" t="s">
        <v>197</v>
      </c>
      <c r="J31">
        <v>485</v>
      </c>
      <c r="K31" t="s">
        <v>210</v>
      </c>
      <c r="L31" t="s">
        <v>57</v>
      </c>
      <c r="P31">
        <v>251486000000</v>
      </c>
      <c r="Q31" t="s">
        <v>1548</v>
      </c>
      <c r="R31" t="s">
        <v>199</v>
      </c>
      <c r="S31" t="s">
        <v>149</v>
      </c>
      <c r="T31" t="s">
        <v>211</v>
      </c>
      <c r="U31" t="s">
        <v>262</v>
      </c>
      <c r="V31">
        <v>890371</v>
      </c>
      <c r="W31" t="s">
        <v>1549</v>
      </c>
      <c r="X31" t="s">
        <v>209</v>
      </c>
      <c r="AB31">
        <v>32040.376</v>
      </c>
      <c r="AC31" s="1">
        <v>43259</v>
      </c>
      <c r="AD31" s="1">
        <v>43264</v>
      </c>
      <c r="AL31">
        <v>1</v>
      </c>
      <c r="AO31">
        <v>100.019032</v>
      </c>
      <c r="AP31">
        <v>102.52</v>
      </c>
      <c r="AQ31">
        <v>3284779.35</v>
      </c>
      <c r="AR31">
        <v>0</v>
      </c>
      <c r="AS31">
        <v>3284779.35</v>
      </c>
      <c r="AT31">
        <v>3284779.35</v>
      </c>
      <c r="AU31">
        <v>0</v>
      </c>
      <c r="AV31">
        <v>3284779.35</v>
      </c>
      <c r="AW31">
        <v>3204647.39</v>
      </c>
      <c r="AX31">
        <v>3204647.39</v>
      </c>
      <c r="BA31">
        <v>62265026.649999999</v>
      </c>
      <c r="BB31">
        <v>0</v>
      </c>
      <c r="BC31">
        <v>62265026.649999999</v>
      </c>
      <c r="BD31">
        <v>62905695.880000003</v>
      </c>
      <c r="BE31">
        <v>5.2217520000000004</v>
      </c>
      <c r="BF31" t="str">
        <f>IF(TRIM(W31)="",IF(TRIM(O31)="",IF(TRIM(M31)="","please check",CONCATENATE(M31,"_",COUNTIFS($M$2:$M31,M31,$C$2:$C31,$C31))),CONCATENATE(O31,"_",COUNTIFS($O$2:$O31,O31,$C$2:$C31,$C31))),W31)</f>
        <v>LU1542977407</v>
      </c>
      <c r="BG31" t="str">
        <f t="shared" si="0"/>
        <v/>
      </c>
      <c r="BH31">
        <f t="shared" si="1"/>
        <v>32040.376</v>
      </c>
      <c r="BI31">
        <f t="shared" si="2"/>
        <v>3284779.35</v>
      </c>
      <c r="BJ31">
        <f>IF($I31&lt;&gt;"F.E.T.",$AV31,IF($BK31="",IF($D31=$L31,$BI31,-SUMIFS($BI:$BI,$BG:$BG,$BG31,$B:$B,$B31,$L:$L,"&lt;&gt;"&amp;$L31)+SUMIFS($AY:$AY,$BG:$BG,$BG31,$B:$B,$B31)),IF($D31=$L31,-SUMIFS($BI:$BI,$BG:$BG,$BG31,$B:$B,$B31,$L:$L,"&lt;&gt;"&amp;$L31)*VLOOKUP($D31&amp;(IF($L31=MID($Q31,FIND("Bought ",$Q31)+7,3),MID($Q31,FIND("Sold ",$Q31)+5,3),IF($L31=MID($Q31,FIND("Sold ",$Q31)+5,3),MID($Q31,FIND("Bought ",$Q31)+7,3),"error"))),FX!$A:$B,2,0)+SUMIFS($AY:$AY,$BG:$BG,$BG31,$B:$B,$B31),$BI31*(VLOOKUP($D31&amp;$L31,FX!$A:$B,2,0)))))</f>
        <v>3284779.35</v>
      </c>
      <c r="BK31" t="str">
        <f>IF(E31="CASH",IFERROR(VLOOKUP(M31,[1]mapping!$A:$C,3,0),""),IF(I31="F.E.T.",IF(VLOOKUP(O31,[1]forwards!$E:$Q,13,0)=0,"",VLOOKUP(O31,[1]forwards!$E:$Q,13,0)),""))</f>
        <v/>
      </c>
      <c r="BL31" t="str">
        <f>IF($B31&lt;&gt;VLOOKUP($BL$1,NAV!$A:$N,MATCH("SubFund_Code",NAV!$A$1:$N$1,0),0),"n/a",IF($BK31="",$BJ31/SUMIFS($BJ:$BJ,$BK:$BK,"",$B:$B,$B31)*VLOOKUP($BL$1,NAV!$A:$N,MATCH("Hedged sc",NAV!$A$1:$N$1,0),0)/VLOOKUP($BL$1,NAV!$A:$N,MATCH("SC in FUND CCY",NAV!$A$1:$N$1,0),0),IF($BK31&lt;&gt;VLOOKUP($BL$1,NAV!$A:$N,MATCH("SC",NAV!$A$1:$N$1,0),0),"n/a",$BJ31/VLOOKUP($BL$1,NAV!$A:$N,MATCH("SC in FUND CCY",NAV!$A$1:$N$1,0),0))))</f>
        <v>n/a</v>
      </c>
    </row>
    <row r="32" spans="1:64" hidden="1" x14ac:dyDescent="0.25">
      <c r="A32" s="1">
        <v>44196</v>
      </c>
      <c r="B32" t="s">
        <v>1503</v>
      </c>
      <c r="C32" t="s">
        <v>1504</v>
      </c>
      <c r="D32" t="s">
        <v>57</v>
      </c>
      <c r="E32" t="s">
        <v>124</v>
      </c>
      <c r="F32" t="s">
        <v>125</v>
      </c>
      <c r="G32" t="s">
        <v>126</v>
      </c>
      <c r="H32">
        <v>400</v>
      </c>
      <c r="I32" t="s">
        <v>197</v>
      </c>
      <c r="J32">
        <v>485</v>
      </c>
      <c r="K32" t="s">
        <v>210</v>
      </c>
      <c r="L32" t="s">
        <v>57</v>
      </c>
      <c r="P32">
        <v>255690000000</v>
      </c>
      <c r="Q32" t="s">
        <v>1550</v>
      </c>
      <c r="R32" t="s">
        <v>199</v>
      </c>
      <c r="S32" t="s">
        <v>149</v>
      </c>
      <c r="T32" t="s">
        <v>211</v>
      </c>
      <c r="U32" t="s">
        <v>262</v>
      </c>
      <c r="V32">
        <v>890371</v>
      </c>
      <c r="W32" t="s">
        <v>1551</v>
      </c>
      <c r="X32" t="s">
        <v>209</v>
      </c>
      <c r="AB32">
        <v>5347</v>
      </c>
      <c r="AC32" s="1">
        <v>43706</v>
      </c>
      <c r="AD32" s="1">
        <v>43710</v>
      </c>
      <c r="AL32">
        <v>1</v>
      </c>
      <c r="AO32">
        <v>1061.183681</v>
      </c>
      <c r="AP32">
        <v>1177.6300000000001</v>
      </c>
      <c r="AQ32">
        <v>6296787.6100000003</v>
      </c>
      <c r="AR32">
        <v>0</v>
      </c>
      <c r="AS32">
        <v>6296787.6100000003</v>
      </c>
      <c r="AT32">
        <v>6296787.6100000003</v>
      </c>
      <c r="AU32">
        <v>0</v>
      </c>
      <c r="AV32">
        <v>6296787.6100000003</v>
      </c>
      <c r="AW32">
        <v>5674149.1399999997</v>
      </c>
      <c r="AX32">
        <v>5674149.1399999997</v>
      </c>
      <c r="BA32">
        <v>62265026.649999999</v>
      </c>
      <c r="BB32">
        <v>0</v>
      </c>
      <c r="BC32">
        <v>62265026.649999999</v>
      </c>
      <c r="BD32">
        <v>62905695.880000003</v>
      </c>
      <c r="BE32">
        <v>10.009885000000001</v>
      </c>
      <c r="BF32" t="str">
        <f>IF(TRIM(W32)="",IF(TRIM(O32)="",IF(TRIM(M32)="","please check",CONCATENATE(M32,"_",COUNTIFS($M$2:$M32,M32,$C$2:$C32,$C32))),CONCATENATE(O32,"_",COUNTIFS($O$2:$O32,O32,$C$2:$C32,$C32))),W32)</f>
        <v>LU1331972494</v>
      </c>
      <c r="BG32" t="str">
        <f t="shared" si="0"/>
        <v/>
      </c>
      <c r="BH32">
        <f t="shared" si="1"/>
        <v>5347</v>
      </c>
      <c r="BI32">
        <f t="shared" si="2"/>
        <v>6296787.6100000003</v>
      </c>
      <c r="BJ32">
        <f>IF($I32&lt;&gt;"F.E.T.",$AV32,IF($BK32="",IF($D32=$L32,$BI32,-SUMIFS($BI:$BI,$BG:$BG,$BG32,$B:$B,$B32,$L:$L,"&lt;&gt;"&amp;$L32)+SUMIFS($AY:$AY,$BG:$BG,$BG32,$B:$B,$B32)),IF($D32=$L32,-SUMIFS($BI:$BI,$BG:$BG,$BG32,$B:$B,$B32,$L:$L,"&lt;&gt;"&amp;$L32)*VLOOKUP($D32&amp;(IF($L32=MID($Q32,FIND("Bought ",$Q32)+7,3),MID($Q32,FIND("Sold ",$Q32)+5,3),IF($L32=MID($Q32,FIND("Sold ",$Q32)+5,3),MID($Q32,FIND("Bought ",$Q32)+7,3),"error"))),FX!$A:$B,2,0)+SUMIFS($AY:$AY,$BG:$BG,$BG32,$B:$B,$B32),$BI32*(VLOOKUP($D32&amp;$L32,FX!$A:$B,2,0)))))</f>
        <v>6296787.6100000003</v>
      </c>
      <c r="BK32" t="str">
        <f>IF(E32="CASH",IFERROR(VLOOKUP(M32,[1]mapping!$A:$C,3,0),""),IF(I32="F.E.T.",IF(VLOOKUP(O32,[1]forwards!$E:$Q,13,0)=0,"",VLOOKUP(O32,[1]forwards!$E:$Q,13,0)),""))</f>
        <v/>
      </c>
      <c r="BL32" t="str">
        <f>IF($B32&lt;&gt;VLOOKUP($BL$1,NAV!$A:$N,MATCH("SubFund_Code",NAV!$A$1:$N$1,0),0),"n/a",IF($BK32="",$BJ32/SUMIFS($BJ:$BJ,$BK:$BK,"",$B:$B,$B32)*VLOOKUP($BL$1,NAV!$A:$N,MATCH("Hedged sc",NAV!$A$1:$N$1,0),0)/VLOOKUP($BL$1,NAV!$A:$N,MATCH("SC in FUND CCY",NAV!$A$1:$N$1,0),0),IF($BK32&lt;&gt;VLOOKUP($BL$1,NAV!$A:$N,MATCH("SC",NAV!$A$1:$N$1,0),0),"n/a",$BJ32/VLOOKUP($BL$1,NAV!$A:$N,MATCH("SC in FUND CCY",NAV!$A$1:$N$1,0),0))))</f>
        <v>n/a</v>
      </c>
    </row>
    <row r="33" spans="1:64" hidden="1" x14ac:dyDescent="0.25">
      <c r="A33" s="1">
        <v>44196</v>
      </c>
      <c r="B33" t="s">
        <v>104</v>
      </c>
      <c r="C33" t="s">
        <v>105</v>
      </c>
      <c r="D33" t="s">
        <v>57</v>
      </c>
      <c r="E33" t="s">
        <v>58</v>
      </c>
      <c r="F33" t="s">
        <v>59</v>
      </c>
      <c r="G33" t="s">
        <v>60</v>
      </c>
      <c r="H33">
        <v>850</v>
      </c>
      <c r="I33" t="s">
        <v>62</v>
      </c>
      <c r="L33" t="s">
        <v>57</v>
      </c>
      <c r="M33">
        <v>294880</v>
      </c>
      <c r="N33">
        <v>0</v>
      </c>
      <c r="Q33" t="s">
        <v>89</v>
      </c>
      <c r="AQ33">
        <v>-226.16</v>
      </c>
      <c r="AS33">
        <v>-226.16</v>
      </c>
      <c r="AT33">
        <v>-226.16</v>
      </c>
      <c r="AV33">
        <v>-226.16</v>
      </c>
      <c r="BA33">
        <v>1540107.85</v>
      </c>
      <c r="BD33">
        <v>176919328.78999999</v>
      </c>
      <c r="BE33">
        <v>-1.2799999999999999E-4</v>
      </c>
      <c r="BF33" t="str">
        <f>IF(TRIM(W33)="",IF(TRIM(O33)="",IF(TRIM(M33)="","please check",CONCATENATE(M33,"_",COUNTIFS($M$2:$M33,M33,$C$2:$C33,$C33))),CONCATENATE(O33,"_",COUNTIFS($O$2:$O33,O33,$C$2:$C33,$C33))),W33)</f>
        <v>294880_1</v>
      </c>
      <c r="BG33" t="str">
        <f t="shared" si="0"/>
        <v/>
      </c>
      <c r="BH33">
        <f t="shared" si="1"/>
        <v>-226.16</v>
      </c>
      <c r="BI33">
        <f t="shared" si="2"/>
        <v>-226.16</v>
      </c>
      <c r="BJ33">
        <f>IF($I33&lt;&gt;"F.E.T.",$AV33,IF($BK33="",IF($D33=$L33,$BI33,-SUMIFS($BI:$BI,$BG:$BG,$BG33,$B:$B,$B33,$L:$L,"&lt;&gt;"&amp;$L33)+SUMIFS($AY:$AY,$BG:$BG,$BG33,$B:$B,$B33)),IF($D33=$L33,-SUMIFS($BI:$BI,$BG:$BG,$BG33,$B:$B,$B33,$L:$L,"&lt;&gt;"&amp;$L33)*VLOOKUP($D33&amp;(IF($L33=MID($Q33,FIND("Bought ",$Q33)+7,3),MID($Q33,FIND("Sold ",$Q33)+5,3),IF($L33=MID($Q33,FIND("Sold ",$Q33)+5,3),MID($Q33,FIND("Bought ",$Q33)+7,3),"error"))),FX!$A:$B,2,0)+SUMIFS($AY:$AY,$BG:$BG,$BG33,$B:$B,$B33),$BI33*(VLOOKUP($D33&amp;$L33,FX!$A:$B,2,0)))))</f>
        <v>-226.16</v>
      </c>
      <c r="BK33" t="str">
        <f>IF(E33="CASH",IFERROR(VLOOKUP(M33,[1]mapping!$A:$C,3,0),""),IF(I33="F.E.T.",IF(VLOOKUP(O33,[1]forwards!$E:$Q,13,0)=0,"",VLOOKUP(O33,[1]forwards!$E:$Q,13,0)),""))</f>
        <v>PD</v>
      </c>
      <c r="BL33" t="str">
        <f>IF($B33&lt;&gt;VLOOKUP($BL$1,NAV!$A:$N,MATCH("SubFund_Code",NAV!$A$1:$N$1,0),0),"n/a",IF($BK33="",$BJ33/SUMIFS($BJ:$BJ,$BK:$BK,"",$B:$B,$B33)*VLOOKUP($BL$1,NAV!$A:$N,MATCH("Hedged sc",NAV!$A$1:$N$1,0),0)/VLOOKUP($BL$1,NAV!$A:$N,MATCH("SC in FUND CCY",NAV!$A$1:$N$1,0),0),IF($BK33&lt;&gt;VLOOKUP($BL$1,NAV!$A:$N,MATCH("SC",NAV!$A$1:$N$1,0),0),"n/a",$BJ33/VLOOKUP($BL$1,NAV!$A:$N,MATCH("SC in FUND CCY",NAV!$A$1:$N$1,0),0))))</f>
        <v>n/a</v>
      </c>
    </row>
    <row r="34" spans="1:64" hidden="1" x14ac:dyDescent="0.25">
      <c r="A34" s="1">
        <v>44196</v>
      </c>
      <c r="B34" t="s">
        <v>104</v>
      </c>
      <c r="C34" t="s">
        <v>105</v>
      </c>
      <c r="D34" t="s">
        <v>57</v>
      </c>
      <c r="E34" t="s">
        <v>58</v>
      </c>
      <c r="F34" t="s">
        <v>59</v>
      </c>
      <c r="G34" t="s">
        <v>60</v>
      </c>
      <c r="H34">
        <v>850</v>
      </c>
      <c r="I34" t="s">
        <v>62</v>
      </c>
      <c r="L34" t="s">
        <v>57</v>
      </c>
      <c r="M34">
        <v>294864</v>
      </c>
      <c r="N34">
        <v>0</v>
      </c>
      <c r="Q34" t="s">
        <v>79</v>
      </c>
      <c r="AQ34">
        <v>-1915</v>
      </c>
      <c r="AS34">
        <v>-1915</v>
      </c>
      <c r="AT34">
        <v>-1915</v>
      </c>
      <c r="AV34">
        <v>-1915</v>
      </c>
      <c r="BA34">
        <v>1540107.85</v>
      </c>
      <c r="BD34">
        <v>176919328.78999999</v>
      </c>
      <c r="BE34">
        <v>-1.0820000000000001E-3</v>
      </c>
      <c r="BF34" t="str">
        <f>IF(TRIM(W34)="",IF(TRIM(O34)="",IF(TRIM(M34)="","please check",CONCATENATE(M34,"_",COUNTIFS($M$2:$M34,M34,$C$2:$C34,$C34))),CONCATENATE(O34,"_",COUNTIFS($O$2:$O34,O34,$C$2:$C34,$C34))),W34)</f>
        <v>294864_1</v>
      </c>
      <c r="BG34" t="str">
        <f t="shared" si="0"/>
        <v/>
      </c>
      <c r="BH34">
        <f t="shared" si="1"/>
        <v>-1915</v>
      </c>
      <c r="BI34">
        <f t="shared" si="2"/>
        <v>-1915</v>
      </c>
      <c r="BJ34">
        <f>IF($I34&lt;&gt;"F.E.T.",$AV34,IF($BK34="",IF($D34=$L34,$BI34,-SUMIFS($BI:$BI,$BG:$BG,$BG34,$B:$B,$B34,$L:$L,"&lt;&gt;"&amp;$L34)+SUMIFS($AY:$AY,$BG:$BG,$BG34,$B:$B,$B34)),IF($D34=$L34,-SUMIFS($BI:$BI,$BG:$BG,$BG34,$B:$B,$B34,$L:$L,"&lt;&gt;"&amp;$L34)*VLOOKUP($D34&amp;(IF($L34=MID($Q34,FIND("Bought ",$Q34)+7,3),MID($Q34,FIND("Sold ",$Q34)+5,3),IF($L34=MID($Q34,FIND("Sold ",$Q34)+5,3),MID($Q34,FIND("Bought ",$Q34)+7,3),"error"))),FX!$A:$B,2,0)+SUMIFS($AY:$AY,$BG:$BG,$BG34,$B:$B,$B34),$BI34*(VLOOKUP($D34&amp;$L34,FX!$A:$B,2,0)))))</f>
        <v>-1915</v>
      </c>
      <c r="BK34" t="str">
        <f>IF(E34="CASH",IFERROR(VLOOKUP(M34,[1]mapping!$A:$C,3,0),""),IF(I34="F.E.T.",IF(VLOOKUP(O34,[1]forwards!$E:$Q,13,0)=0,"",VLOOKUP(O34,[1]forwards!$E:$Q,13,0)),""))</f>
        <v>P</v>
      </c>
      <c r="BL34" t="str">
        <f>IF($B34&lt;&gt;VLOOKUP($BL$1,NAV!$A:$N,MATCH("SubFund_Code",NAV!$A$1:$N$1,0),0),"n/a",IF($BK34="",$BJ34/SUMIFS($BJ:$BJ,$BK:$BK,"",$B:$B,$B34)*VLOOKUP($BL$1,NAV!$A:$N,MATCH("Hedged sc",NAV!$A$1:$N$1,0),0)/VLOOKUP($BL$1,NAV!$A:$N,MATCH("SC in FUND CCY",NAV!$A$1:$N$1,0),0),IF($BK34&lt;&gt;VLOOKUP($BL$1,NAV!$A:$N,MATCH("SC",NAV!$A$1:$N$1,0),0),"n/a",$BJ34/VLOOKUP($BL$1,NAV!$A:$N,MATCH("SC in FUND CCY",NAV!$A$1:$N$1,0),0))))</f>
        <v>n/a</v>
      </c>
    </row>
    <row r="35" spans="1:64" hidden="1" x14ac:dyDescent="0.25">
      <c r="A35" s="1">
        <v>44196</v>
      </c>
      <c r="B35" t="s">
        <v>104</v>
      </c>
      <c r="C35" t="s">
        <v>105</v>
      </c>
      <c r="D35" t="s">
        <v>57</v>
      </c>
      <c r="E35" t="s">
        <v>58</v>
      </c>
      <c r="F35" t="s">
        <v>59</v>
      </c>
      <c r="G35" t="s">
        <v>60</v>
      </c>
      <c r="H35">
        <v>850</v>
      </c>
      <c r="I35" t="s">
        <v>62</v>
      </c>
      <c r="L35" t="s">
        <v>57</v>
      </c>
      <c r="M35">
        <v>290034</v>
      </c>
      <c r="N35">
        <v>0</v>
      </c>
      <c r="Q35" t="s">
        <v>80</v>
      </c>
      <c r="AQ35">
        <v>-3193.45</v>
      </c>
      <c r="AS35">
        <v>-3193.45</v>
      </c>
      <c r="AT35">
        <v>-3193.45</v>
      </c>
      <c r="AV35">
        <v>-3193.45</v>
      </c>
      <c r="BA35">
        <v>1540107.85</v>
      </c>
      <c r="BD35">
        <v>176919328.78999999</v>
      </c>
      <c r="BE35">
        <v>-1.805E-3</v>
      </c>
      <c r="BF35" t="str">
        <f>IF(TRIM(W35)="",IF(TRIM(O35)="",IF(TRIM(M35)="","please check",CONCATENATE(M35,"_",COUNTIFS($M$2:$M35,M35,$C$2:$C35,$C35))),CONCATENATE(O35,"_",COUNTIFS($O$2:$O35,O35,$C$2:$C35,$C35))),W35)</f>
        <v>290034_1</v>
      </c>
      <c r="BG35" t="str">
        <f t="shared" si="0"/>
        <v/>
      </c>
      <c r="BH35">
        <f t="shared" si="1"/>
        <v>-3193.45</v>
      </c>
      <c r="BI35">
        <f t="shared" si="2"/>
        <v>-3193.45</v>
      </c>
      <c r="BJ35">
        <f>IF($I35&lt;&gt;"F.E.T.",$AV35,IF($BK35="",IF($D35=$L35,$BI35,-SUMIFS($BI:$BI,$BG:$BG,$BG35,$B:$B,$B35,$L:$L,"&lt;&gt;"&amp;$L35)+SUMIFS($AY:$AY,$BG:$BG,$BG35,$B:$B,$B35)),IF($D35=$L35,-SUMIFS($BI:$BI,$BG:$BG,$BG35,$B:$B,$B35,$L:$L,"&lt;&gt;"&amp;$L35)*VLOOKUP($D35&amp;(IF($L35=MID($Q35,FIND("Bought ",$Q35)+7,3),MID($Q35,FIND("Sold ",$Q35)+5,3),IF($L35=MID($Q35,FIND("Sold ",$Q35)+5,3),MID($Q35,FIND("Bought ",$Q35)+7,3),"error"))),FX!$A:$B,2,0)+SUMIFS($AY:$AY,$BG:$BG,$BG35,$B:$B,$B35),$BI35*(VLOOKUP($D35&amp;$L35,FX!$A:$B,2,0)))))</f>
        <v>-3193.45</v>
      </c>
      <c r="BK35" t="str">
        <f>IF(E35="CASH",IFERROR(VLOOKUP(M35,[1]mapping!$A:$C,3,0),""),IF(I35="F.E.T.",IF(VLOOKUP(O35,[1]forwards!$E:$Q,13,0)=0,"",VLOOKUP(O35,[1]forwards!$E:$Q,13,0)),""))</f>
        <v>P</v>
      </c>
      <c r="BL35" t="str">
        <f>IF($B35&lt;&gt;VLOOKUP($BL$1,NAV!$A:$N,MATCH("SubFund_Code",NAV!$A$1:$N$1,0),0),"n/a",IF($BK35="",$BJ35/SUMIFS($BJ:$BJ,$BK:$BK,"",$B:$B,$B35)*VLOOKUP($BL$1,NAV!$A:$N,MATCH("Hedged sc",NAV!$A$1:$N$1,0),0)/VLOOKUP($BL$1,NAV!$A:$N,MATCH("SC in FUND CCY",NAV!$A$1:$N$1,0),0),IF($BK35&lt;&gt;VLOOKUP($BL$1,NAV!$A:$N,MATCH("SC",NAV!$A$1:$N$1,0),0),"n/a",$BJ35/VLOOKUP($BL$1,NAV!$A:$N,MATCH("SC in FUND CCY",NAV!$A$1:$N$1,0),0))))</f>
        <v>n/a</v>
      </c>
    </row>
    <row r="36" spans="1:64" hidden="1" x14ac:dyDescent="0.25">
      <c r="A36" s="1">
        <v>44196</v>
      </c>
      <c r="B36" t="s">
        <v>104</v>
      </c>
      <c r="C36" t="s">
        <v>105</v>
      </c>
      <c r="D36" t="s">
        <v>57</v>
      </c>
      <c r="E36" t="s">
        <v>58</v>
      </c>
      <c r="F36" t="s">
        <v>59</v>
      </c>
      <c r="G36" t="s">
        <v>60</v>
      </c>
      <c r="H36">
        <v>850</v>
      </c>
      <c r="I36" t="s">
        <v>62</v>
      </c>
      <c r="L36" t="s">
        <v>57</v>
      </c>
      <c r="M36">
        <v>290018</v>
      </c>
      <c r="N36">
        <v>0</v>
      </c>
      <c r="Q36" t="s">
        <v>84</v>
      </c>
      <c r="AQ36">
        <v>-26712.63</v>
      </c>
      <c r="AS36">
        <v>-26712.63</v>
      </c>
      <c r="AT36">
        <v>-26712.63</v>
      </c>
      <c r="AV36">
        <v>-26712.63</v>
      </c>
      <c r="BA36">
        <v>1540107.85</v>
      </c>
      <c r="BD36">
        <v>176919328.78999999</v>
      </c>
      <c r="BE36">
        <v>-1.5099E-2</v>
      </c>
      <c r="BF36" t="str">
        <f>IF(TRIM(W36)="",IF(TRIM(O36)="",IF(TRIM(M36)="","please check",CONCATENATE(M36,"_",COUNTIFS($M$2:$M36,M36,$C$2:$C36,$C36))),CONCATENATE(O36,"_",COUNTIFS($O$2:$O36,O36,$C$2:$C36,$C36))),W36)</f>
        <v>290018_1</v>
      </c>
      <c r="BG36" t="str">
        <f t="shared" si="0"/>
        <v/>
      </c>
      <c r="BH36">
        <f t="shared" si="1"/>
        <v>-26712.63</v>
      </c>
      <c r="BI36">
        <f t="shared" si="2"/>
        <v>-26712.63</v>
      </c>
      <c r="BJ36">
        <f>IF($I36&lt;&gt;"F.E.T.",$AV36,IF($BK36="",IF($D36=$L36,$BI36,-SUMIFS($BI:$BI,$BG:$BG,$BG36,$B:$B,$B36,$L:$L,"&lt;&gt;"&amp;$L36)+SUMIFS($AY:$AY,$BG:$BG,$BG36,$B:$B,$B36)),IF($D36=$L36,-SUMIFS($BI:$BI,$BG:$BG,$BG36,$B:$B,$B36,$L:$L,"&lt;&gt;"&amp;$L36)*VLOOKUP($D36&amp;(IF($L36=MID($Q36,FIND("Bought ",$Q36)+7,3),MID($Q36,FIND("Sold ",$Q36)+5,3),IF($L36=MID($Q36,FIND("Sold ",$Q36)+5,3),MID($Q36,FIND("Bought ",$Q36)+7,3),"error"))),FX!$A:$B,2,0)+SUMIFS($AY:$AY,$BG:$BG,$BG36,$B:$B,$B36),$BI36*(VLOOKUP($D36&amp;$L36,FX!$A:$B,2,0)))))</f>
        <v>-26712.63</v>
      </c>
      <c r="BK36" t="str">
        <f>IF(E36="CASH",IFERROR(VLOOKUP(M36,[1]mapping!$A:$C,3,0),""),IF(I36="F.E.T.",IF(VLOOKUP(O36,[1]forwards!$E:$Q,13,0)=0,"",VLOOKUP(O36,[1]forwards!$E:$Q,13,0)),""))</f>
        <v>I</v>
      </c>
      <c r="BL36" t="str">
        <f>IF($B36&lt;&gt;VLOOKUP($BL$1,NAV!$A:$N,MATCH("SubFund_Code",NAV!$A$1:$N$1,0),0),"n/a",IF($BK36="",$BJ36/SUMIFS($BJ:$BJ,$BK:$BK,"",$B:$B,$B36)*VLOOKUP($BL$1,NAV!$A:$N,MATCH("Hedged sc",NAV!$A$1:$N$1,0),0)/VLOOKUP($BL$1,NAV!$A:$N,MATCH("SC in FUND CCY",NAV!$A$1:$N$1,0),0),IF($BK36&lt;&gt;VLOOKUP($BL$1,NAV!$A:$N,MATCH("SC",NAV!$A$1:$N$1,0),0),"n/a",$BJ36/VLOOKUP($BL$1,NAV!$A:$N,MATCH("SC in FUND CCY",NAV!$A$1:$N$1,0),0))))</f>
        <v>n/a</v>
      </c>
    </row>
    <row r="37" spans="1:64" hidden="1" x14ac:dyDescent="0.25">
      <c r="A37" s="1">
        <v>44196</v>
      </c>
      <c r="B37" t="s">
        <v>104</v>
      </c>
      <c r="C37" t="s">
        <v>105</v>
      </c>
      <c r="D37" t="s">
        <v>57</v>
      </c>
      <c r="E37" t="s">
        <v>58</v>
      </c>
      <c r="F37" t="s">
        <v>59</v>
      </c>
      <c r="G37" t="s">
        <v>60</v>
      </c>
      <c r="H37">
        <v>850</v>
      </c>
      <c r="I37" t="s">
        <v>62</v>
      </c>
      <c r="L37" t="s">
        <v>57</v>
      </c>
      <c r="M37">
        <v>267287</v>
      </c>
      <c r="N37">
        <v>0</v>
      </c>
      <c r="Q37" t="s">
        <v>94</v>
      </c>
      <c r="AQ37">
        <v>-9.1199999999999992</v>
      </c>
      <c r="AS37">
        <v>-9.1199999999999992</v>
      </c>
      <c r="AT37">
        <v>-9.1199999999999992</v>
      </c>
      <c r="AV37">
        <v>-9.1199999999999992</v>
      </c>
      <c r="BA37">
        <v>1540107.85</v>
      </c>
      <c r="BD37">
        <v>176919328.78999999</v>
      </c>
      <c r="BE37">
        <v>-5.0000000000000004E-6</v>
      </c>
      <c r="BF37" t="str">
        <f>IF(TRIM(W37)="",IF(TRIM(O37)="",IF(TRIM(M37)="","please check",CONCATENATE(M37,"_",COUNTIFS($M$2:$M37,M37,$C$2:$C37,$C37))),CONCATENATE(O37,"_",COUNTIFS($O$2:$O37,O37,$C$2:$C37,$C37))),W37)</f>
        <v>267287_1</v>
      </c>
      <c r="BG37" t="str">
        <f t="shared" si="0"/>
        <v/>
      </c>
      <c r="BH37">
        <f t="shared" si="1"/>
        <v>-9.1199999999999992</v>
      </c>
      <c r="BI37">
        <f t="shared" si="2"/>
        <v>-9.1199999999999992</v>
      </c>
      <c r="BJ37">
        <f>IF($I37&lt;&gt;"F.E.T.",$AV37,IF($BK37="",IF($D37=$L37,$BI37,-SUMIFS($BI:$BI,$BG:$BG,$BG37,$B:$B,$B37,$L:$L,"&lt;&gt;"&amp;$L37)+SUMIFS($AY:$AY,$BG:$BG,$BG37,$B:$B,$B37)),IF($D37=$L37,-SUMIFS($BI:$BI,$BG:$BG,$BG37,$B:$B,$B37,$L:$L,"&lt;&gt;"&amp;$L37)*VLOOKUP($D37&amp;(IF($L37=MID($Q37,FIND("Bought ",$Q37)+7,3),MID($Q37,FIND("Sold ",$Q37)+5,3),IF($L37=MID($Q37,FIND("Sold ",$Q37)+5,3),MID($Q37,FIND("Bought ",$Q37)+7,3),"error"))),FX!$A:$B,2,0)+SUMIFS($AY:$AY,$BG:$BG,$BG37,$B:$B,$B37),$BI37*(VLOOKUP($D37&amp;$L37,FX!$A:$B,2,0)))))</f>
        <v>-9.1199999999999992</v>
      </c>
      <c r="BK37" t="str">
        <f>IF(E37="CASH",IFERROR(VLOOKUP(M37,[1]mapping!$A:$C,3,0),""),IF(I37="F.E.T.",IF(VLOOKUP(O37,[1]forwards!$E:$Q,13,0)=0,"",VLOOKUP(O37,[1]forwards!$E:$Q,13,0)),""))</f>
        <v>P</v>
      </c>
      <c r="BL37" t="str">
        <f>IF($B37&lt;&gt;VLOOKUP($BL$1,NAV!$A:$N,MATCH("SubFund_Code",NAV!$A$1:$N$1,0),0),"n/a",IF($BK37="",$BJ37/SUMIFS($BJ:$BJ,$BK:$BK,"",$B:$B,$B37)*VLOOKUP($BL$1,NAV!$A:$N,MATCH("Hedged sc",NAV!$A$1:$N$1,0),0)/VLOOKUP($BL$1,NAV!$A:$N,MATCH("SC in FUND CCY",NAV!$A$1:$N$1,0),0),IF($BK37&lt;&gt;VLOOKUP($BL$1,NAV!$A:$N,MATCH("SC",NAV!$A$1:$N$1,0),0),"n/a",$BJ37/VLOOKUP($BL$1,NAV!$A:$N,MATCH("SC in FUND CCY",NAV!$A$1:$N$1,0),0))))</f>
        <v>n/a</v>
      </c>
    </row>
    <row r="38" spans="1:64" hidden="1" x14ac:dyDescent="0.25">
      <c r="A38" s="1">
        <v>44196</v>
      </c>
      <c r="B38" t="s">
        <v>104</v>
      </c>
      <c r="C38" t="s">
        <v>105</v>
      </c>
      <c r="D38" t="s">
        <v>57</v>
      </c>
      <c r="E38" t="s">
        <v>58</v>
      </c>
      <c r="F38" t="s">
        <v>59</v>
      </c>
      <c r="G38" t="s">
        <v>60</v>
      </c>
      <c r="H38">
        <v>850</v>
      </c>
      <c r="I38" t="s">
        <v>62</v>
      </c>
      <c r="L38" t="s">
        <v>57</v>
      </c>
      <c r="M38">
        <v>267100</v>
      </c>
      <c r="N38">
        <v>0</v>
      </c>
      <c r="Q38" t="s">
        <v>75</v>
      </c>
      <c r="AQ38">
        <v>-4233.5</v>
      </c>
      <c r="AS38">
        <v>-4233.5</v>
      </c>
      <c r="AT38">
        <v>-4233.5</v>
      </c>
      <c r="AV38">
        <v>-4233.5</v>
      </c>
      <c r="BA38">
        <v>1540107.85</v>
      </c>
      <c r="BD38">
        <v>176919328.78999999</v>
      </c>
      <c r="BE38">
        <v>-2.3930000000000002E-3</v>
      </c>
      <c r="BF38" t="str">
        <f>IF(TRIM(W38)="",IF(TRIM(O38)="",IF(TRIM(M38)="","please check",CONCATENATE(M38,"_",COUNTIFS($M$2:$M38,M38,$C$2:$C38,$C38))),CONCATENATE(O38,"_",COUNTIFS($O$2:$O38,O38,$C$2:$C38,$C38))),W38)</f>
        <v>267100_1</v>
      </c>
      <c r="BG38" t="str">
        <f t="shared" si="0"/>
        <v/>
      </c>
      <c r="BH38">
        <f t="shared" si="1"/>
        <v>-4233.5</v>
      </c>
      <c r="BI38">
        <f t="shared" si="2"/>
        <v>-4233.5</v>
      </c>
      <c r="BJ38">
        <f>IF($I38&lt;&gt;"F.E.T.",$AV38,IF($BK38="",IF($D38=$L38,$BI38,-SUMIFS($BI:$BI,$BG:$BG,$BG38,$B:$B,$B38,$L:$L,"&lt;&gt;"&amp;$L38)+SUMIFS($AY:$AY,$BG:$BG,$BG38,$B:$B,$B38)),IF($D38=$L38,-SUMIFS($BI:$BI,$BG:$BG,$BG38,$B:$B,$B38,$L:$L,"&lt;&gt;"&amp;$L38)*VLOOKUP($D38&amp;(IF($L38=MID($Q38,FIND("Bought ",$Q38)+7,3),MID($Q38,FIND("Sold ",$Q38)+5,3),IF($L38=MID($Q38,FIND("Sold ",$Q38)+5,3),MID($Q38,FIND("Bought ",$Q38)+7,3),"error"))),FX!$A:$B,2,0)+SUMIFS($AY:$AY,$BG:$BG,$BG38,$B:$B,$B38),$BI38*(VLOOKUP($D38&amp;$L38,FX!$A:$B,2,0)))))</f>
        <v>-4233.5</v>
      </c>
      <c r="BK38" t="s">
        <v>1727</v>
      </c>
      <c r="BL38" t="str">
        <f>IF($B38&lt;&gt;VLOOKUP($BL$1,NAV!$A:$N,MATCH("SubFund_Code",NAV!$A$1:$N$1,0),0),"n/a",IF($BK38="",$BJ38/SUMIFS($BJ:$BJ,$BK:$BK,"",$B:$B,$B38)*VLOOKUP($BL$1,NAV!$A:$N,MATCH("Hedged sc",NAV!$A$1:$N$1,0),0)/VLOOKUP($BL$1,NAV!$A:$N,MATCH("SC in FUND CCY",NAV!$A$1:$N$1,0),0),IF($BK38&lt;&gt;VLOOKUP($BL$1,NAV!$A:$N,MATCH("SC",NAV!$A$1:$N$1,0),0),"n/a",$BJ38/VLOOKUP($BL$1,NAV!$A:$N,MATCH("SC in FUND CCY",NAV!$A$1:$N$1,0),0))))</f>
        <v>n/a</v>
      </c>
    </row>
    <row r="39" spans="1:64" hidden="1" x14ac:dyDescent="0.25">
      <c r="A39" s="1">
        <v>44196</v>
      </c>
      <c r="B39" t="s">
        <v>104</v>
      </c>
      <c r="C39" t="s">
        <v>105</v>
      </c>
      <c r="D39" t="s">
        <v>57</v>
      </c>
      <c r="E39" t="s">
        <v>58</v>
      </c>
      <c r="F39" t="s">
        <v>59</v>
      </c>
      <c r="G39" t="s">
        <v>60</v>
      </c>
      <c r="H39">
        <v>450</v>
      </c>
      <c r="I39" t="s">
        <v>58</v>
      </c>
      <c r="L39" t="s">
        <v>57</v>
      </c>
      <c r="M39">
        <v>144120</v>
      </c>
      <c r="N39">
        <v>0</v>
      </c>
      <c r="Q39" t="s">
        <v>61</v>
      </c>
      <c r="AQ39">
        <v>1448836.94</v>
      </c>
      <c r="AS39">
        <v>1448836.94</v>
      </c>
      <c r="AT39">
        <v>1448836.94</v>
      </c>
      <c r="AV39">
        <v>1448836.94</v>
      </c>
      <c r="BA39">
        <v>1540107.85</v>
      </c>
      <c r="BD39">
        <v>176919328.78999999</v>
      </c>
      <c r="BE39">
        <v>0.81892500000000001</v>
      </c>
      <c r="BF39" t="str">
        <f>IF(TRIM(W39)="",IF(TRIM(O39)="",IF(TRIM(M39)="","please check",CONCATENATE(M39,"_",COUNTIFS($M$2:$M39,M39,$C$2:$C39,$C39))),CONCATENATE(O39,"_",COUNTIFS($O$2:$O39,O39,$C$2:$C39,$C39))),W39)</f>
        <v>144120_1</v>
      </c>
      <c r="BG39" t="str">
        <f t="shared" si="0"/>
        <v/>
      </c>
      <c r="BH39">
        <f t="shared" si="1"/>
        <v>1448836.94</v>
      </c>
      <c r="BI39">
        <f t="shared" si="2"/>
        <v>1448836.94</v>
      </c>
      <c r="BJ39">
        <f>IF($I39&lt;&gt;"F.E.T.",$AV39,IF($BK39="",IF($D39=$L39,$BI39,-SUMIFS($BI:$BI,$BG:$BG,$BG39,$B:$B,$B39,$L:$L,"&lt;&gt;"&amp;$L39)+SUMIFS($AY:$AY,$BG:$BG,$BG39,$B:$B,$B39)),IF($D39=$L39,-SUMIFS($BI:$BI,$BG:$BG,$BG39,$B:$B,$B39,$L:$L,"&lt;&gt;"&amp;$L39)*VLOOKUP($D39&amp;(IF($L39=MID($Q39,FIND("Bought ",$Q39)+7,3),MID($Q39,FIND("Sold ",$Q39)+5,3),IF($L39=MID($Q39,FIND("Sold ",$Q39)+5,3),MID($Q39,FIND("Bought ",$Q39)+7,3),"error"))),FX!$A:$B,2,0)+SUMIFS($AY:$AY,$BG:$BG,$BG39,$B:$B,$B39),$BI39*(VLOOKUP($D39&amp;$L39,FX!$A:$B,2,0)))))</f>
        <v>1448836.94</v>
      </c>
      <c r="BK39" t="str">
        <f>IF(E39="CASH",IFERROR(VLOOKUP(M39,[1]mapping!$A:$C,3,0),""),IF(I39="F.E.T.",IF(VLOOKUP(O39,[1]forwards!$E:$Q,13,0)=0,"",VLOOKUP(O39,[1]forwards!$E:$Q,13,0)),""))</f>
        <v/>
      </c>
      <c r="BL39" t="str">
        <f>IF($B39&lt;&gt;VLOOKUP($BL$1,NAV!$A:$N,MATCH("SubFund_Code",NAV!$A$1:$N$1,0),0),"n/a",IF($BK39="",$BJ39/SUMIFS($BJ:$BJ,$BK:$BK,"",$B:$B,$B39)*VLOOKUP($BL$1,NAV!$A:$N,MATCH("Hedged sc",NAV!$A$1:$N$1,0),0)/VLOOKUP($BL$1,NAV!$A:$N,MATCH("SC in FUND CCY",NAV!$A$1:$N$1,0),0),IF($BK39&lt;&gt;VLOOKUP($BL$1,NAV!$A:$N,MATCH("SC",NAV!$A$1:$N$1,0),0),"n/a",$BJ39/VLOOKUP($BL$1,NAV!$A:$N,MATCH("SC in FUND CCY",NAV!$A$1:$N$1,0),0))))</f>
        <v>n/a</v>
      </c>
    </row>
    <row r="40" spans="1:64" hidden="1" x14ac:dyDescent="0.25">
      <c r="A40" s="1">
        <v>44196</v>
      </c>
      <c r="B40" t="s">
        <v>104</v>
      </c>
      <c r="C40" t="s">
        <v>105</v>
      </c>
      <c r="D40" t="s">
        <v>57</v>
      </c>
      <c r="E40" t="s">
        <v>58</v>
      </c>
      <c r="F40" t="s">
        <v>59</v>
      </c>
      <c r="G40" t="s">
        <v>60</v>
      </c>
      <c r="H40">
        <v>800</v>
      </c>
      <c r="I40" t="s">
        <v>68</v>
      </c>
      <c r="L40" t="s">
        <v>57</v>
      </c>
      <c r="M40">
        <v>265000</v>
      </c>
      <c r="N40">
        <v>0</v>
      </c>
      <c r="Q40" t="s">
        <v>69</v>
      </c>
      <c r="AQ40">
        <v>-8866.2099999999991</v>
      </c>
      <c r="AS40">
        <v>-8866.2099999999991</v>
      </c>
      <c r="AT40">
        <v>-8866.2099999999991</v>
      </c>
      <c r="AV40">
        <v>-8866.2099999999991</v>
      </c>
      <c r="BA40">
        <v>1540107.85</v>
      </c>
      <c r="BD40">
        <v>176919328.78999999</v>
      </c>
      <c r="BE40">
        <v>-5.0109999999999998E-3</v>
      </c>
      <c r="BF40" t="str">
        <f>IF(TRIM(W40)="",IF(TRIM(O40)="",IF(TRIM(M40)="","please check",CONCATENATE(M40,"_",COUNTIFS($M$2:$M40,M40,$C$2:$C40,$C40))),CONCATENATE(O40,"_",COUNTIFS($O$2:$O40,O40,$C$2:$C40,$C40))),W40)</f>
        <v>265000_1</v>
      </c>
      <c r="BG40" t="str">
        <f t="shared" si="0"/>
        <v/>
      </c>
      <c r="BH40">
        <f t="shared" si="1"/>
        <v>-8866.2099999999991</v>
      </c>
      <c r="BI40">
        <f t="shared" si="2"/>
        <v>-8866.2099999999991</v>
      </c>
      <c r="BJ40">
        <f>IF($I40&lt;&gt;"F.E.T.",$AV40,IF($BK40="",IF($D40=$L40,$BI40,-SUMIFS($BI:$BI,$BG:$BG,$BG40,$B:$B,$B40,$L:$L,"&lt;&gt;"&amp;$L40)+SUMIFS($AY:$AY,$BG:$BG,$BG40,$B:$B,$B40)),IF($D40=$L40,-SUMIFS($BI:$BI,$BG:$BG,$BG40,$B:$B,$B40,$L:$L,"&lt;&gt;"&amp;$L40)*VLOOKUP($D40&amp;(IF($L40=MID($Q40,FIND("Bought ",$Q40)+7,3),MID($Q40,FIND("Sold ",$Q40)+5,3),IF($L40=MID($Q40,FIND("Sold ",$Q40)+5,3),MID($Q40,FIND("Bought ",$Q40)+7,3),"error"))),FX!$A:$B,2,0)+SUMIFS($AY:$AY,$BG:$BG,$BG40,$B:$B,$B40),$BI40*(VLOOKUP($D40&amp;$L40,FX!$A:$B,2,0)))))</f>
        <v>-8866.2099999999991</v>
      </c>
      <c r="BK40" t="str">
        <f>IF(E40="CASH",IFERROR(VLOOKUP(M40,[1]mapping!$A:$C,3,0),""),IF(I40="F.E.T.",IF(VLOOKUP(O40,[1]forwards!$E:$Q,13,0)=0,"",VLOOKUP(O40,[1]forwards!$E:$Q,13,0)),""))</f>
        <v/>
      </c>
      <c r="BL40" t="str">
        <f>IF($B40&lt;&gt;VLOOKUP($BL$1,NAV!$A:$N,MATCH("SubFund_Code",NAV!$A$1:$N$1,0),0),"n/a",IF($BK40="",$BJ40/SUMIFS($BJ:$BJ,$BK:$BK,"",$B:$B,$B40)*VLOOKUP($BL$1,NAV!$A:$N,MATCH("Hedged sc",NAV!$A$1:$N$1,0),0)/VLOOKUP($BL$1,NAV!$A:$N,MATCH("SC in FUND CCY",NAV!$A$1:$N$1,0),0),IF($BK40&lt;&gt;VLOOKUP($BL$1,NAV!$A:$N,MATCH("SC",NAV!$A$1:$N$1,0),0),"n/a",$BJ40/VLOOKUP($BL$1,NAV!$A:$N,MATCH("SC in FUND CCY",NAV!$A$1:$N$1,0),0))))</f>
        <v>n/a</v>
      </c>
    </row>
    <row r="41" spans="1:64" hidden="1" x14ac:dyDescent="0.25">
      <c r="A41" s="1">
        <v>44196</v>
      </c>
      <c r="B41" t="s">
        <v>104</v>
      </c>
      <c r="C41" t="s">
        <v>105</v>
      </c>
      <c r="D41" t="s">
        <v>57</v>
      </c>
      <c r="E41" t="s">
        <v>58</v>
      </c>
      <c r="F41" t="s">
        <v>59</v>
      </c>
      <c r="G41" t="s">
        <v>60</v>
      </c>
      <c r="H41">
        <v>850</v>
      </c>
      <c r="I41" t="s">
        <v>62</v>
      </c>
      <c r="L41" t="s">
        <v>57</v>
      </c>
      <c r="M41">
        <v>264293</v>
      </c>
      <c r="N41">
        <v>0</v>
      </c>
      <c r="Q41" t="s">
        <v>91</v>
      </c>
      <c r="AQ41">
        <v>-62853.22</v>
      </c>
      <c r="AS41">
        <v>-62853.22</v>
      </c>
      <c r="AT41">
        <v>-62853.22</v>
      </c>
      <c r="AV41">
        <v>-62853.22</v>
      </c>
      <c r="BA41">
        <v>1540107.85</v>
      </c>
      <c r="BD41">
        <v>176919328.78999999</v>
      </c>
      <c r="BE41">
        <v>-3.5526000000000002E-2</v>
      </c>
      <c r="BF41" t="str">
        <f>IF(TRIM(W41)="",IF(TRIM(O41)="",IF(TRIM(M41)="","please check",CONCATENATE(M41,"_",COUNTIFS($M$2:$M41,M41,$C$2:$C41,$C41))),CONCATENATE(O41,"_",COUNTIFS($O$2:$O41,O41,$C$2:$C41,$C41))),W41)</f>
        <v>264293_1</v>
      </c>
      <c r="BG41" t="str">
        <f t="shared" si="0"/>
        <v/>
      </c>
      <c r="BH41">
        <f t="shared" si="1"/>
        <v>-62853.22</v>
      </c>
      <c r="BI41">
        <f t="shared" si="2"/>
        <v>-62853.22</v>
      </c>
      <c r="BJ41">
        <f>IF($I41&lt;&gt;"F.E.T.",$AV41,IF($BK41="",IF($D41=$L41,$BI41,-SUMIFS($BI:$BI,$BG:$BG,$BG41,$B:$B,$B41,$L:$L,"&lt;&gt;"&amp;$L41)+SUMIFS($AY:$AY,$BG:$BG,$BG41,$B:$B,$B41)),IF($D41=$L41,-SUMIFS($BI:$BI,$BG:$BG,$BG41,$B:$B,$B41,$L:$L,"&lt;&gt;"&amp;$L41)*VLOOKUP($D41&amp;(IF($L41=MID($Q41,FIND("Bought ",$Q41)+7,3),MID($Q41,FIND("Sold ",$Q41)+5,3),IF($L41=MID($Q41,FIND("Sold ",$Q41)+5,3),MID($Q41,FIND("Bought ",$Q41)+7,3),"error"))),FX!$A:$B,2,0)+SUMIFS($AY:$AY,$BG:$BG,$BG41,$B:$B,$B41),$BI41*(VLOOKUP($D41&amp;$L41,FX!$A:$B,2,0)))))</f>
        <v>-62853.22</v>
      </c>
      <c r="BK41" t="str">
        <f>IF(E41="CASH",IFERROR(VLOOKUP(M41,[1]mapping!$A:$C,3,0),""),IF(I41="F.E.T.",IF(VLOOKUP(O41,[1]forwards!$E:$Q,13,0)=0,"",VLOOKUP(O41,[1]forwards!$E:$Q,13,0)),""))</f>
        <v>I</v>
      </c>
      <c r="BL41" t="str">
        <f>IF($B41&lt;&gt;VLOOKUP($BL$1,NAV!$A:$N,MATCH("SubFund_Code",NAV!$A$1:$N$1,0),0),"n/a",IF($BK41="",$BJ41/SUMIFS($BJ:$BJ,$BK:$BK,"",$B:$B,$B41)*VLOOKUP($BL$1,NAV!$A:$N,MATCH("Hedged sc",NAV!$A$1:$N$1,0),0)/VLOOKUP($BL$1,NAV!$A:$N,MATCH("SC in FUND CCY",NAV!$A$1:$N$1,0),0),IF($BK41&lt;&gt;VLOOKUP($BL$1,NAV!$A:$N,MATCH("SC",NAV!$A$1:$N$1,0),0),"n/a",$BJ41/VLOOKUP($BL$1,NAV!$A:$N,MATCH("SC in FUND CCY",NAV!$A$1:$N$1,0),0))))</f>
        <v>n/a</v>
      </c>
    </row>
    <row r="42" spans="1:64" hidden="1" x14ac:dyDescent="0.25">
      <c r="A42" s="1">
        <v>44196</v>
      </c>
      <c r="B42" t="s">
        <v>104</v>
      </c>
      <c r="C42" t="s">
        <v>105</v>
      </c>
      <c r="D42" t="s">
        <v>57</v>
      </c>
      <c r="E42" t="s">
        <v>58</v>
      </c>
      <c r="F42" t="s">
        <v>59</v>
      </c>
      <c r="G42" t="s">
        <v>60</v>
      </c>
      <c r="H42">
        <v>850</v>
      </c>
      <c r="I42" t="s">
        <v>62</v>
      </c>
      <c r="L42" t="s">
        <v>57</v>
      </c>
      <c r="M42">
        <v>264287</v>
      </c>
      <c r="N42">
        <v>0</v>
      </c>
      <c r="Q42" t="s">
        <v>81</v>
      </c>
      <c r="AQ42">
        <v>-11612.56</v>
      </c>
      <c r="AS42">
        <v>-11612.56</v>
      </c>
      <c r="AT42">
        <v>-11612.56</v>
      </c>
      <c r="AV42">
        <v>-11612.56</v>
      </c>
      <c r="BA42">
        <v>1540107.85</v>
      </c>
      <c r="BD42">
        <v>176919328.78999999</v>
      </c>
      <c r="BE42">
        <v>-6.5640000000000004E-3</v>
      </c>
      <c r="BF42" t="str">
        <f>IF(TRIM(W42)="",IF(TRIM(O42)="",IF(TRIM(M42)="","please check",CONCATENATE(M42,"_",COUNTIFS($M$2:$M42,M42,$C$2:$C42,$C42))),CONCATENATE(O42,"_",COUNTIFS($O$2:$O42,O42,$C$2:$C42,$C42))),W42)</f>
        <v>264287_1</v>
      </c>
      <c r="BG42" t="str">
        <f t="shared" si="0"/>
        <v/>
      </c>
      <c r="BH42">
        <f t="shared" si="1"/>
        <v>-11612.56</v>
      </c>
      <c r="BI42">
        <f t="shared" si="2"/>
        <v>-11612.56</v>
      </c>
      <c r="BJ42">
        <f>IF($I42&lt;&gt;"F.E.T.",$AV42,IF($BK42="",IF($D42=$L42,$BI42,-SUMIFS($BI:$BI,$BG:$BG,$BG42,$B:$B,$B42,$L:$L,"&lt;&gt;"&amp;$L42)+SUMIFS($AY:$AY,$BG:$BG,$BG42,$B:$B,$B42)),IF($D42=$L42,-SUMIFS($BI:$BI,$BG:$BG,$BG42,$B:$B,$B42,$L:$L,"&lt;&gt;"&amp;$L42)*VLOOKUP($D42&amp;(IF($L42=MID($Q42,FIND("Bought ",$Q42)+7,3),MID($Q42,FIND("Sold ",$Q42)+5,3),IF($L42=MID($Q42,FIND("Sold ",$Q42)+5,3),MID($Q42,FIND("Bought ",$Q42)+7,3),"error"))),FX!$A:$B,2,0)+SUMIFS($AY:$AY,$BG:$BG,$BG42,$B:$B,$B42),$BI42*(VLOOKUP($D42&amp;$L42,FX!$A:$B,2,0)))))</f>
        <v>-11612.56</v>
      </c>
      <c r="BK42" t="str">
        <f>IF(E42="CASH",IFERROR(VLOOKUP(M42,[1]mapping!$A:$C,3,0),""),IF(I42="F.E.T.",IF(VLOOKUP(O42,[1]forwards!$E:$Q,13,0)=0,"",VLOOKUP(O42,[1]forwards!$E:$Q,13,0)),""))</f>
        <v>P</v>
      </c>
      <c r="BL42" t="str">
        <f>IF($B42&lt;&gt;VLOOKUP($BL$1,NAV!$A:$N,MATCH("SubFund_Code",NAV!$A$1:$N$1,0),0),"n/a",IF($BK42="",$BJ42/SUMIFS($BJ:$BJ,$BK:$BK,"",$B:$B,$B42)*VLOOKUP($BL$1,NAV!$A:$N,MATCH("Hedged sc",NAV!$A$1:$N$1,0),0)/VLOOKUP($BL$1,NAV!$A:$N,MATCH("SC in FUND CCY",NAV!$A$1:$N$1,0),0),IF($BK42&lt;&gt;VLOOKUP($BL$1,NAV!$A:$N,MATCH("SC",NAV!$A$1:$N$1,0),0),"n/a",$BJ42/VLOOKUP($BL$1,NAV!$A:$N,MATCH("SC in FUND CCY",NAV!$A$1:$N$1,0),0))))</f>
        <v>n/a</v>
      </c>
    </row>
    <row r="43" spans="1:64" hidden="1" x14ac:dyDescent="0.25">
      <c r="A43" s="1">
        <v>44196</v>
      </c>
      <c r="B43" t="s">
        <v>104</v>
      </c>
      <c r="C43" t="s">
        <v>105</v>
      </c>
      <c r="D43" t="s">
        <v>57</v>
      </c>
      <c r="E43" t="s">
        <v>58</v>
      </c>
      <c r="F43" t="s">
        <v>59</v>
      </c>
      <c r="G43" t="s">
        <v>60</v>
      </c>
      <c r="H43">
        <v>850</v>
      </c>
      <c r="I43" t="s">
        <v>62</v>
      </c>
      <c r="L43" t="s">
        <v>57</v>
      </c>
      <c r="M43">
        <v>263076</v>
      </c>
      <c r="N43">
        <v>0</v>
      </c>
      <c r="Q43" t="s">
        <v>90</v>
      </c>
      <c r="AQ43">
        <v>-369.13</v>
      </c>
      <c r="AS43">
        <v>-369.13</v>
      </c>
      <c r="AT43">
        <v>-369.13</v>
      </c>
      <c r="AV43">
        <v>-369.13</v>
      </c>
      <c r="BA43">
        <v>1540107.85</v>
      </c>
      <c r="BD43">
        <v>176919328.78999999</v>
      </c>
      <c r="BE43">
        <v>-2.0900000000000001E-4</v>
      </c>
      <c r="BF43" t="str">
        <f>IF(TRIM(W43)="",IF(TRIM(O43)="",IF(TRIM(M43)="","please check",CONCATENATE(M43,"_",COUNTIFS($M$2:$M43,M43,$C$2:$C43,$C43))),CONCATENATE(O43,"_",COUNTIFS($O$2:$O43,O43,$C$2:$C43,$C43))),W43)</f>
        <v>263076_1</v>
      </c>
      <c r="BG43" t="str">
        <f t="shared" si="0"/>
        <v/>
      </c>
      <c r="BH43">
        <f t="shared" si="1"/>
        <v>-369.13</v>
      </c>
      <c r="BI43">
        <f t="shared" si="2"/>
        <v>-369.13</v>
      </c>
      <c r="BJ43">
        <f>IF($I43&lt;&gt;"F.E.T.",$AV43,IF($BK43="",IF($D43=$L43,$BI43,-SUMIFS($BI:$BI,$BG:$BG,$BG43,$B:$B,$B43,$L:$L,"&lt;&gt;"&amp;$L43)+SUMIFS($AY:$AY,$BG:$BG,$BG43,$B:$B,$B43)),IF($D43=$L43,-SUMIFS($BI:$BI,$BG:$BG,$BG43,$B:$B,$B43,$L:$L,"&lt;&gt;"&amp;$L43)*VLOOKUP($D43&amp;(IF($L43=MID($Q43,FIND("Bought ",$Q43)+7,3),MID($Q43,FIND("Sold ",$Q43)+5,3),IF($L43=MID($Q43,FIND("Sold ",$Q43)+5,3),MID($Q43,FIND("Bought ",$Q43)+7,3),"error"))),FX!$A:$B,2,0)+SUMIFS($AY:$AY,$BG:$BG,$BG43,$B:$B,$B43),$BI43*(VLOOKUP($D43&amp;$L43,FX!$A:$B,2,0)))))</f>
        <v>-369.13</v>
      </c>
      <c r="BK43" t="str">
        <f>IF(E43="CASH",IFERROR(VLOOKUP(M43,[1]mapping!$A:$C,3,0),""),IF(I43="F.E.T.",IF(VLOOKUP(O43,[1]forwards!$E:$Q,13,0)=0,"",VLOOKUP(O43,[1]forwards!$E:$Q,13,0)),""))</f>
        <v>PD</v>
      </c>
      <c r="BL43" t="str">
        <f>IF($B43&lt;&gt;VLOOKUP($BL$1,NAV!$A:$N,MATCH("SubFund_Code",NAV!$A$1:$N$1,0),0),"n/a",IF($BK43="",$BJ43/SUMIFS($BJ:$BJ,$BK:$BK,"",$B:$B,$B43)*VLOOKUP($BL$1,NAV!$A:$N,MATCH("Hedged sc",NAV!$A$1:$N$1,0),0)/VLOOKUP($BL$1,NAV!$A:$N,MATCH("SC in FUND CCY",NAV!$A$1:$N$1,0),0),IF($BK43&lt;&gt;VLOOKUP($BL$1,NAV!$A:$N,MATCH("SC",NAV!$A$1:$N$1,0),0),"n/a",$BJ43/VLOOKUP($BL$1,NAV!$A:$N,MATCH("SC in FUND CCY",NAV!$A$1:$N$1,0),0))))</f>
        <v>n/a</v>
      </c>
    </row>
    <row r="44" spans="1:64" hidden="1" x14ac:dyDescent="0.25">
      <c r="A44" s="1">
        <v>44196</v>
      </c>
      <c r="B44" t="s">
        <v>104</v>
      </c>
      <c r="C44" t="s">
        <v>105</v>
      </c>
      <c r="D44" t="s">
        <v>57</v>
      </c>
      <c r="E44" t="s">
        <v>58</v>
      </c>
      <c r="F44" t="s">
        <v>59</v>
      </c>
      <c r="G44" t="s">
        <v>60</v>
      </c>
      <c r="H44">
        <v>600</v>
      </c>
      <c r="I44" t="s">
        <v>65</v>
      </c>
      <c r="L44" t="s">
        <v>57</v>
      </c>
      <c r="M44">
        <v>155000</v>
      </c>
      <c r="N44">
        <v>0</v>
      </c>
      <c r="Q44" t="s">
        <v>82</v>
      </c>
      <c r="AQ44">
        <v>212699.97</v>
      </c>
      <c r="AS44">
        <v>212699.97</v>
      </c>
      <c r="AT44">
        <v>212699.97</v>
      </c>
      <c r="AV44">
        <v>212699.97</v>
      </c>
      <c r="BA44">
        <v>1540107.85</v>
      </c>
      <c r="BD44">
        <v>176919328.78999999</v>
      </c>
      <c r="BE44">
        <v>0.120224</v>
      </c>
      <c r="BF44" t="str">
        <f>IF(TRIM(W44)="",IF(TRIM(O44)="",IF(TRIM(M44)="","please check",CONCATENATE(M44,"_",COUNTIFS($M$2:$M44,M44,$C$2:$C44,$C44))),CONCATENATE(O44,"_",COUNTIFS($O$2:$O44,O44,$C$2:$C44,$C44))),W44)</f>
        <v>155000_1</v>
      </c>
      <c r="BG44" t="str">
        <f t="shared" si="0"/>
        <v/>
      </c>
      <c r="BH44">
        <f t="shared" si="1"/>
        <v>212699.97</v>
      </c>
      <c r="BI44">
        <f t="shared" si="2"/>
        <v>212699.97</v>
      </c>
      <c r="BJ44">
        <f>IF($I44&lt;&gt;"F.E.T.",$AV44,IF($BK44="",IF($D44=$L44,$BI44,-SUMIFS($BI:$BI,$BG:$BG,$BG44,$B:$B,$B44,$L:$L,"&lt;&gt;"&amp;$L44)+SUMIFS($AY:$AY,$BG:$BG,$BG44,$B:$B,$B44)),IF($D44=$L44,-SUMIFS($BI:$BI,$BG:$BG,$BG44,$B:$B,$B44,$L:$L,"&lt;&gt;"&amp;$L44)*VLOOKUP($D44&amp;(IF($L44=MID($Q44,FIND("Bought ",$Q44)+7,3),MID($Q44,FIND("Sold ",$Q44)+5,3),IF($L44=MID($Q44,FIND("Sold ",$Q44)+5,3),MID($Q44,FIND("Bought ",$Q44)+7,3),"error"))),FX!$A:$B,2,0)+SUMIFS($AY:$AY,$BG:$BG,$BG44,$B:$B,$B44),$BI44*(VLOOKUP($D44&amp;$L44,FX!$A:$B,2,0)))))</f>
        <v>212699.97</v>
      </c>
      <c r="BK44" t="str">
        <f>IF(E44="CASH",IFERROR(VLOOKUP(M44,[1]mapping!$A:$C,3,0),""),IF(I44="F.E.T.",IF(VLOOKUP(O44,[1]forwards!$E:$Q,13,0)=0,"",VLOOKUP(O44,[1]forwards!$E:$Q,13,0)),""))</f>
        <v/>
      </c>
      <c r="BL44" t="str">
        <f>IF($B44&lt;&gt;VLOOKUP($BL$1,NAV!$A:$N,MATCH("SubFund_Code",NAV!$A$1:$N$1,0),0),"n/a",IF($BK44="",$BJ44/SUMIFS($BJ:$BJ,$BK:$BK,"",$B:$B,$B44)*VLOOKUP($BL$1,NAV!$A:$N,MATCH("Hedged sc",NAV!$A$1:$N$1,0),0)/VLOOKUP($BL$1,NAV!$A:$N,MATCH("SC in FUND CCY",NAV!$A$1:$N$1,0),0),IF($BK44&lt;&gt;VLOOKUP($BL$1,NAV!$A:$N,MATCH("SC",NAV!$A$1:$N$1,0),0),"n/a",$BJ44/VLOOKUP($BL$1,NAV!$A:$N,MATCH("SC in FUND CCY",NAV!$A$1:$N$1,0),0))))</f>
        <v>n/a</v>
      </c>
    </row>
    <row r="45" spans="1:64" hidden="1" x14ac:dyDescent="0.25">
      <c r="A45" s="1">
        <v>44196</v>
      </c>
      <c r="B45" t="s">
        <v>104</v>
      </c>
      <c r="C45" t="s">
        <v>105</v>
      </c>
      <c r="D45" t="s">
        <v>57</v>
      </c>
      <c r="E45" t="s">
        <v>58</v>
      </c>
      <c r="F45" t="s">
        <v>59</v>
      </c>
      <c r="G45" t="s">
        <v>60</v>
      </c>
      <c r="H45">
        <v>600</v>
      </c>
      <c r="I45" t="s">
        <v>65</v>
      </c>
      <c r="L45" t="s">
        <v>57</v>
      </c>
      <c r="M45">
        <v>152001</v>
      </c>
      <c r="N45">
        <v>0</v>
      </c>
      <c r="Q45" t="s">
        <v>66</v>
      </c>
      <c r="AQ45">
        <v>-95.78</v>
      </c>
      <c r="AS45">
        <v>-95.78</v>
      </c>
      <c r="AT45">
        <v>-95.78</v>
      </c>
      <c r="AV45">
        <v>-95.78</v>
      </c>
      <c r="BA45">
        <v>1540107.85</v>
      </c>
      <c r="BD45">
        <v>176919328.78999999</v>
      </c>
      <c r="BE45">
        <v>-5.3999999999999998E-5</v>
      </c>
      <c r="BF45" t="str">
        <f>IF(TRIM(W45)="",IF(TRIM(O45)="",IF(TRIM(M45)="","please check",CONCATENATE(M45,"_",COUNTIFS($M$2:$M45,M45,$C$2:$C45,$C45))),CONCATENATE(O45,"_",COUNTIFS($O$2:$O45,O45,$C$2:$C45,$C45))),W45)</f>
        <v>152001_1</v>
      </c>
      <c r="BG45" t="str">
        <f t="shared" si="0"/>
        <v/>
      </c>
      <c r="BH45">
        <f t="shared" si="1"/>
        <v>-95.78</v>
      </c>
      <c r="BI45">
        <f t="shared" si="2"/>
        <v>-95.78</v>
      </c>
      <c r="BJ45">
        <f>IF($I45&lt;&gt;"F.E.T.",$AV45,IF($BK45="",IF($D45=$L45,$BI45,-SUMIFS($BI:$BI,$BG:$BG,$BG45,$B:$B,$B45,$L:$L,"&lt;&gt;"&amp;$L45)+SUMIFS($AY:$AY,$BG:$BG,$BG45,$B:$B,$B45)),IF($D45=$L45,-SUMIFS($BI:$BI,$BG:$BG,$BG45,$B:$B,$B45,$L:$L,"&lt;&gt;"&amp;$L45)*VLOOKUP($D45&amp;(IF($L45=MID($Q45,FIND("Bought ",$Q45)+7,3),MID($Q45,FIND("Sold ",$Q45)+5,3),IF($L45=MID($Q45,FIND("Sold ",$Q45)+5,3),MID($Q45,FIND("Bought ",$Q45)+7,3),"error"))),FX!$A:$B,2,0)+SUMIFS($AY:$AY,$BG:$BG,$BG45,$B:$B,$B45),$BI45*(VLOOKUP($D45&amp;$L45,FX!$A:$B,2,0)))))</f>
        <v>-95.78</v>
      </c>
      <c r="BK45" t="str">
        <f>IF(E45="CASH",IFERROR(VLOOKUP(M45,[1]mapping!$A:$C,3,0),""),IF(I45="F.E.T.",IF(VLOOKUP(O45,[1]forwards!$E:$Q,13,0)=0,"",VLOOKUP(O45,[1]forwards!$E:$Q,13,0)),""))</f>
        <v/>
      </c>
      <c r="BL45" t="str">
        <f>IF($B45&lt;&gt;VLOOKUP($BL$1,NAV!$A:$N,MATCH("SubFund_Code",NAV!$A$1:$N$1,0),0),"n/a",IF($BK45="",$BJ45/SUMIFS($BJ:$BJ,$BK:$BK,"",$B:$B,$B45)*VLOOKUP($BL$1,NAV!$A:$N,MATCH("Hedged sc",NAV!$A$1:$N$1,0),0)/VLOOKUP($BL$1,NAV!$A:$N,MATCH("SC in FUND CCY",NAV!$A$1:$N$1,0),0),IF($BK45&lt;&gt;VLOOKUP($BL$1,NAV!$A:$N,MATCH("SC",NAV!$A$1:$N$1,0),0),"n/a",$BJ45/VLOOKUP($BL$1,NAV!$A:$N,MATCH("SC in FUND CCY",NAV!$A$1:$N$1,0),0))))</f>
        <v>n/a</v>
      </c>
    </row>
    <row r="46" spans="1:64" hidden="1" x14ac:dyDescent="0.25">
      <c r="A46" s="1">
        <v>44196</v>
      </c>
      <c r="B46" t="s">
        <v>104</v>
      </c>
      <c r="C46" t="s">
        <v>105</v>
      </c>
      <c r="D46" t="s">
        <v>57</v>
      </c>
      <c r="E46" t="s">
        <v>58</v>
      </c>
      <c r="F46" t="s">
        <v>59</v>
      </c>
      <c r="G46" t="s">
        <v>60</v>
      </c>
      <c r="H46">
        <v>850</v>
      </c>
      <c r="I46" t="s">
        <v>62</v>
      </c>
      <c r="L46" t="s">
        <v>57</v>
      </c>
      <c r="M46">
        <v>265796</v>
      </c>
      <c r="N46">
        <v>0</v>
      </c>
      <c r="Q46" t="s">
        <v>92</v>
      </c>
      <c r="AQ46">
        <v>-1342.3</v>
      </c>
      <c r="AS46">
        <v>-1342.3</v>
      </c>
      <c r="AT46">
        <v>-1342.3</v>
      </c>
      <c r="AV46">
        <v>-1342.3</v>
      </c>
      <c r="BA46">
        <v>1540107.85</v>
      </c>
      <c r="BD46">
        <v>176919328.78999999</v>
      </c>
      <c r="BE46">
        <v>-7.5900000000000002E-4</v>
      </c>
      <c r="BF46" t="str">
        <f>IF(TRIM(W46)="",IF(TRIM(O46)="",IF(TRIM(M46)="","please check",CONCATENATE(M46,"_",COUNTIFS($M$2:$M46,M46,$C$2:$C46,$C46))),CONCATENATE(O46,"_",COUNTIFS($O$2:$O46,O46,$C$2:$C46,$C46))),W46)</f>
        <v>265796_1</v>
      </c>
      <c r="BG46" t="str">
        <f t="shared" si="0"/>
        <v/>
      </c>
      <c r="BH46">
        <f t="shared" si="1"/>
        <v>-1342.3</v>
      </c>
      <c r="BI46">
        <f t="shared" si="2"/>
        <v>-1342.3</v>
      </c>
      <c r="BJ46">
        <f>IF($I46&lt;&gt;"F.E.T.",$AV46,IF($BK46="",IF($D46=$L46,$BI46,-SUMIFS($BI:$BI,$BG:$BG,$BG46,$B:$B,$B46,$L:$L,"&lt;&gt;"&amp;$L46)+SUMIFS($AY:$AY,$BG:$BG,$BG46,$B:$B,$B46)),IF($D46=$L46,-SUMIFS($BI:$BI,$BG:$BG,$BG46,$B:$B,$B46,$L:$L,"&lt;&gt;"&amp;$L46)*VLOOKUP($D46&amp;(IF($L46=MID($Q46,FIND("Bought ",$Q46)+7,3),MID($Q46,FIND("Sold ",$Q46)+5,3),IF($L46=MID($Q46,FIND("Sold ",$Q46)+5,3),MID($Q46,FIND("Bought ",$Q46)+7,3),"error"))),FX!$A:$B,2,0)+SUMIFS($AY:$AY,$BG:$BG,$BG46,$B:$B,$B46),$BI46*(VLOOKUP($D46&amp;$L46,FX!$A:$B,2,0)))))</f>
        <v>-1342.3</v>
      </c>
      <c r="BK46" t="str">
        <f>IF(E46="CASH",IFERROR(VLOOKUP(M46,[1]mapping!$A:$C,3,0),""),IF(I46="F.E.T.",IF(VLOOKUP(O46,[1]forwards!$E:$Q,13,0)=0,"",VLOOKUP(O46,[1]forwards!$E:$Q,13,0)),""))</f>
        <v>PD</v>
      </c>
      <c r="BL46" t="str">
        <f>IF($B46&lt;&gt;VLOOKUP($BL$1,NAV!$A:$N,MATCH("SubFund_Code",NAV!$A$1:$N$1,0),0),"n/a",IF($BK46="",$BJ46/SUMIFS($BJ:$BJ,$BK:$BK,"",$B:$B,$B46)*VLOOKUP($BL$1,NAV!$A:$N,MATCH("Hedged sc",NAV!$A$1:$N$1,0),0)/VLOOKUP($BL$1,NAV!$A:$N,MATCH("SC in FUND CCY",NAV!$A$1:$N$1,0),0),IF($BK46&lt;&gt;VLOOKUP($BL$1,NAV!$A:$N,MATCH("SC",NAV!$A$1:$N$1,0),0),"n/a",$BJ46/VLOOKUP($BL$1,NAV!$A:$N,MATCH("SC in FUND CCY",NAV!$A$1:$N$1,0),0))))</f>
        <v>n/a</v>
      </c>
    </row>
    <row r="47" spans="1:64" hidden="1" x14ac:dyDescent="0.25">
      <c r="A47" s="1">
        <v>44196</v>
      </c>
      <c r="B47" t="s">
        <v>104</v>
      </c>
      <c r="C47" t="s">
        <v>105</v>
      </c>
      <c r="D47" t="s">
        <v>57</v>
      </c>
      <c r="E47" t="s">
        <v>124</v>
      </c>
      <c r="F47" t="s">
        <v>125</v>
      </c>
      <c r="G47" t="s">
        <v>126</v>
      </c>
      <c r="H47">
        <v>150</v>
      </c>
      <c r="I47" t="s">
        <v>127</v>
      </c>
      <c r="J47">
        <v>200</v>
      </c>
      <c r="K47" t="s">
        <v>128</v>
      </c>
      <c r="L47" t="s">
        <v>57</v>
      </c>
      <c r="P47">
        <v>213000000</v>
      </c>
      <c r="Q47" t="s">
        <v>804</v>
      </c>
      <c r="R47" t="s">
        <v>136</v>
      </c>
      <c r="S47" t="s">
        <v>137</v>
      </c>
      <c r="T47" t="s">
        <v>206</v>
      </c>
      <c r="U47" t="s">
        <v>219</v>
      </c>
      <c r="V47">
        <v>20052</v>
      </c>
      <c r="W47" t="s">
        <v>805</v>
      </c>
      <c r="X47" t="s">
        <v>806</v>
      </c>
      <c r="AB47">
        <v>1700000</v>
      </c>
      <c r="AC47" s="1">
        <v>44118</v>
      </c>
      <c r="AD47" s="1">
        <v>44120</v>
      </c>
      <c r="AE47" s="1">
        <v>43948</v>
      </c>
      <c r="AF47" s="1">
        <v>44313</v>
      </c>
      <c r="AG47" s="1">
        <v>46504</v>
      </c>
      <c r="AH47">
        <v>253</v>
      </c>
      <c r="AI47">
        <v>112</v>
      </c>
      <c r="AJ47">
        <v>2303</v>
      </c>
      <c r="AK47">
        <v>1.875</v>
      </c>
      <c r="AL47">
        <v>1</v>
      </c>
      <c r="AM47" t="s">
        <v>133</v>
      </c>
      <c r="AN47" t="s">
        <v>134</v>
      </c>
      <c r="AO47">
        <v>110.56</v>
      </c>
      <c r="AP47">
        <v>111.33199999999999</v>
      </c>
      <c r="AQ47">
        <v>1892644</v>
      </c>
      <c r="AR47">
        <v>22094.18</v>
      </c>
      <c r="AS47">
        <v>1914738.18</v>
      </c>
      <c r="AT47">
        <v>1892644</v>
      </c>
      <c r="AU47">
        <v>22094.18</v>
      </c>
      <c r="AV47">
        <v>1914738.18</v>
      </c>
      <c r="AW47">
        <v>1879520</v>
      </c>
      <c r="AX47">
        <v>1879520</v>
      </c>
      <c r="BA47">
        <v>173975914.15000001</v>
      </c>
      <c r="BB47">
        <v>1403306.79</v>
      </c>
      <c r="BC47">
        <v>175379220.94</v>
      </c>
      <c r="BD47">
        <v>176919328.78999999</v>
      </c>
      <c r="BE47">
        <v>1.0697779999999999</v>
      </c>
      <c r="BF47" t="str">
        <f>IF(TRIM(W47)="",IF(TRIM(O47)="",IF(TRIM(M47)="","please check",CONCATENATE(M47,"_",COUNTIFS($M$2:$M47,M47,$C$2:$C47,$C47))),CONCATENATE(O47,"_",COUNTIFS($O$2:$O47,O47,$C$2:$C47,$C47))),W47)</f>
        <v>XS1603892149</v>
      </c>
      <c r="BG47" t="str">
        <f t="shared" si="0"/>
        <v/>
      </c>
      <c r="BH47">
        <f t="shared" si="1"/>
        <v>1700000</v>
      </c>
      <c r="BI47">
        <f t="shared" si="2"/>
        <v>1914738.18</v>
      </c>
      <c r="BJ47">
        <f>IF($I47&lt;&gt;"F.E.T.",$AV47,IF($BK47="",IF($D47=$L47,$BI47,-SUMIFS($BI:$BI,$BG:$BG,$BG47,$B:$B,$B47,$L:$L,"&lt;&gt;"&amp;$L47)+SUMIFS($AY:$AY,$BG:$BG,$BG47,$B:$B,$B47)),IF($D47=$L47,-SUMIFS($BI:$BI,$BG:$BG,$BG47,$B:$B,$B47,$L:$L,"&lt;&gt;"&amp;$L47)*VLOOKUP($D47&amp;(IF($L47=MID($Q47,FIND("Bought ",$Q47)+7,3),MID($Q47,FIND("Sold ",$Q47)+5,3),IF($L47=MID($Q47,FIND("Sold ",$Q47)+5,3),MID($Q47,FIND("Bought ",$Q47)+7,3),"error"))),FX!$A:$B,2,0)+SUMIFS($AY:$AY,$BG:$BG,$BG47,$B:$B,$B47),$BI47*(VLOOKUP($D47&amp;$L47,FX!$A:$B,2,0)))))</f>
        <v>1914738.18</v>
      </c>
      <c r="BK47" t="str">
        <f>IF(E47="CASH",IFERROR(VLOOKUP(M47,[1]mapping!$A:$C,3,0),""),IF(I47="F.E.T.",IF(VLOOKUP(O47,[1]forwards!$E:$Q,13,0)=0,"",VLOOKUP(O47,[1]forwards!$E:$Q,13,0)),""))</f>
        <v/>
      </c>
      <c r="BL47" t="str">
        <f>IF($B47&lt;&gt;VLOOKUP($BL$1,NAV!$A:$N,MATCH("SubFund_Code",NAV!$A$1:$N$1,0),0),"n/a",IF($BK47="",$BJ47/SUMIFS($BJ:$BJ,$BK:$BK,"",$B:$B,$B47)*VLOOKUP($BL$1,NAV!$A:$N,MATCH("Hedged sc",NAV!$A$1:$N$1,0),0)/VLOOKUP($BL$1,NAV!$A:$N,MATCH("SC in FUND CCY",NAV!$A$1:$N$1,0),0),IF($BK47&lt;&gt;VLOOKUP($BL$1,NAV!$A:$N,MATCH("SC",NAV!$A$1:$N$1,0),0),"n/a",$BJ47/VLOOKUP($BL$1,NAV!$A:$N,MATCH("SC in FUND CCY",NAV!$A$1:$N$1,0),0))))</f>
        <v>n/a</v>
      </c>
    </row>
    <row r="48" spans="1:64" hidden="1" x14ac:dyDescent="0.25">
      <c r="A48" s="1">
        <v>44196</v>
      </c>
      <c r="B48" t="s">
        <v>104</v>
      </c>
      <c r="C48" t="s">
        <v>105</v>
      </c>
      <c r="D48" t="s">
        <v>57</v>
      </c>
      <c r="E48" t="s">
        <v>124</v>
      </c>
      <c r="F48" t="s">
        <v>125</v>
      </c>
      <c r="G48" t="s">
        <v>126</v>
      </c>
      <c r="H48">
        <v>150</v>
      </c>
      <c r="I48" t="s">
        <v>127</v>
      </c>
      <c r="J48">
        <v>200</v>
      </c>
      <c r="K48" t="s">
        <v>128</v>
      </c>
      <c r="L48" t="s">
        <v>57</v>
      </c>
      <c r="P48">
        <v>207182000000</v>
      </c>
      <c r="Q48" t="s">
        <v>807</v>
      </c>
      <c r="R48" t="s">
        <v>162</v>
      </c>
      <c r="S48" t="s">
        <v>200</v>
      </c>
      <c r="T48" t="s">
        <v>217</v>
      </c>
      <c r="U48" t="s">
        <v>219</v>
      </c>
      <c r="V48">
        <v>20052</v>
      </c>
      <c r="W48" t="s">
        <v>808</v>
      </c>
      <c r="X48" t="s">
        <v>809</v>
      </c>
      <c r="AB48">
        <v>2000000</v>
      </c>
      <c r="AC48" s="1">
        <v>43334</v>
      </c>
      <c r="AD48" s="1">
        <v>43341</v>
      </c>
      <c r="AE48" s="1">
        <v>44072</v>
      </c>
      <c r="AF48" s="1">
        <v>44437</v>
      </c>
      <c r="AG48" s="1">
        <v>45167</v>
      </c>
      <c r="AH48">
        <v>129</v>
      </c>
      <c r="AI48">
        <v>236</v>
      </c>
      <c r="AJ48">
        <v>966</v>
      </c>
      <c r="AK48">
        <v>1.375</v>
      </c>
      <c r="AL48">
        <v>1</v>
      </c>
      <c r="AM48" t="s">
        <v>133</v>
      </c>
      <c r="AN48" t="s">
        <v>134</v>
      </c>
      <c r="AO48">
        <v>101.97380699999999</v>
      </c>
      <c r="AP48">
        <v>103.608</v>
      </c>
      <c r="AQ48">
        <v>2072160</v>
      </c>
      <c r="AR48">
        <v>9719.18</v>
      </c>
      <c r="AS48">
        <v>2081879.18</v>
      </c>
      <c r="AT48">
        <v>2072160</v>
      </c>
      <c r="AU48">
        <v>9719.18</v>
      </c>
      <c r="AV48">
        <v>2081879.18</v>
      </c>
      <c r="AW48">
        <v>2039476.14</v>
      </c>
      <c r="AX48">
        <v>2039476.14</v>
      </c>
      <c r="BA48">
        <v>173975914.15000001</v>
      </c>
      <c r="BB48">
        <v>1403306.79</v>
      </c>
      <c r="BC48">
        <v>175379220.94</v>
      </c>
      <c r="BD48">
        <v>176919328.78999999</v>
      </c>
      <c r="BE48">
        <v>1.171246</v>
      </c>
      <c r="BF48" t="str">
        <f>IF(TRIM(W48)="",IF(TRIM(O48)="",IF(TRIM(M48)="","please check",CONCATENATE(M48,"_",COUNTIFS($M$2:$M48,M48,$C$2:$C48,$C48))),CONCATENATE(O48,"_",COUNTIFS($O$2:$O48,O48,$C$2:$C48,$C48))),W48)</f>
        <v>XS1872038218</v>
      </c>
      <c r="BG48" t="str">
        <f t="shared" si="0"/>
        <v/>
      </c>
      <c r="BH48">
        <f t="shared" si="1"/>
        <v>2000000</v>
      </c>
      <c r="BI48">
        <f t="shared" si="2"/>
        <v>2081879.18</v>
      </c>
      <c r="BJ48">
        <f>IF($I48&lt;&gt;"F.E.T.",$AV48,IF($BK48="",IF($D48=$L48,$BI48,-SUMIFS($BI:$BI,$BG:$BG,$BG48,$B:$B,$B48,$L:$L,"&lt;&gt;"&amp;$L48)+SUMIFS($AY:$AY,$BG:$BG,$BG48,$B:$B,$B48)),IF($D48=$L48,-SUMIFS($BI:$BI,$BG:$BG,$BG48,$B:$B,$B48,$L:$L,"&lt;&gt;"&amp;$L48)*VLOOKUP($D48&amp;(IF($L48=MID($Q48,FIND("Bought ",$Q48)+7,3),MID($Q48,FIND("Sold ",$Q48)+5,3),IF($L48=MID($Q48,FIND("Sold ",$Q48)+5,3),MID($Q48,FIND("Bought ",$Q48)+7,3),"error"))),FX!$A:$B,2,0)+SUMIFS($AY:$AY,$BG:$BG,$BG48,$B:$B,$B48),$BI48*(VLOOKUP($D48&amp;$L48,FX!$A:$B,2,0)))))</f>
        <v>2081879.18</v>
      </c>
      <c r="BK48" t="str">
        <f>IF(E48="CASH",IFERROR(VLOOKUP(M48,[1]mapping!$A:$C,3,0),""),IF(I48="F.E.T.",IF(VLOOKUP(O48,[1]forwards!$E:$Q,13,0)=0,"",VLOOKUP(O48,[1]forwards!$E:$Q,13,0)),""))</f>
        <v/>
      </c>
      <c r="BL48" t="str">
        <f>IF($B48&lt;&gt;VLOOKUP($BL$1,NAV!$A:$N,MATCH("SubFund_Code",NAV!$A$1:$N$1,0),0),"n/a",IF($BK48="",$BJ48/SUMIFS($BJ:$BJ,$BK:$BK,"",$B:$B,$B48)*VLOOKUP($BL$1,NAV!$A:$N,MATCH("Hedged sc",NAV!$A$1:$N$1,0),0)/VLOOKUP($BL$1,NAV!$A:$N,MATCH("SC in FUND CCY",NAV!$A$1:$N$1,0),0),IF($BK48&lt;&gt;VLOOKUP($BL$1,NAV!$A:$N,MATCH("SC",NAV!$A$1:$N$1,0),0),"n/a",$BJ48/VLOOKUP($BL$1,NAV!$A:$N,MATCH("SC in FUND CCY",NAV!$A$1:$N$1,0),0))))</f>
        <v>n/a</v>
      </c>
    </row>
    <row r="49" spans="1:64" hidden="1" x14ac:dyDescent="0.25">
      <c r="A49" s="1">
        <v>44196</v>
      </c>
      <c r="B49" t="s">
        <v>104</v>
      </c>
      <c r="C49" t="s">
        <v>105</v>
      </c>
      <c r="D49" t="s">
        <v>57</v>
      </c>
      <c r="E49" t="s">
        <v>124</v>
      </c>
      <c r="F49" t="s">
        <v>125</v>
      </c>
      <c r="G49" t="s">
        <v>126</v>
      </c>
      <c r="H49">
        <v>150</v>
      </c>
      <c r="I49" t="s">
        <v>127</v>
      </c>
      <c r="J49">
        <v>200</v>
      </c>
      <c r="K49" t="s">
        <v>128</v>
      </c>
      <c r="L49" t="s">
        <v>57</v>
      </c>
      <c r="P49">
        <v>208675000000</v>
      </c>
      <c r="Q49" t="s">
        <v>810</v>
      </c>
      <c r="R49" t="s">
        <v>183</v>
      </c>
      <c r="S49" t="s">
        <v>130</v>
      </c>
      <c r="T49" t="s">
        <v>599</v>
      </c>
      <c r="U49" t="s">
        <v>600</v>
      </c>
      <c r="V49">
        <v>187708</v>
      </c>
      <c r="W49" t="s">
        <v>811</v>
      </c>
      <c r="X49" t="s">
        <v>812</v>
      </c>
      <c r="AB49">
        <v>1000000</v>
      </c>
      <c r="AC49" s="1">
        <v>43340</v>
      </c>
      <c r="AD49" s="1">
        <v>43348</v>
      </c>
      <c r="AE49" s="1">
        <v>44170</v>
      </c>
      <c r="AF49" s="1">
        <v>44535</v>
      </c>
      <c r="AG49" s="1">
        <v>73050</v>
      </c>
      <c r="AH49">
        <v>31</v>
      </c>
      <c r="AI49">
        <v>334</v>
      </c>
      <c r="AJ49">
        <v>28849</v>
      </c>
      <c r="AK49">
        <v>2.75</v>
      </c>
      <c r="AL49">
        <v>1</v>
      </c>
      <c r="AM49" t="s">
        <v>133</v>
      </c>
      <c r="AN49" t="s">
        <v>134</v>
      </c>
      <c r="AO49">
        <v>103.148914</v>
      </c>
      <c r="AP49">
        <v>105.211</v>
      </c>
      <c r="AQ49">
        <v>1052110</v>
      </c>
      <c r="AR49">
        <v>2335.62</v>
      </c>
      <c r="AS49">
        <v>1054445.6200000001</v>
      </c>
      <c r="AT49">
        <v>1052110</v>
      </c>
      <c r="AU49">
        <v>2335.62</v>
      </c>
      <c r="AV49">
        <v>1054445.6200000001</v>
      </c>
      <c r="AW49">
        <v>1031489.14</v>
      </c>
      <c r="AX49">
        <v>1031489.14</v>
      </c>
      <c r="BA49">
        <v>173975914.15000001</v>
      </c>
      <c r="BB49">
        <v>1403306.79</v>
      </c>
      <c r="BC49">
        <v>175379220.94</v>
      </c>
      <c r="BD49">
        <v>176919328.78999999</v>
      </c>
      <c r="BE49">
        <v>0.59468299999999996</v>
      </c>
      <c r="BF49" t="str">
        <f>IF(TRIM(W49)="",IF(TRIM(O49)="",IF(TRIM(M49)="","please check",CONCATENATE(M49,"_",COUNTIFS($M$2:$M49,M49,$C$2:$C49,$C49))),CONCATENATE(O49,"_",COUNTIFS($O$2:$O49,O49,$C$2:$C49,$C49))),W49)</f>
        <v>BE0002597756</v>
      </c>
      <c r="BG49" t="str">
        <f t="shared" si="0"/>
        <v/>
      </c>
      <c r="BH49">
        <f t="shared" si="1"/>
        <v>1000000</v>
      </c>
      <c r="BI49">
        <f t="shared" si="2"/>
        <v>1054445.6200000001</v>
      </c>
      <c r="BJ49">
        <f>IF($I49&lt;&gt;"F.E.T.",$AV49,IF($BK49="",IF($D49=$L49,$BI49,-SUMIFS($BI:$BI,$BG:$BG,$BG49,$B:$B,$B49,$L:$L,"&lt;&gt;"&amp;$L49)+SUMIFS($AY:$AY,$BG:$BG,$BG49,$B:$B,$B49)),IF($D49=$L49,-SUMIFS($BI:$BI,$BG:$BG,$BG49,$B:$B,$B49,$L:$L,"&lt;&gt;"&amp;$L49)*VLOOKUP($D49&amp;(IF($L49=MID($Q49,FIND("Bought ",$Q49)+7,3),MID($Q49,FIND("Sold ",$Q49)+5,3),IF($L49=MID($Q49,FIND("Sold ",$Q49)+5,3),MID($Q49,FIND("Bought ",$Q49)+7,3),"error"))),FX!$A:$B,2,0)+SUMIFS($AY:$AY,$BG:$BG,$BG49,$B:$B,$B49),$BI49*(VLOOKUP($D49&amp;$L49,FX!$A:$B,2,0)))))</f>
        <v>1054445.6200000001</v>
      </c>
      <c r="BK49" t="str">
        <f>IF(E49="CASH",IFERROR(VLOOKUP(M49,[1]mapping!$A:$C,3,0),""),IF(I49="F.E.T.",IF(VLOOKUP(O49,[1]forwards!$E:$Q,13,0)=0,"",VLOOKUP(O49,[1]forwards!$E:$Q,13,0)),""))</f>
        <v/>
      </c>
      <c r="BL49" t="str">
        <f>IF($B49&lt;&gt;VLOOKUP($BL$1,NAV!$A:$N,MATCH("SubFund_Code",NAV!$A$1:$N$1,0),0),"n/a",IF($BK49="",$BJ49/SUMIFS($BJ:$BJ,$BK:$BK,"",$B:$B,$B49)*VLOOKUP($BL$1,NAV!$A:$N,MATCH("Hedged sc",NAV!$A$1:$N$1,0),0)/VLOOKUP($BL$1,NAV!$A:$N,MATCH("SC in FUND CCY",NAV!$A$1:$N$1,0),0),IF($BK49&lt;&gt;VLOOKUP($BL$1,NAV!$A:$N,MATCH("SC",NAV!$A$1:$N$1,0),0),"n/a",$BJ49/VLOOKUP($BL$1,NAV!$A:$N,MATCH("SC in FUND CCY",NAV!$A$1:$N$1,0),0))))</f>
        <v>n/a</v>
      </c>
    </row>
    <row r="50" spans="1:64" hidden="1" x14ac:dyDescent="0.25">
      <c r="A50" s="1">
        <v>44196</v>
      </c>
      <c r="B50" t="s">
        <v>104</v>
      </c>
      <c r="C50" t="s">
        <v>105</v>
      </c>
      <c r="D50" t="s">
        <v>57</v>
      </c>
      <c r="E50" t="s">
        <v>124</v>
      </c>
      <c r="F50" t="s">
        <v>125</v>
      </c>
      <c r="G50" t="s">
        <v>126</v>
      </c>
      <c r="H50">
        <v>150</v>
      </c>
      <c r="I50" t="s">
        <v>127</v>
      </c>
      <c r="J50">
        <v>200</v>
      </c>
      <c r="K50" t="s">
        <v>128</v>
      </c>
      <c r="L50" t="s">
        <v>57</v>
      </c>
      <c r="P50">
        <v>210984000000</v>
      </c>
      <c r="Q50" t="s">
        <v>767</v>
      </c>
      <c r="R50" t="s">
        <v>183</v>
      </c>
      <c r="S50" t="s">
        <v>156</v>
      </c>
      <c r="T50" t="s">
        <v>254</v>
      </c>
      <c r="U50" t="s">
        <v>287</v>
      </c>
      <c r="V50">
        <v>697963</v>
      </c>
      <c r="W50" t="s">
        <v>768</v>
      </c>
      <c r="X50" t="s">
        <v>769</v>
      </c>
      <c r="AB50">
        <v>1400000</v>
      </c>
      <c r="AC50" s="1">
        <v>43430</v>
      </c>
      <c r="AD50" s="1">
        <v>43432</v>
      </c>
      <c r="AE50" s="1">
        <v>43917</v>
      </c>
      <c r="AF50" s="1">
        <v>44282</v>
      </c>
      <c r="AG50" s="1">
        <v>46839</v>
      </c>
      <c r="AH50">
        <v>284</v>
      </c>
      <c r="AI50">
        <v>81</v>
      </c>
      <c r="AJ50">
        <v>2638</v>
      </c>
      <c r="AK50">
        <v>1.5</v>
      </c>
      <c r="AL50">
        <v>1</v>
      </c>
      <c r="AM50" t="s">
        <v>133</v>
      </c>
      <c r="AN50" t="s">
        <v>134</v>
      </c>
      <c r="AO50">
        <v>103.25171400000001</v>
      </c>
      <c r="AP50">
        <v>110.256</v>
      </c>
      <c r="AQ50">
        <v>1543584</v>
      </c>
      <c r="AR50">
        <v>16339.73</v>
      </c>
      <c r="AS50">
        <v>1559923.73</v>
      </c>
      <c r="AT50">
        <v>1543584</v>
      </c>
      <c r="AU50">
        <v>16339.73</v>
      </c>
      <c r="AV50">
        <v>1559923.73</v>
      </c>
      <c r="AW50">
        <v>1445524</v>
      </c>
      <c r="AX50">
        <v>1445524</v>
      </c>
      <c r="BA50">
        <v>173975914.15000001</v>
      </c>
      <c r="BB50">
        <v>1403306.79</v>
      </c>
      <c r="BC50">
        <v>175379220.94</v>
      </c>
      <c r="BD50">
        <v>176919328.78999999</v>
      </c>
      <c r="BE50">
        <v>0.872479</v>
      </c>
      <c r="BF50" t="str">
        <f>IF(TRIM(W50)="",IF(TRIM(O50)="",IF(TRIM(M50)="","please check",CONCATENATE(M50,"_",COUNTIFS($M$2:$M50,M50,$C$2:$C50,$C50))),CONCATENATE(O50,"_",COUNTIFS($O$2:$O50,O50,$C$2:$C50,$C50))),W50)</f>
        <v>FR0013245867</v>
      </c>
      <c r="BG50" t="str">
        <f t="shared" si="0"/>
        <v/>
      </c>
      <c r="BH50">
        <f t="shared" si="1"/>
        <v>1400000</v>
      </c>
      <c r="BI50">
        <f t="shared" si="2"/>
        <v>1559923.73</v>
      </c>
      <c r="BJ50">
        <f>IF($I50&lt;&gt;"F.E.T.",$AV50,IF($BK50="",IF($D50=$L50,$BI50,-SUMIFS($BI:$BI,$BG:$BG,$BG50,$B:$B,$B50,$L:$L,"&lt;&gt;"&amp;$L50)+SUMIFS($AY:$AY,$BG:$BG,$BG50,$B:$B,$B50)),IF($D50=$L50,-SUMIFS($BI:$BI,$BG:$BG,$BG50,$B:$B,$B50,$L:$L,"&lt;&gt;"&amp;$L50)*VLOOKUP($D50&amp;(IF($L50=MID($Q50,FIND("Bought ",$Q50)+7,3),MID($Q50,FIND("Sold ",$Q50)+5,3),IF($L50=MID($Q50,FIND("Sold ",$Q50)+5,3),MID($Q50,FIND("Bought ",$Q50)+7,3),"error"))),FX!$A:$B,2,0)+SUMIFS($AY:$AY,$BG:$BG,$BG50,$B:$B,$B50),$BI50*(VLOOKUP($D50&amp;$L50,FX!$A:$B,2,0)))))</f>
        <v>1559923.73</v>
      </c>
      <c r="BK50" t="str">
        <f>IF(E50="CASH",IFERROR(VLOOKUP(M50,[1]mapping!$A:$C,3,0),""),IF(I50="F.E.T.",IF(VLOOKUP(O50,[1]forwards!$E:$Q,13,0)=0,"",VLOOKUP(O50,[1]forwards!$E:$Q,13,0)),""))</f>
        <v/>
      </c>
      <c r="BL50" t="str">
        <f>IF($B50&lt;&gt;VLOOKUP($BL$1,NAV!$A:$N,MATCH("SubFund_Code",NAV!$A$1:$N$1,0),0),"n/a",IF($BK50="",$BJ50/SUMIFS($BJ:$BJ,$BK:$BK,"",$B:$B,$B50)*VLOOKUP($BL$1,NAV!$A:$N,MATCH("Hedged sc",NAV!$A$1:$N$1,0),0)/VLOOKUP($BL$1,NAV!$A:$N,MATCH("SC in FUND CCY",NAV!$A$1:$N$1,0),0),IF($BK50&lt;&gt;VLOOKUP($BL$1,NAV!$A:$N,MATCH("SC",NAV!$A$1:$N$1,0),0),"n/a",$BJ50/VLOOKUP($BL$1,NAV!$A:$N,MATCH("SC in FUND CCY",NAV!$A$1:$N$1,0),0))))</f>
        <v>n/a</v>
      </c>
    </row>
    <row r="51" spans="1:64" hidden="1" x14ac:dyDescent="0.25">
      <c r="A51" s="1">
        <v>44196</v>
      </c>
      <c r="B51" t="s">
        <v>104</v>
      </c>
      <c r="C51" t="s">
        <v>105</v>
      </c>
      <c r="D51" t="s">
        <v>57</v>
      </c>
      <c r="E51" t="s">
        <v>124</v>
      </c>
      <c r="F51" t="s">
        <v>125</v>
      </c>
      <c r="G51" t="s">
        <v>126</v>
      </c>
      <c r="H51">
        <v>150</v>
      </c>
      <c r="I51" t="s">
        <v>127</v>
      </c>
      <c r="J51">
        <v>200</v>
      </c>
      <c r="K51" t="s">
        <v>128</v>
      </c>
      <c r="L51" t="s">
        <v>57</v>
      </c>
      <c r="P51">
        <v>211185000000</v>
      </c>
      <c r="Q51" t="s">
        <v>770</v>
      </c>
      <c r="R51" t="s">
        <v>238</v>
      </c>
      <c r="S51" t="s">
        <v>151</v>
      </c>
      <c r="T51" t="s">
        <v>149</v>
      </c>
      <c r="U51" t="s">
        <v>219</v>
      </c>
      <c r="V51">
        <v>20052</v>
      </c>
      <c r="W51" t="s">
        <v>771</v>
      </c>
      <c r="X51" t="s">
        <v>772</v>
      </c>
      <c r="AB51">
        <v>1000000</v>
      </c>
      <c r="AC51" s="1">
        <v>43431</v>
      </c>
      <c r="AD51" s="1">
        <v>43433</v>
      </c>
      <c r="AE51" s="1">
        <v>43907</v>
      </c>
      <c r="AF51" s="1">
        <v>44272</v>
      </c>
      <c r="AG51" s="1">
        <v>47924</v>
      </c>
      <c r="AH51">
        <v>294</v>
      </c>
      <c r="AI51">
        <v>71</v>
      </c>
      <c r="AJ51">
        <v>3723</v>
      </c>
      <c r="AK51">
        <v>1.75</v>
      </c>
      <c r="AL51">
        <v>1</v>
      </c>
      <c r="AM51" t="s">
        <v>133</v>
      </c>
      <c r="AN51" t="s">
        <v>134</v>
      </c>
      <c r="AO51">
        <v>101.61020000000001</v>
      </c>
      <c r="AP51">
        <v>115.041</v>
      </c>
      <c r="AQ51">
        <v>1150410</v>
      </c>
      <c r="AR51">
        <v>14095.89</v>
      </c>
      <c r="AS51">
        <v>1164505.8899999999</v>
      </c>
      <c r="AT51">
        <v>1150410</v>
      </c>
      <c r="AU51">
        <v>14095.89</v>
      </c>
      <c r="AV51">
        <v>1164505.8899999999</v>
      </c>
      <c r="AW51">
        <v>1016102</v>
      </c>
      <c r="AX51">
        <v>1016102</v>
      </c>
      <c r="BA51">
        <v>173975914.15000001</v>
      </c>
      <c r="BB51">
        <v>1403306.79</v>
      </c>
      <c r="BC51">
        <v>175379220.94</v>
      </c>
      <c r="BD51">
        <v>176919328.78999999</v>
      </c>
      <c r="BE51">
        <v>0.65024599999999999</v>
      </c>
      <c r="BF51" t="str">
        <f>IF(TRIM(W51)="",IF(TRIM(O51)="",IF(TRIM(M51)="","please check",CONCATENATE(M51,"_",COUNTIFS($M$2:$M51,M51,$C$2:$C51,$C51))),CONCATENATE(O51,"_",COUNTIFS($O$2:$O51,O51,$C$2:$C51,$C51))),W51)</f>
        <v>XS1877595014</v>
      </c>
      <c r="BG51" t="str">
        <f t="shared" si="0"/>
        <v/>
      </c>
      <c r="BH51">
        <f t="shared" si="1"/>
        <v>1000000</v>
      </c>
      <c r="BI51">
        <f t="shared" si="2"/>
        <v>1164505.8899999999</v>
      </c>
      <c r="BJ51">
        <f>IF($I51&lt;&gt;"F.E.T.",$AV51,IF($BK51="",IF($D51=$L51,$BI51,-SUMIFS($BI:$BI,$BG:$BG,$BG51,$B:$B,$B51,$L:$L,"&lt;&gt;"&amp;$L51)+SUMIFS($AY:$AY,$BG:$BG,$BG51,$B:$B,$B51)),IF($D51=$L51,-SUMIFS($BI:$BI,$BG:$BG,$BG51,$B:$B,$B51,$L:$L,"&lt;&gt;"&amp;$L51)*VLOOKUP($D51&amp;(IF($L51=MID($Q51,FIND("Bought ",$Q51)+7,3),MID($Q51,FIND("Sold ",$Q51)+5,3),IF($L51=MID($Q51,FIND("Sold ",$Q51)+5,3),MID($Q51,FIND("Bought ",$Q51)+7,3),"error"))),FX!$A:$B,2,0)+SUMIFS($AY:$AY,$BG:$BG,$BG51,$B:$B,$B51),$BI51*(VLOOKUP($D51&amp;$L51,FX!$A:$B,2,0)))))</f>
        <v>1164505.8899999999</v>
      </c>
      <c r="BK51" t="str">
        <f>IF(E51="CASH",IFERROR(VLOOKUP(M51,[1]mapping!$A:$C,3,0),""),IF(I51="F.E.T.",IF(VLOOKUP(O51,[1]forwards!$E:$Q,13,0)=0,"",VLOOKUP(O51,[1]forwards!$E:$Q,13,0)),""))</f>
        <v/>
      </c>
      <c r="BL51" t="str">
        <f>IF($B51&lt;&gt;VLOOKUP($BL$1,NAV!$A:$N,MATCH("SubFund_Code",NAV!$A$1:$N$1,0),0),"n/a",IF($BK51="",$BJ51/SUMIFS($BJ:$BJ,$BK:$BK,"",$B:$B,$B51)*VLOOKUP($BL$1,NAV!$A:$N,MATCH("Hedged sc",NAV!$A$1:$N$1,0),0)/VLOOKUP($BL$1,NAV!$A:$N,MATCH("SC in FUND CCY",NAV!$A$1:$N$1,0),0),IF($BK51&lt;&gt;VLOOKUP($BL$1,NAV!$A:$N,MATCH("SC",NAV!$A$1:$N$1,0),0),"n/a",$BJ51/VLOOKUP($BL$1,NAV!$A:$N,MATCH("SC in FUND CCY",NAV!$A$1:$N$1,0),0))))</f>
        <v>n/a</v>
      </c>
    </row>
    <row r="52" spans="1:64" hidden="1" x14ac:dyDescent="0.25">
      <c r="A52" s="1">
        <v>44196</v>
      </c>
      <c r="B52" t="s">
        <v>104</v>
      </c>
      <c r="C52" t="s">
        <v>105</v>
      </c>
      <c r="D52" t="s">
        <v>57</v>
      </c>
      <c r="E52" t="s">
        <v>124</v>
      </c>
      <c r="F52" t="s">
        <v>125</v>
      </c>
      <c r="G52" t="s">
        <v>126</v>
      </c>
      <c r="H52">
        <v>150</v>
      </c>
      <c r="I52" t="s">
        <v>127</v>
      </c>
      <c r="J52">
        <v>200</v>
      </c>
      <c r="K52" t="s">
        <v>128</v>
      </c>
      <c r="L52" t="s">
        <v>57</v>
      </c>
      <c r="P52">
        <v>212940000000</v>
      </c>
      <c r="Q52" t="s">
        <v>813</v>
      </c>
      <c r="R52" t="s">
        <v>162</v>
      </c>
      <c r="S52" t="s">
        <v>143</v>
      </c>
      <c r="T52" t="s">
        <v>138</v>
      </c>
      <c r="U52" t="s">
        <v>219</v>
      </c>
      <c r="V52">
        <v>20052</v>
      </c>
      <c r="W52" t="s">
        <v>814</v>
      </c>
      <c r="X52" t="s">
        <v>815</v>
      </c>
      <c r="AB52">
        <v>1800000</v>
      </c>
      <c r="AC52" s="1">
        <v>43354</v>
      </c>
      <c r="AD52" s="1">
        <v>43361</v>
      </c>
      <c r="AE52" s="1">
        <v>44092</v>
      </c>
      <c r="AF52" s="1">
        <v>44457</v>
      </c>
      <c r="AG52" s="1">
        <v>47014</v>
      </c>
      <c r="AH52">
        <v>109</v>
      </c>
      <c r="AI52">
        <v>256</v>
      </c>
      <c r="AJ52">
        <v>2813</v>
      </c>
      <c r="AK52">
        <v>1.5</v>
      </c>
      <c r="AL52">
        <v>1</v>
      </c>
      <c r="AM52" t="s">
        <v>133</v>
      </c>
      <c r="AN52" t="s">
        <v>134</v>
      </c>
      <c r="AO52">
        <v>100.902649</v>
      </c>
      <c r="AP52">
        <v>102.497</v>
      </c>
      <c r="AQ52">
        <v>1844946</v>
      </c>
      <c r="AR52">
        <v>8063.01</v>
      </c>
      <c r="AS52">
        <v>1853009.01</v>
      </c>
      <c r="AT52">
        <v>1844946</v>
      </c>
      <c r="AU52">
        <v>8063.01</v>
      </c>
      <c r="AV52">
        <v>1853009.01</v>
      </c>
      <c r="AW52">
        <v>1816247.68</v>
      </c>
      <c r="AX52">
        <v>1816247.68</v>
      </c>
      <c r="BA52">
        <v>173975914.15000001</v>
      </c>
      <c r="BB52">
        <v>1403306.79</v>
      </c>
      <c r="BC52">
        <v>175379220.94</v>
      </c>
      <c r="BD52">
        <v>176919328.78999999</v>
      </c>
      <c r="BE52">
        <v>1.042818</v>
      </c>
      <c r="BF52" t="str">
        <f>IF(TRIM(W52)="",IF(TRIM(O52)="",IF(TRIM(M52)="","please check",CONCATENATE(M52,"_",COUNTIFS($M$2:$M52,M52,$C$2:$C52,$C52))),CONCATENATE(O52,"_",COUNTIFS($O$2:$O52,O52,$C$2:$C52,$C52))),W52)</f>
        <v>XS1880928459</v>
      </c>
      <c r="BG52" t="str">
        <f t="shared" si="0"/>
        <v/>
      </c>
      <c r="BH52">
        <f t="shared" si="1"/>
        <v>1800000</v>
      </c>
      <c r="BI52">
        <f t="shared" si="2"/>
        <v>1853009.01</v>
      </c>
      <c r="BJ52">
        <f>IF($I52&lt;&gt;"F.E.T.",$AV52,IF($BK52="",IF($D52=$L52,$BI52,-SUMIFS($BI:$BI,$BG:$BG,$BG52,$B:$B,$B52,$L:$L,"&lt;&gt;"&amp;$L52)+SUMIFS($AY:$AY,$BG:$BG,$BG52,$B:$B,$B52)),IF($D52=$L52,-SUMIFS($BI:$BI,$BG:$BG,$BG52,$B:$B,$B52,$L:$L,"&lt;&gt;"&amp;$L52)*VLOOKUP($D52&amp;(IF($L52=MID($Q52,FIND("Bought ",$Q52)+7,3),MID($Q52,FIND("Sold ",$Q52)+5,3),IF($L52=MID($Q52,FIND("Sold ",$Q52)+5,3),MID($Q52,FIND("Bought ",$Q52)+7,3),"error"))),FX!$A:$B,2,0)+SUMIFS($AY:$AY,$BG:$BG,$BG52,$B:$B,$B52),$BI52*(VLOOKUP($D52&amp;$L52,FX!$A:$B,2,0)))))</f>
        <v>1853009.01</v>
      </c>
      <c r="BK52" t="str">
        <f>IF(E52="CASH",IFERROR(VLOOKUP(M52,[1]mapping!$A:$C,3,0),""),IF(I52="F.E.T.",IF(VLOOKUP(O52,[1]forwards!$E:$Q,13,0)=0,"",VLOOKUP(O52,[1]forwards!$E:$Q,13,0)),""))</f>
        <v/>
      </c>
      <c r="BL52" t="str">
        <f>IF($B52&lt;&gt;VLOOKUP($BL$1,NAV!$A:$N,MATCH("SubFund_Code",NAV!$A$1:$N$1,0),0),"n/a",IF($BK52="",$BJ52/SUMIFS($BJ:$BJ,$BK:$BK,"",$B:$B,$B52)*VLOOKUP($BL$1,NAV!$A:$N,MATCH("Hedged sc",NAV!$A$1:$N$1,0),0)/VLOOKUP($BL$1,NAV!$A:$N,MATCH("SC in FUND CCY",NAV!$A$1:$N$1,0),0),IF($BK52&lt;&gt;VLOOKUP($BL$1,NAV!$A:$N,MATCH("SC",NAV!$A$1:$N$1,0),0),"n/a",$BJ52/VLOOKUP($BL$1,NAV!$A:$N,MATCH("SC in FUND CCY",NAV!$A$1:$N$1,0),0))))</f>
        <v>n/a</v>
      </c>
    </row>
    <row r="53" spans="1:64" hidden="1" x14ac:dyDescent="0.25">
      <c r="A53" s="1">
        <v>44196</v>
      </c>
      <c r="B53" t="s">
        <v>104</v>
      </c>
      <c r="C53" t="s">
        <v>105</v>
      </c>
      <c r="D53" t="s">
        <v>57</v>
      </c>
      <c r="E53" t="s">
        <v>124</v>
      </c>
      <c r="F53" t="s">
        <v>125</v>
      </c>
      <c r="G53" t="s">
        <v>126</v>
      </c>
      <c r="H53">
        <v>150</v>
      </c>
      <c r="I53" t="s">
        <v>127</v>
      </c>
      <c r="J53">
        <v>200</v>
      </c>
      <c r="K53" t="s">
        <v>128</v>
      </c>
      <c r="L53" t="s">
        <v>57</v>
      </c>
      <c r="P53">
        <v>213944000000</v>
      </c>
      <c r="Q53" t="s">
        <v>773</v>
      </c>
      <c r="R53" t="s">
        <v>155</v>
      </c>
      <c r="S53" t="s">
        <v>130</v>
      </c>
      <c r="T53" t="s">
        <v>599</v>
      </c>
      <c r="U53" t="s">
        <v>600</v>
      </c>
      <c r="V53">
        <v>187708</v>
      </c>
      <c r="W53" t="s">
        <v>774</v>
      </c>
      <c r="X53" t="s">
        <v>775</v>
      </c>
      <c r="AB53">
        <v>1200000</v>
      </c>
      <c r="AC53" s="1">
        <v>43355</v>
      </c>
      <c r="AD53" s="1">
        <v>43362</v>
      </c>
      <c r="AE53" s="1">
        <v>43909</v>
      </c>
      <c r="AF53" s="1">
        <v>44274</v>
      </c>
      <c r="AG53" s="1">
        <v>46100</v>
      </c>
      <c r="AH53">
        <v>292</v>
      </c>
      <c r="AI53">
        <v>73</v>
      </c>
      <c r="AJ53">
        <v>1899</v>
      </c>
      <c r="AK53">
        <v>3.5</v>
      </c>
      <c r="AL53">
        <v>1</v>
      </c>
      <c r="AM53" t="s">
        <v>133</v>
      </c>
      <c r="AN53" t="s">
        <v>134</v>
      </c>
      <c r="AO53">
        <v>100.824167</v>
      </c>
      <c r="AP53">
        <v>103.5</v>
      </c>
      <c r="AQ53">
        <v>1242000</v>
      </c>
      <c r="AR53">
        <v>33600</v>
      </c>
      <c r="AS53">
        <v>1275600</v>
      </c>
      <c r="AT53">
        <v>1242000</v>
      </c>
      <c r="AU53">
        <v>33600</v>
      </c>
      <c r="AV53">
        <v>1275600</v>
      </c>
      <c r="AW53">
        <v>1209890</v>
      </c>
      <c r="AX53">
        <v>1209890</v>
      </c>
      <c r="BA53">
        <v>173975914.15000001</v>
      </c>
      <c r="BB53">
        <v>1403306.79</v>
      </c>
      <c r="BC53">
        <v>175379220.94</v>
      </c>
      <c r="BD53">
        <v>176919328.78999999</v>
      </c>
      <c r="BE53">
        <v>0.70201499999999994</v>
      </c>
      <c r="BF53" t="str">
        <f>IF(TRIM(W53)="",IF(TRIM(O53)="",IF(TRIM(M53)="","please check",CONCATENATE(M53,"_",COUNTIFS($M$2:$M53,M53,$C$2:$C53,$C53))),CONCATENATE(O53,"_",COUNTIFS($O$2:$O53,O53,$C$2:$C53,$C53))),W53)</f>
        <v>BE0002611896</v>
      </c>
      <c r="BG53" t="str">
        <f t="shared" si="0"/>
        <v/>
      </c>
      <c r="BH53">
        <f t="shared" si="1"/>
        <v>1200000</v>
      </c>
      <c r="BI53">
        <f t="shared" si="2"/>
        <v>1275600</v>
      </c>
      <c r="BJ53">
        <f>IF($I53&lt;&gt;"F.E.T.",$AV53,IF($BK53="",IF($D53=$L53,$BI53,-SUMIFS($BI:$BI,$BG:$BG,$BG53,$B:$B,$B53,$L:$L,"&lt;&gt;"&amp;$L53)+SUMIFS($AY:$AY,$BG:$BG,$BG53,$B:$B,$B53)),IF($D53=$L53,-SUMIFS($BI:$BI,$BG:$BG,$BG53,$B:$B,$B53,$L:$L,"&lt;&gt;"&amp;$L53)*VLOOKUP($D53&amp;(IF($L53=MID($Q53,FIND("Bought ",$Q53)+7,3),MID($Q53,FIND("Sold ",$Q53)+5,3),IF($L53=MID($Q53,FIND("Sold ",$Q53)+5,3),MID($Q53,FIND("Bought ",$Q53)+7,3),"error"))),FX!$A:$B,2,0)+SUMIFS($AY:$AY,$BG:$BG,$BG53,$B:$B,$B53),$BI53*(VLOOKUP($D53&amp;$L53,FX!$A:$B,2,0)))))</f>
        <v>1275600</v>
      </c>
      <c r="BK53" t="str">
        <f>IF(E53="CASH",IFERROR(VLOOKUP(M53,[1]mapping!$A:$C,3,0),""),IF(I53="F.E.T.",IF(VLOOKUP(O53,[1]forwards!$E:$Q,13,0)=0,"",VLOOKUP(O53,[1]forwards!$E:$Q,13,0)),""))</f>
        <v/>
      </c>
      <c r="BL53" t="str">
        <f>IF($B53&lt;&gt;VLOOKUP($BL$1,NAV!$A:$N,MATCH("SubFund_Code",NAV!$A$1:$N$1,0),0),"n/a",IF($BK53="",$BJ53/SUMIFS($BJ:$BJ,$BK:$BK,"",$B:$B,$B53)*VLOOKUP($BL$1,NAV!$A:$N,MATCH("Hedged sc",NAV!$A$1:$N$1,0),0)/VLOOKUP($BL$1,NAV!$A:$N,MATCH("SC in FUND CCY",NAV!$A$1:$N$1,0),0),IF($BK53&lt;&gt;VLOOKUP($BL$1,NAV!$A:$N,MATCH("SC",NAV!$A$1:$N$1,0),0),"n/a",$BJ53/VLOOKUP($BL$1,NAV!$A:$N,MATCH("SC in FUND CCY",NAV!$A$1:$N$1,0),0))))</f>
        <v>n/a</v>
      </c>
    </row>
    <row r="54" spans="1:64" hidden="1" x14ac:dyDescent="0.25">
      <c r="A54" s="1">
        <v>44196</v>
      </c>
      <c r="B54" t="s">
        <v>104</v>
      </c>
      <c r="C54" t="s">
        <v>105</v>
      </c>
      <c r="D54" t="s">
        <v>57</v>
      </c>
      <c r="E54" t="s">
        <v>124</v>
      </c>
      <c r="F54" t="s">
        <v>125</v>
      </c>
      <c r="G54" t="s">
        <v>126</v>
      </c>
      <c r="H54">
        <v>150</v>
      </c>
      <c r="I54" t="s">
        <v>127</v>
      </c>
      <c r="J54">
        <v>200</v>
      </c>
      <c r="K54" t="s">
        <v>128</v>
      </c>
      <c r="L54" t="s">
        <v>57</v>
      </c>
      <c r="P54">
        <v>216936000000</v>
      </c>
      <c r="Q54" t="s">
        <v>816</v>
      </c>
      <c r="R54" t="s">
        <v>222</v>
      </c>
      <c r="S54" t="s">
        <v>156</v>
      </c>
      <c r="T54" t="s">
        <v>149</v>
      </c>
      <c r="U54" t="s">
        <v>287</v>
      </c>
      <c r="V54">
        <v>697963</v>
      </c>
      <c r="W54" t="s">
        <v>817</v>
      </c>
      <c r="X54" t="s">
        <v>818</v>
      </c>
      <c r="AB54">
        <v>1400000</v>
      </c>
      <c r="AC54" s="1">
        <v>43704</v>
      </c>
      <c r="AD54" s="1">
        <v>43706</v>
      </c>
      <c r="AE54" s="1">
        <v>44106</v>
      </c>
      <c r="AF54" s="1">
        <v>44471</v>
      </c>
      <c r="AG54" s="1">
        <v>45932</v>
      </c>
      <c r="AH54">
        <v>95</v>
      </c>
      <c r="AI54">
        <v>270</v>
      </c>
      <c r="AJ54">
        <v>1731</v>
      </c>
      <c r="AK54">
        <v>2</v>
      </c>
      <c r="AL54">
        <v>1</v>
      </c>
      <c r="AM54" t="s">
        <v>133</v>
      </c>
      <c r="AN54" t="s">
        <v>134</v>
      </c>
      <c r="AO54">
        <v>106.12673700000001</v>
      </c>
      <c r="AP54">
        <v>107.435</v>
      </c>
      <c r="AQ54">
        <v>1504090</v>
      </c>
      <c r="AR54">
        <v>7287.67</v>
      </c>
      <c r="AS54">
        <v>1511377.67</v>
      </c>
      <c r="AT54">
        <v>1504090</v>
      </c>
      <c r="AU54">
        <v>7287.67</v>
      </c>
      <c r="AV54">
        <v>1511377.67</v>
      </c>
      <c r="AW54">
        <v>1485774.32</v>
      </c>
      <c r="AX54">
        <v>1485774.32</v>
      </c>
      <c r="BA54">
        <v>173975914.15000001</v>
      </c>
      <c r="BB54">
        <v>1403306.79</v>
      </c>
      <c r="BC54">
        <v>175379220.94</v>
      </c>
      <c r="BD54">
        <v>176919328.78999999</v>
      </c>
      <c r="BE54">
        <v>0.85015600000000002</v>
      </c>
      <c r="BF54" t="str">
        <f>IF(TRIM(W54)="",IF(TRIM(O54)="",IF(TRIM(M54)="","please check",CONCATENATE(M54,"_",COUNTIFS($M$2:$M54,M54,$C$2:$C54,$C54))),CONCATENATE(O54,"_",COUNTIFS($O$2:$O54,O54,$C$2:$C54,$C54))),W54)</f>
        <v>FR0013369493</v>
      </c>
      <c r="BG54" t="str">
        <f t="shared" si="0"/>
        <v/>
      </c>
      <c r="BH54">
        <f t="shared" si="1"/>
        <v>1400000</v>
      </c>
      <c r="BI54">
        <f t="shared" si="2"/>
        <v>1511377.67</v>
      </c>
      <c r="BJ54">
        <f>IF($I54&lt;&gt;"F.E.T.",$AV54,IF($BK54="",IF($D54=$L54,$BI54,-SUMIFS($BI:$BI,$BG:$BG,$BG54,$B:$B,$B54,$L:$L,"&lt;&gt;"&amp;$L54)+SUMIFS($AY:$AY,$BG:$BG,$BG54,$B:$B,$B54)),IF($D54=$L54,-SUMIFS($BI:$BI,$BG:$BG,$BG54,$B:$B,$B54,$L:$L,"&lt;&gt;"&amp;$L54)*VLOOKUP($D54&amp;(IF($L54=MID($Q54,FIND("Bought ",$Q54)+7,3),MID($Q54,FIND("Sold ",$Q54)+5,3),IF($L54=MID($Q54,FIND("Sold ",$Q54)+5,3),MID($Q54,FIND("Bought ",$Q54)+7,3),"error"))),FX!$A:$B,2,0)+SUMIFS($AY:$AY,$BG:$BG,$BG54,$B:$B,$B54),$BI54*(VLOOKUP($D54&amp;$L54,FX!$A:$B,2,0)))))</f>
        <v>1511377.67</v>
      </c>
      <c r="BK54" t="str">
        <f>IF(E54="CASH",IFERROR(VLOOKUP(M54,[1]mapping!$A:$C,3,0),""),IF(I54="F.E.T.",IF(VLOOKUP(O54,[1]forwards!$E:$Q,13,0)=0,"",VLOOKUP(O54,[1]forwards!$E:$Q,13,0)),""))</f>
        <v/>
      </c>
      <c r="BL54" t="str">
        <f>IF($B54&lt;&gt;VLOOKUP($BL$1,NAV!$A:$N,MATCH("SubFund_Code",NAV!$A$1:$N$1,0),0),"n/a",IF($BK54="",$BJ54/SUMIFS($BJ:$BJ,$BK:$BK,"",$B:$B,$B54)*VLOOKUP($BL$1,NAV!$A:$N,MATCH("Hedged sc",NAV!$A$1:$N$1,0),0)/VLOOKUP($BL$1,NAV!$A:$N,MATCH("SC in FUND CCY",NAV!$A$1:$N$1,0),0),IF($BK54&lt;&gt;VLOOKUP($BL$1,NAV!$A:$N,MATCH("SC",NAV!$A$1:$N$1,0),0),"n/a",$BJ54/VLOOKUP($BL$1,NAV!$A:$N,MATCH("SC in FUND CCY",NAV!$A$1:$N$1,0),0))))</f>
        <v>n/a</v>
      </c>
    </row>
    <row r="55" spans="1:64" hidden="1" x14ac:dyDescent="0.25">
      <c r="A55" s="1">
        <v>44196</v>
      </c>
      <c r="B55" t="s">
        <v>104</v>
      </c>
      <c r="C55" t="s">
        <v>105</v>
      </c>
      <c r="D55" t="s">
        <v>57</v>
      </c>
      <c r="E55" t="s">
        <v>124</v>
      </c>
      <c r="F55" t="s">
        <v>125</v>
      </c>
      <c r="G55" t="s">
        <v>126</v>
      </c>
      <c r="H55">
        <v>150</v>
      </c>
      <c r="I55" t="s">
        <v>127</v>
      </c>
      <c r="J55">
        <v>200</v>
      </c>
      <c r="K55" t="s">
        <v>128</v>
      </c>
      <c r="L55" t="s">
        <v>57</v>
      </c>
      <c r="P55">
        <v>225889000000</v>
      </c>
      <c r="Q55" t="s">
        <v>776</v>
      </c>
      <c r="R55" t="s">
        <v>178</v>
      </c>
      <c r="S55" t="s">
        <v>156</v>
      </c>
      <c r="T55" t="s">
        <v>157</v>
      </c>
      <c r="U55" t="s">
        <v>219</v>
      </c>
      <c r="V55">
        <v>20052</v>
      </c>
      <c r="W55" t="s">
        <v>777</v>
      </c>
      <c r="X55" t="s">
        <v>778</v>
      </c>
      <c r="AB55">
        <v>1600000</v>
      </c>
      <c r="AC55" s="1">
        <v>43887</v>
      </c>
      <c r="AD55" s="1">
        <v>43889</v>
      </c>
      <c r="AE55" s="1">
        <v>44142</v>
      </c>
      <c r="AF55" s="1">
        <v>44507</v>
      </c>
      <c r="AG55" s="1">
        <v>47064</v>
      </c>
      <c r="AH55">
        <v>59</v>
      </c>
      <c r="AI55">
        <v>306</v>
      </c>
      <c r="AJ55">
        <v>2863</v>
      </c>
      <c r="AK55">
        <v>2.5</v>
      </c>
      <c r="AL55">
        <v>1</v>
      </c>
      <c r="AM55" t="s">
        <v>133</v>
      </c>
      <c r="AN55" t="s">
        <v>134</v>
      </c>
      <c r="AO55">
        <v>116.983813</v>
      </c>
      <c r="AP55">
        <v>118.005</v>
      </c>
      <c r="AQ55">
        <v>1888080</v>
      </c>
      <c r="AR55">
        <v>6465.75</v>
      </c>
      <c r="AS55">
        <v>1894545.75</v>
      </c>
      <c r="AT55">
        <v>1888080</v>
      </c>
      <c r="AU55">
        <v>6465.75</v>
      </c>
      <c r="AV55">
        <v>1894545.75</v>
      </c>
      <c r="AW55">
        <v>1871741</v>
      </c>
      <c r="AX55">
        <v>1871741</v>
      </c>
      <c r="BA55">
        <v>173975914.15000001</v>
      </c>
      <c r="BB55">
        <v>1403306.79</v>
      </c>
      <c r="BC55">
        <v>175379220.94</v>
      </c>
      <c r="BD55">
        <v>176919328.78999999</v>
      </c>
      <c r="BE55">
        <v>1.0671980000000001</v>
      </c>
      <c r="BF55" t="str">
        <f>IF(TRIM(W55)="",IF(TRIM(O55)="",IF(TRIM(M55)="","please check",CONCATENATE(M55,"_",COUNTIFS($M$2:$M55,M55,$C$2:$C55,$C55))),CONCATENATE(O55,"_",COUNTIFS($O$2:$O55,O55,$C$2:$C55,$C55))),W55)</f>
        <v>FR0013378460</v>
      </c>
      <c r="BG55" t="str">
        <f t="shared" si="0"/>
        <v/>
      </c>
      <c r="BH55">
        <f t="shared" si="1"/>
        <v>1600000</v>
      </c>
      <c r="BI55">
        <f t="shared" si="2"/>
        <v>1894545.75</v>
      </c>
      <c r="BJ55">
        <f>IF($I55&lt;&gt;"F.E.T.",$AV55,IF($BK55="",IF($D55=$L55,$BI55,-SUMIFS($BI:$BI,$BG:$BG,$BG55,$B:$B,$B55,$L:$L,"&lt;&gt;"&amp;$L55)+SUMIFS($AY:$AY,$BG:$BG,$BG55,$B:$B,$B55)),IF($D55=$L55,-SUMIFS($BI:$BI,$BG:$BG,$BG55,$B:$B,$B55,$L:$L,"&lt;&gt;"&amp;$L55)*VLOOKUP($D55&amp;(IF($L55=MID($Q55,FIND("Bought ",$Q55)+7,3),MID($Q55,FIND("Sold ",$Q55)+5,3),IF($L55=MID($Q55,FIND("Sold ",$Q55)+5,3),MID($Q55,FIND("Bought ",$Q55)+7,3),"error"))),FX!$A:$B,2,0)+SUMIFS($AY:$AY,$BG:$BG,$BG55,$B:$B,$B55),$BI55*(VLOOKUP($D55&amp;$L55,FX!$A:$B,2,0)))))</f>
        <v>1894545.75</v>
      </c>
      <c r="BK55" t="str">
        <f>IF(E55="CASH",IFERROR(VLOOKUP(M55,[1]mapping!$A:$C,3,0),""),IF(I55="F.E.T.",IF(VLOOKUP(O55,[1]forwards!$E:$Q,13,0)=0,"",VLOOKUP(O55,[1]forwards!$E:$Q,13,0)),""))</f>
        <v/>
      </c>
      <c r="BL55" t="str">
        <f>IF($B55&lt;&gt;VLOOKUP($BL$1,NAV!$A:$N,MATCH("SubFund_Code",NAV!$A$1:$N$1,0),0),"n/a",IF($BK55="",$BJ55/SUMIFS($BJ:$BJ,$BK:$BK,"",$B:$B,$B55)*VLOOKUP($BL$1,NAV!$A:$N,MATCH("Hedged sc",NAV!$A$1:$N$1,0),0)/VLOOKUP($BL$1,NAV!$A:$N,MATCH("SC in FUND CCY",NAV!$A$1:$N$1,0),0),IF($BK55&lt;&gt;VLOOKUP($BL$1,NAV!$A:$N,MATCH("SC",NAV!$A$1:$N$1,0),0),"n/a",$BJ55/VLOOKUP($BL$1,NAV!$A:$N,MATCH("SC in FUND CCY",NAV!$A$1:$N$1,0),0))))</f>
        <v>n/a</v>
      </c>
    </row>
    <row r="56" spans="1:64" hidden="1" x14ac:dyDescent="0.25">
      <c r="A56" s="1">
        <v>44196</v>
      </c>
      <c r="B56" t="s">
        <v>104</v>
      </c>
      <c r="C56" t="s">
        <v>105</v>
      </c>
      <c r="D56" t="s">
        <v>57</v>
      </c>
      <c r="E56" t="s">
        <v>124</v>
      </c>
      <c r="F56" t="s">
        <v>125</v>
      </c>
      <c r="G56" t="s">
        <v>126</v>
      </c>
      <c r="H56">
        <v>150</v>
      </c>
      <c r="I56" t="s">
        <v>127</v>
      </c>
      <c r="J56">
        <v>200</v>
      </c>
      <c r="K56" t="s">
        <v>128</v>
      </c>
      <c r="L56" t="s">
        <v>57</v>
      </c>
      <c r="P56">
        <v>230134000000</v>
      </c>
      <c r="Q56" t="s">
        <v>819</v>
      </c>
      <c r="R56" t="s">
        <v>238</v>
      </c>
      <c r="S56" t="s">
        <v>130</v>
      </c>
      <c r="T56" t="s">
        <v>206</v>
      </c>
      <c r="U56" t="s">
        <v>600</v>
      </c>
      <c r="V56">
        <v>187708</v>
      </c>
      <c r="W56" t="s">
        <v>820</v>
      </c>
      <c r="X56" t="s">
        <v>821</v>
      </c>
      <c r="AB56">
        <v>1000000</v>
      </c>
      <c r="AC56" s="1">
        <v>43157</v>
      </c>
      <c r="AD56" s="1">
        <v>43159</v>
      </c>
      <c r="AE56" s="1">
        <v>43907</v>
      </c>
      <c r="AF56" s="1">
        <v>44272</v>
      </c>
      <c r="AG56" s="1">
        <v>46829</v>
      </c>
      <c r="AH56">
        <v>294</v>
      </c>
      <c r="AI56">
        <v>71</v>
      </c>
      <c r="AJ56">
        <v>2628</v>
      </c>
      <c r="AK56">
        <v>2</v>
      </c>
      <c r="AL56">
        <v>1</v>
      </c>
      <c r="AM56" t="s">
        <v>133</v>
      </c>
      <c r="AN56" t="s">
        <v>134</v>
      </c>
      <c r="AO56">
        <v>106.93330899999999</v>
      </c>
      <c r="AP56">
        <v>113.721</v>
      </c>
      <c r="AQ56">
        <v>1137210</v>
      </c>
      <c r="AR56">
        <v>16109.59</v>
      </c>
      <c r="AS56">
        <v>1153319.5900000001</v>
      </c>
      <c r="AT56">
        <v>1137210</v>
      </c>
      <c r="AU56">
        <v>16109.59</v>
      </c>
      <c r="AV56">
        <v>1153319.5900000001</v>
      </c>
      <c r="AW56">
        <v>1069333.0900000001</v>
      </c>
      <c r="AX56">
        <v>1069333.0900000001</v>
      </c>
      <c r="BA56">
        <v>173975914.15000001</v>
      </c>
      <c r="BB56">
        <v>1403306.79</v>
      </c>
      <c r="BC56">
        <v>175379220.94</v>
      </c>
      <c r="BD56">
        <v>176919328.78999999</v>
      </c>
      <c r="BE56">
        <v>0.64278400000000002</v>
      </c>
      <c r="BF56" t="str">
        <f>IF(TRIM(W56)="",IF(TRIM(O56)="",IF(TRIM(M56)="","please check",CONCATENATE(M56,"_",COUNTIFS($M$2:$M56,M56,$C$2:$C56,$C56))),CONCATENATE(O56,"_",COUNTIFS($O$2:$O56,O56,$C$2:$C56,$C56))),W56)</f>
        <v>BE6285455497</v>
      </c>
      <c r="BG56" t="str">
        <f t="shared" si="0"/>
        <v/>
      </c>
      <c r="BH56">
        <f t="shared" si="1"/>
        <v>1000000</v>
      </c>
      <c r="BI56">
        <f t="shared" si="2"/>
        <v>1153319.5900000001</v>
      </c>
      <c r="BJ56">
        <f>IF($I56&lt;&gt;"F.E.T.",$AV56,IF($BK56="",IF($D56=$L56,$BI56,-SUMIFS($BI:$BI,$BG:$BG,$BG56,$B:$B,$B56,$L:$L,"&lt;&gt;"&amp;$L56)+SUMIFS($AY:$AY,$BG:$BG,$BG56,$B:$B,$B56)),IF($D56=$L56,-SUMIFS($BI:$BI,$BG:$BG,$BG56,$B:$B,$B56,$L:$L,"&lt;&gt;"&amp;$L56)*VLOOKUP($D56&amp;(IF($L56=MID($Q56,FIND("Bought ",$Q56)+7,3),MID($Q56,FIND("Sold ",$Q56)+5,3),IF($L56=MID($Q56,FIND("Sold ",$Q56)+5,3),MID($Q56,FIND("Bought ",$Q56)+7,3),"error"))),FX!$A:$B,2,0)+SUMIFS($AY:$AY,$BG:$BG,$BG56,$B:$B,$B56),$BI56*(VLOOKUP($D56&amp;$L56,FX!$A:$B,2,0)))))</f>
        <v>1153319.5900000001</v>
      </c>
      <c r="BK56" t="str">
        <f>IF(E56="CASH",IFERROR(VLOOKUP(M56,[1]mapping!$A:$C,3,0),""),IF(I56="F.E.T.",IF(VLOOKUP(O56,[1]forwards!$E:$Q,13,0)=0,"",VLOOKUP(O56,[1]forwards!$E:$Q,13,0)),""))</f>
        <v/>
      </c>
      <c r="BL56" t="str">
        <f>IF($B56&lt;&gt;VLOOKUP($BL$1,NAV!$A:$N,MATCH("SubFund_Code",NAV!$A$1:$N$1,0),0),"n/a",IF($BK56="",$BJ56/SUMIFS($BJ:$BJ,$BK:$BK,"",$B:$B,$B56)*VLOOKUP($BL$1,NAV!$A:$N,MATCH("Hedged sc",NAV!$A$1:$N$1,0),0)/VLOOKUP($BL$1,NAV!$A:$N,MATCH("SC in FUND CCY",NAV!$A$1:$N$1,0),0),IF($BK56&lt;&gt;VLOOKUP($BL$1,NAV!$A:$N,MATCH("SC",NAV!$A$1:$N$1,0),0),"n/a",$BJ56/VLOOKUP($BL$1,NAV!$A:$N,MATCH("SC in FUND CCY",NAV!$A$1:$N$1,0),0))))</f>
        <v>n/a</v>
      </c>
    </row>
    <row r="57" spans="1:64" hidden="1" x14ac:dyDescent="0.25">
      <c r="A57" s="1">
        <v>44196</v>
      </c>
      <c r="B57" t="s">
        <v>104</v>
      </c>
      <c r="C57" t="s">
        <v>105</v>
      </c>
      <c r="D57" t="s">
        <v>57</v>
      </c>
      <c r="E57" t="s">
        <v>124</v>
      </c>
      <c r="F57" t="s">
        <v>125</v>
      </c>
      <c r="G57" t="s">
        <v>126</v>
      </c>
      <c r="H57">
        <v>150</v>
      </c>
      <c r="I57" t="s">
        <v>127</v>
      </c>
      <c r="J57">
        <v>200</v>
      </c>
      <c r="K57" t="s">
        <v>128</v>
      </c>
      <c r="L57" t="s">
        <v>57</v>
      </c>
      <c r="P57">
        <v>231173000000</v>
      </c>
      <c r="Q57" t="s">
        <v>822</v>
      </c>
      <c r="R57" t="s">
        <v>166</v>
      </c>
      <c r="S57" t="s">
        <v>156</v>
      </c>
      <c r="T57" t="s">
        <v>157</v>
      </c>
      <c r="U57" t="s">
        <v>287</v>
      </c>
      <c r="V57">
        <v>697963</v>
      </c>
      <c r="W57" t="s">
        <v>823</v>
      </c>
      <c r="X57" t="s">
        <v>824</v>
      </c>
      <c r="AB57">
        <v>1000000</v>
      </c>
      <c r="AC57" s="1">
        <v>43427</v>
      </c>
      <c r="AD57" s="1">
        <v>43434</v>
      </c>
      <c r="AE57" s="1">
        <v>44165</v>
      </c>
      <c r="AF57" s="1">
        <v>44530</v>
      </c>
      <c r="AG57" s="1">
        <v>47087</v>
      </c>
      <c r="AH57">
        <v>36</v>
      </c>
      <c r="AI57">
        <v>329</v>
      </c>
      <c r="AJ57">
        <v>2886</v>
      </c>
      <c r="AK57">
        <v>1.45</v>
      </c>
      <c r="AL57">
        <v>1</v>
      </c>
      <c r="AM57" t="s">
        <v>133</v>
      </c>
      <c r="AN57" t="s">
        <v>134</v>
      </c>
      <c r="AO57">
        <v>100.933583</v>
      </c>
      <c r="AP57">
        <v>111.825</v>
      </c>
      <c r="AQ57">
        <v>1118250</v>
      </c>
      <c r="AR57">
        <v>1430.14</v>
      </c>
      <c r="AS57">
        <v>1119680.1399999999</v>
      </c>
      <c r="AT57">
        <v>1118250</v>
      </c>
      <c r="AU57">
        <v>1430.14</v>
      </c>
      <c r="AV57">
        <v>1119680.1399999999</v>
      </c>
      <c r="AW57">
        <v>1009335.83</v>
      </c>
      <c r="AX57">
        <v>1009335.83</v>
      </c>
      <c r="BA57">
        <v>173975914.15000001</v>
      </c>
      <c r="BB57">
        <v>1403306.79</v>
      </c>
      <c r="BC57">
        <v>175379220.94</v>
      </c>
      <c r="BD57">
        <v>176919328.78999999</v>
      </c>
      <c r="BE57">
        <v>0.63206799999999996</v>
      </c>
      <c r="BF57" t="str">
        <f>IF(TRIM(W57)="",IF(TRIM(O57)="",IF(TRIM(M57)="","please check",CONCATENATE(M57,"_",COUNTIFS($M$2:$M57,M57,$C$2:$C57,$C57))),CONCATENATE(O57,"_",COUNTIFS($O$2:$O57,O57,$C$2:$C57,$C57))),W57)</f>
        <v>FR0013384567</v>
      </c>
      <c r="BG57" t="str">
        <f t="shared" si="0"/>
        <v/>
      </c>
      <c r="BH57">
        <f t="shared" si="1"/>
        <v>1000000</v>
      </c>
      <c r="BI57">
        <f t="shared" si="2"/>
        <v>1119680.1399999999</v>
      </c>
      <c r="BJ57">
        <f>IF($I57&lt;&gt;"F.E.T.",$AV57,IF($BK57="",IF($D57=$L57,$BI57,-SUMIFS($BI:$BI,$BG:$BG,$BG57,$B:$B,$B57,$L:$L,"&lt;&gt;"&amp;$L57)+SUMIFS($AY:$AY,$BG:$BG,$BG57,$B:$B,$B57)),IF($D57=$L57,-SUMIFS($BI:$BI,$BG:$BG,$BG57,$B:$B,$B57,$L:$L,"&lt;&gt;"&amp;$L57)*VLOOKUP($D57&amp;(IF($L57=MID($Q57,FIND("Bought ",$Q57)+7,3),MID($Q57,FIND("Sold ",$Q57)+5,3),IF($L57=MID($Q57,FIND("Sold ",$Q57)+5,3),MID($Q57,FIND("Bought ",$Q57)+7,3),"error"))),FX!$A:$B,2,0)+SUMIFS($AY:$AY,$BG:$BG,$BG57,$B:$B,$B57),$BI57*(VLOOKUP($D57&amp;$L57,FX!$A:$B,2,0)))))</f>
        <v>1119680.1399999999</v>
      </c>
      <c r="BK57" t="str">
        <f>IF(E57="CASH",IFERROR(VLOOKUP(M57,[1]mapping!$A:$C,3,0),""),IF(I57="F.E.T.",IF(VLOOKUP(O57,[1]forwards!$E:$Q,13,0)=0,"",VLOOKUP(O57,[1]forwards!$E:$Q,13,0)),""))</f>
        <v/>
      </c>
      <c r="BL57" t="str">
        <f>IF($B57&lt;&gt;VLOOKUP($BL$1,NAV!$A:$N,MATCH("SubFund_Code",NAV!$A$1:$N$1,0),0),"n/a",IF($BK57="",$BJ57/SUMIFS($BJ:$BJ,$BK:$BK,"",$B:$B,$B57)*VLOOKUP($BL$1,NAV!$A:$N,MATCH("Hedged sc",NAV!$A$1:$N$1,0),0)/VLOOKUP($BL$1,NAV!$A:$N,MATCH("SC in FUND CCY",NAV!$A$1:$N$1,0),0),IF($BK57&lt;&gt;VLOOKUP($BL$1,NAV!$A:$N,MATCH("SC",NAV!$A$1:$N$1,0),0),"n/a",$BJ57/VLOOKUP($BL$1,NAV!$A:$N,MATCH("SC in FUND CCY",NAV!$A$1:$N$1,0),0))))</f>
        <v>n/a</v>
      </c>
    </row>
    <row r="58" spans="1:64" hidden="1" x14ac:dyDescent="0.25">
      <c r="A58" s="1">
        <v>44196</v>
      </c>
      <c r="B58" t="s">
        <v>104</v>
      </c>
      <c r="C58" t="s">
        <v>105</v>
      </c>
      <c r="D58" t="s">
        <v>57</v>
      </c>
      <c r="E58" t="s">
        <v>124</v>
      </c>
      <c r="F58" t="s">
        <v>125</v>
      </c>
      <c r="G58" t="s">
        <v>126</v>
      </c>
      <c r="H58">
        <v>150</v>
      </c>
      <c r="I58" t="s">
        <v>127</v>
      </c>
      <c r="J58">
        <v>200</v>
      </c>
      <c r="K58" t="s">
        <v>128</v>
      </c>
      <c r="L58" t="s">
        <v>57</v>
      </c>
      <c r="P58">
        <v>247265000000</v>
      </c>
      <c r="Q58" t="s">
        <v>825</v>
      </c>
      <c r="R58" t="s">
        <v>222</v>
      </c>
      <c r="S58" t="s">
        <v>184</v>
      </c>
      <c r="T58" t="s">
        <v>149</v>
      </c>
      <c r="U58" t="s">
        <v>219</v>
      </c>
      <c r="V58">
        <v>20052</v>
      </c>
      <c r="W58" t="s">
        <v>826</v>
      </c>
      <c r="X58" t="s">
        <v>827</v>
      </c>
      <c r="AB58">
        <v>200000</v>
      </c>
      <c r="AC58" s="1">
        <v>43161</v>
      </c>
      <c r="AD58" s="1">
        <v>43165</v>
      </c>
      <c r="AE58" s="1">
        <v>43976</v>
      </c>
      <c r="AF58" s="1">
        <v>44341</v>
      </c>
      <c r="AG58" s="1">
        <v>46167</v>
      </c>
      <c r="AH58">
        <v>225</v>
      </c>
      <c r="AI58">
        <v>140</v>
      </c>
      <c r="AJ58">
        <v>1966</v>
      </c>
      <c r="AK58">
        <v>3.625</v>
      </c>
      <c r="AL58">
        <v>1</v>
      </c>
      <c r="AM58" t="s">
        <v>133</v>
      </c>
      <c r="AN58" t="s">
        <v>134</v>
      </c>
      <c r="AO58">
        <v>101.5</v>
      </c>
      <c r="AP58">
        <v>110.4061</v>
      </c>
      <c r="AQ58">
        <v>220812.2</v>
      </c>
      <c r="AR58">
        <v>4469.18</v>
      </c>
      <c r="AS58">
        <v>225281.38</v>
      </c>
      <c r="AT58">
        <v>220812.2</v>
      </c>
      <c r="AU58">
        <v>4469.18</v>
      </c>
      <c r="AV58">
        <v>225281.38</v>
      </c>
      <c r="AW58">
        <v>203000</v>
      </c>
      <c r="AX58">
        <v>203000</v>
      </c>
      <c r="BA58">
        <v>173975914.15000001</v>
      </c>
      <c r="BB58">
        <v>1403306.79</v>
      </c>
      <c r="BC58">
        <v>175379220.94</v>
      </c>
      <c r="BD58">
        <v>176919328.78999999</v>
      </c>
      <c r="BE58">
        <v>0.12481</v>
      </c>
      <c r="BF58" t="str">
        <f>IF(TRIM(W58)="",IF(TRIM(O58)="",IF(TRIM(M58)="","please check",CONCATENATE(M58,"_",COUNTIFS($M$2:$M58,M58,$C$2:$C58,$C58))),CONCATENATE(O58,"_",COUNTIFS($O$2:$O58,O58,$C$2:$C58,$C58))),W58)</f>
        <v>XS1419869885</v>
      </c>
      <c r="BG58" t="str">
        <f t="shared" si="0"/>
        <v/>
      </c>
      <c r="BH58">
        <f t="shared" si="1"/>
        <v>200000</v>
      </c>
      <c r="BI58">
        <f t="shared" si="2"/>
        <v>225281.38</v>
      </c>
      <c r="BJ58">
        <f>IF($I58&lt;&gt;"F.E.T.",$AV58,IF($BK58="",IF($D58=$L58,$BI58,-SUMIFS($BI:$BI,$BG:$BG,$BG58,$B:$B,$B58,$L:$L,"&lt;&gt;"&amp;$L58)+SUMIFS($AY:$AY,$BG:$BG,$BG58,$B:$B,$B58)),IF($D58=$L58,-SUMIFS($BI:$BI,$BG:$BG,$BG58,$B:$B,$B58,$L:$L,"&lt;&gt;"&amp;$L58)*VLOOKUP($D58&amp;(IF($L58=MID($Q58,FIND("Bought ",$Q58)+7,3),MID($Q58,FIND("Sold ",$Q58)+5,3),IF($L58=MID($Q58,FIND("Sold ",$Q58)+5,3),MID($Q58,FIND("Bought ",$Q58)+7,3),"error"))),FX!$A:$B,2,0)+SUMIFS($AY:$AY,$BG:$BG,$BG58,$B:$B,$B58),$BI58*(VLOOKUP($D58&amp;$L58,FX!$A:$B,2,0)))))</f>
        <v>225281.38</v>
      </c>
      <c r="BK58" t="str">
        <f>IF(E58="CASH",IFERROR(VLOOKUP(M58,[1]mapping!$A:$C,3,0),""),IF(I58="F.E.T.",IF(VLOOKUP(O58,[1]forwards!$E:$Q,13,0)=0,"",VLOOKUP(O58,[1]forwards!$E:$Q,13,0)),""))</f>
        <v/>
      </c>
      <c r="BL58" t="str">
        <f>IF($B58&lt;&gt;VLOOKUP($BL$1,NAV!$A:$N,MATCH("SubFund_Code",NAV!$A$1:$N$1,0),0),"n/a",IF($BK58="",$BJ58/SUMIFS($BJ:$BJ,$BK:$BK,"",$B:$B,$B58)*VLOOKUP($BL$1,NAV!$A:$N,MATCH("Hedged sc",NAV!$A$1:$N$1,0),0)/VLOOKUP($BL$1,NAV!$A:$N,MATCH("SC in FUND CCY",NAV!$A$1:$N$1,0),0),IF($BK58&lt;&gt;VLOOKUP($BL$1,NAV!$A:$N,MATCH("SC",NAV!$A$1:$N$1,0),0),"n/a",$BJ58/VLOOKUP($BL$1,NAV!$A:$N,MATCH("SC in FUND CCY",NAV!$A$1:$N$1,0),0))))</f>
        <v>n/a</v>
      </c>
    </row>
    <row r="59" spans="1:64" hidden="1" x14ac:dyDescent="0.25">
      <c r="A59" s="1">
        <v>44196</v>
      </c>
      <c r="B59" t="s">
        <v>104</v>
      </c>
      <c r="C59" t="s">
        <v>105</v>
      </c>
      <c r="D59" t="s">
        <v>57</v>
      </c>
      <c r="E59" t="s">
        <v>124</v>
      </c>
      <c r="F59" t="s">
        <v>125</v>
      </c>
      <c r="G59" t="s">
        <v>126</v>
      </c>
      <c r="H59">
        <v>150</v>
      </c>
      <c r="I59" t="s">
        <v>127</v>
      </c>
      <c r="J59">
        <v>200</v>
      </c>
      <c r="K59" t="s">
        <v>128</v>
      </c>
      <c r="L59" t="s">
        <v>57</v>
      </c>
      <c r="P59">
        <v>248772000000</v>
      </c>
      <c r="Q59" t="s">
        <v>828</v>
      </c>
      <c r="R59" t="s">
        <v>237</v>
      </c>
      <c r="S59" t="s">
        <v>156</v>
      </c>
      <c r="T59" t="s">
        <v>157</v>
      </c>
      <c r="U59" t="s">
        <v>287</v>
      </c>
      <c r="V59">
        <v>697963</v>
      </c>
      <c r="W59" t="s">
        <v>829</v>
      </c>
      <c r="X59" t="s">
        <v>830</v>
      </c>
      <c r="AB59">
        <v>1500000</v>
      </c>
      <c r="AC59" s="1">
        <v>43490</v>
      </c>
      <c r="AD59" s="1">
        <v>43501</v>
      </c>
      <c r="AE59" s="1">
        <v>43866</v>
      </c>
      <c r="AF59" s="1">
        <v>44232</v>
      </c>
      <c r="AG59" s="1">
        <v>47154</v>
      </c>
      <c r="AH59">
        <v>335</v>
      </c>
      <c r="AI59">
        <v>31</v>
      </c>
      <c r="AJ59">
        <v>2953</v>
      </c>
      <c r="AK59">
        <v>2.75</v>
      </c>
      <c r="AL59">
        <v>1</v>
      </c>
      <c r="AM59" t="s">
        <v>133</v>
      </c>
      <c r="AN59" t="s">
        <v>134</v>
      </c>
      <c r="AO59">
        <v>108.209333</v>
      </c>
      <c r="AP59">
        <v>115.331</v>
      </c>
      <c r="AQ59">
        <v>1729965</v>
      </c>
      <c r="AR59">
        <v>37756.15</v>
      </c>
      <c r="AS59">
        <v>1767721.15</v>
      </c>
      <c r="AT59">
        <v>1729965</v>
      </c>
      <c r="AU59">
        <v>37756.15</v>
      </c>
      <c r="AV59">
        <v>1767721.15</v>
      </c>
      <c r="AW59">
        <v>1623140</v>
      </c>
      <c r="AX59">
        <v>1623140</v>
      </c>
      <c r="BA59">
        <v>173975914.15000001</v>
      </c>
      <c r="BB59">
        <v>1403306.79</v>
      </c>
      <c r="BC59">
        <v>175379220.94</v>
      </c>
      <c r="BD59">
        <v>176919328.78999999</v>
      </c>
      <c r="BE59">
        <v>0.977827</v>
      </c>
      <c r="BF59" t="str">
        <f>IF(TRIM(W59)="",IF(TRIM(O59)="",IF(TRIM(M59)="","please check",CONCATENATE(M59,"_",COUNTIFS($M$2:$M59,M59,$C$2:$C59,$C59))),CONCATENATE(O59,"_",COUNTIFS($O$2:$O59,O59,$C$2:$C59,$C59))),W59)</f>
        <v>FR0013399680</v>
      </c>
      <c r="BG59" t="str">
        <f t="shared" si="0"/>
        <v/>
      </c>
      <c r="BH59">
        <f t="shared" si="1"/>
        <v>1500000</v>
      </c>
      <c r="BI59">
        <f t="shared" si="2"/>
        <v>1767721.15</v>
      </c>
      <c r="BJ59">
        <f>IF($I59&lt;&gt;"F.E.T.",$AV59,IF($BK59="",IF($D59=$L59,$BI59,-SUMIFS($BI:$BI,$BG:$BG,$BG59,$B:$B,$B59,$L:$L,"&lt;&gt;"&amp;$L59)+SUMIFS($AY:$AY,$BG:$BG,$BG59,$B:$B,$B59)),IF($D59=$L59,-SUMIFS($BI:$BI,$BG:$BG,$BG59,$B:$B,$B59,$L:$L,"&lt;&gt;"&amp;$L59)*VLOOKUP($D59&amp;(IF($L59=MID($Q59,FIND("Bought ",$Q59)+7,3),MID($Q59,FIND("Sold ",$Q59)+5,3),IF($L59=MID($Q59,FIND("Sold ",$Q59)+5,3),MID($Q59,FIND("Bought ",$Q59)+7,3),"error"))),FX!$A:$B,2,0)+SUMIFS($AY:$AY,$BG:$BG,$BG59,$B:$B,$B59),$BI59*(VLOOKUP($D59&amp;$L59,FX!$A:$B,2,0)))))</f>
        <v>1767721.15</v>
      </c>
      <c r="BK59" t="str">
        <f>IF(E59="CASH",IFERROR(VLOOKUP(M59,[1]mapping!$A:$C,3,0),""),IF(I59="F.E.T.",IF(VLOOKUP(O59,[1]forwards!$E:$Q,13,0)=0,"",VLOOKUP(O59,[1]forwards!$E:$Q,13,0)),""))</f>
        <v/>
      </c>
      <c r="BL59" t="str">
        <f>IF($B59&lt;&gt;VLOOKUP($BL$1,NAV!$A:$N,MATCH("SubFund_Code",NAV!$A$1:$N$1,0),0),"n/a",IF($BK59="",$BJ59/SUMIFS($BJ:$BJ,$BK:$BK,"",$B:$B,$B59)*VLOOKUP($BL$1,NAV!$A:$N,MATCH("Hedged sc",NAV!$A$1:$N$1,0),0)/VLOOKUP($BL$1,NAV!$A:$N,MATCH("SC in FUND CCY",NAV!$A$1:$N$1,0),0),IF($BK59&lt;&gt;VLOOKUP($BL$1,NAV!$A:$N,MATCH("SC",NAV!$A$1:$N$1,0),0),"n/a",$BJ59/VLOOKUP($BL$1,NAV!$A:$N,MATCH("SC in FUND CCY",NAV!$A$1:$N$1,0),0))))</f>
        <v>n/a</v>
      </c>
    </row>
    <row r="60" spans="1:64" hidden="1" x14ac:dyDescent="0.25">
      <c r="A60" s="1">
        <v>44196</v>
      </c>
      <c r="B60" t="s">
        <v>104</v>
      </c>
      <c r="C60" t="s">
        <v>105</v>
      </c>
      <c r="D60" t="s">
        <v>57</v>
      </c>
      <c r="E60" t="s">
        <v>124</v>
      </c>
      <c r="F60" t="s">
        <v>125</v>
      </c>
      <c r="G60" t="s">
        <v>126</v>
      </c>
      <c r="H60">
        <v>150</v>
      </c>
      <c r="I60" t="s">
        <v>127</v>
      </c>
      <c r="J60">
        <v>200</v>
      </c>
      <c r="K60" t="s">
        <v>128</v>
      </c>
      <c r="L60" t="s">
        <v>57</v>
      </c>
      <c r="P60">
        <v>258835000000</v>
      </c>
      <c r="Q60" t="s">
        <v>831</v>
      </c>
      <c r="R60" t="s">
        <v>142</v>
      </c>
      <c r="S60" t="s">
        <v>149</v>
      </c>
      <c r="T60" t="s">
        <v>138</v>
      </c>
      <c r="U60" t="s">
        <v>219</v>
      </c>
      <c r="V60">
        <v>20052</v>
      </c>
      <c r="W60" t="s">
        <v>832</v>
      </c>
      <c r="X60" t="s">
        <v>833</v>
      </c>
      <c r="AB60">
        <v>1500000</v>
      </c>
      <c r="AC60" s="1">
        <v>43528</v>
      </c>
      <c r="AD60" s="1">
        <v>43531</v>
      </c>
      <c r="AE60" s="1">
        <v>43897</v>
      </c>
      <c r="AF60" s="1">
        <v>44262</v>
      </c>
      <c r="AG60" s="1">
        <v>46453</v>
      </c>
      <c r="AH60">
        <v>304</v>
      </c>
      <c r="AI60">
        <v>61</v>
      </c>
      <c r="AJ60">
        <v>2252</v>
      </c>
      <c r="AK60">
        <v>1.125</v>
      </c>
      <c r="AL60">
        <v>1</v>
      </c>
      <c r="AM60" t="s">
        <v>133</v>
      </c>
      <c r="AN60" t="s">
        <v>134</v>
      </c>
      <c r="AO60">
        <v>103.451787</v>
      </c>
      <c r="AP60">
        <v>106.973</v>
      </c>
      <c r="AQ60">
        <v>1604595</v>
      </c>
      <c r="AR60">
        <v>14054.79</v>
      </c>
      <c r="AS60">
        <v>1618649.79</v>
      </c>
      <c r="AT60">
        <v>1604595</v>
      </c>
      <c r="AU60">
        <v>14054.79</v>
      </c>
      <c r="AV60">
        <v>1618649.79</v>
      </c>
      <c r="AW60">
        <v>1551776.8</v>
      </c>
      <c r="AX60">
        <v>1551776.8</v>
      </c>
      <c r="BA60">
        <v>173975914.15000001</v>
      </c>
      <c r="BB60">
        <v>1403306.79</v>
      </c>
      <c r="BC60">
        <v>175379220.94</v>
      </c>
      <c r="BD60">
        <v>176919328.78999999</v>
      </c>
      <c r="BE60">
        <v>0.90696399999999999</v>
      </c>
      <c r="BF60" t="str">
        <f>IF(TRIM(W60)="",IF(TRIM(O60)="",IF(TRIM(M60)="","please check",CONCATENATE(M60,"_",COUNTIFS($M$2:$M60,M60,$C$2:$C60,$C60))),CONCATENATE(O60,"_",COUNTIFS($O$2:$O60,O60,$C$2:$C60,$C60))),W60)</f>
        <v>XS1960678255</v>
      </c>
      <c r="BG60" t="str">
        <f t="shared" si="0"/>
        <v/>
      </c>
      <c r="BH60">
        <f t="shared" si="1"/>
        <v>1500000</v>
      </c>
      <c r="BI60">
        <f t="shared" si="2"/>
        <v>1618649.79</v>
      </c>
      <c r="BJ60">
        <f>IF($I60&lt;&gt;"F.E.T.",$AV60,IF($BK60="",IF($D60=$L60,$BI60,-SUMIFS($BI:$BI,$BG:$BG,$BG60,$B:$B,$B60,$L:$L,"&lt;&gt;"&amp;$L60)+SUMIFS($AY:$AY,$BG:$BG,$BG60,$B:$B,$B60)),IF($D60=$L60,-SUMIFS($BI:$BI,$BG:$BG,$BG60,$B:$B,$B60,$L:$L,"&lt;&gt;"&amp;$L60)*VLOOKUP($D60&amp;(IF($L60=MID($Q60,FIND("Bought ",$Q60)+7,3),MID($Q60,FIND("Sold ",$Q60)+5,3),IF($L60=MID($Q60,FIND("Sold ",$Q60)+5,3),MID($Q60,FIND("Bought ",$Q60)+7,3),"error"))),FX!$A:$B,2,0)+SUMIFS($AY:$AY,$BG:$BG,$BG60,$B:$B,$B60),$BI60*(VLOOKUP($D60&amp;$L60,FX!$A:$B,2,0)))))</f>
        <v>1618649.79</v>
      </c>
      <c r="BK60" t="str">
        <f>IF(E60="CASH",IFERROR(VLOOKUP(M60,[1]mapping!$A:$C,3,0),""),IF(I60="F.E.T.",IF(VLOOKUP(O60,[1]forwards!$E:$Q,13,0)=0,"",VLOOKUP(O60,[1]forwards!$E:$Q,13,0)),""))</f>
        <v/>
      </c>
      <c r="BL60" t="str">
        <f>IF($B60&lt;&gt;VLOOKUP($BL$1,NAV!$A:$N,MATCH("SubFund_Code",NAV!$A$1:$N$1,0),0),"n/a",IF($BK60="",$BJ60/SUMIFS($BJ:$BJ,$BK:$BK,"",$B:$B,$B60)*VLOOKUP($BL$1,NAV!$A:$N,MATCH("Hedged sc",NAV!$A$1:$N$1,0),0)/VLOOKUP($BL$1,NAV!$A:$N,MATCH("SC in FUND CCY",NAV!$A$1:$N$1,0),0),IF($BK60&lt;&gt;VLOOKUP($BL$1,NAV!$A:$N,MATCH("SC",NAV!$A$1:$N$1,0),0),"n/a",$BJ60/VLOOKUP($BL$1,NAV!$A:$N,MATCH("SC in FUND CCY",NAV!$A$1:$N$1,0),0))))</f>
        <v>n/a</v>
      </c>
    </row>
    <row r="61" spans="1:64" hidden="1" x14ac:dyDescent="0.25">
      <c r="A61" s="1">
        <v>44196</v>
      </c>
      <c r="B61" t="s">
        <v>104</v>
      </c>
      <c r="C61" t="s">
        <v>105</v>
      </c>
      <c r="D61" t="s">
        <v>57</v>
      </c>
      <c r="E61" t="s">
        <v>124</v>
      </c>
      <c r="F61" t="s">
        <v>125</v>
      </c>
      <c r="G61" t="s">
        <v>126</v>
      </c>
      <c r="H61">
        <v>150</v>
      </c>
      <c r="I61" t="s">
        <v>127</v>
      </c>
      <c r="J61">
        <v>200</v>
      </c>
      <c r="K61" t="s">
        <v>128</v>
      </c>
      <c r="L61" t="s">
        <v>57</v>
      </c>
      <c r="P61">
        <v>259515000000</v>
      </c>
      <c r="Q61" t="s">
        <v>834</v>
      </c>
      <c r="R61" t="s">
        <v>136</v>
      </c>
      <c r="S61" t="s">
        <v>195</v>
      </c>
      <c r="T61" t="s">
        <v>206</v>
      </c>
      <c r="U61" t="s">
        <v>219</v>
      </c>
      <c r="V61">
        <v>20052</v>
      </c>
      <c r="W61" t="s">
        <v>835</v>
      </c>
      <c r="X61" t="s">
        <v>836</v>
      </c>
      <c r="AB61">
        <v>1800000</v>
      </c>
      <c r="AC61" s="1">
        <v>43530</v>
      </c>
      <c r="AD61" s="1">
        <v>43535</v>
      </c>
      <c r="AE61" s="1">
        <v>43901</v>
      </c>
      <c r="AF61" s="1">
        <v>44266</v>
      </c>
      <c r="AG61" s="1">
        <v>46092</v>
      </c>
      <c r="AH61">
        <v>300</v>
      </c>
      <c r="AI61">
        <v>65</v>
      </c>
      <c r="AJ61">
        <v>1891</v>
      </c>
      <c r="AK61">
        <v>1.625</v>
      </c>
      <c r="AL61">
        <v>1</v>
      </c>
      <c r="AM61" t="s">
        <v>133</v>
      </c>
      <c r="AN61" t="s">
        <v>134</v>
      </c>
      <c r="AO61">
        <v>101.825</v>
      </c>
      <c r="AP61">
        <v>106.361</v>
      </c>
      <c r="AQ61">
        <v>1914498</v>
      </c>
      <c r="AR61">
        <v>24041.1</v>
      </c>
      <c r="AS61">
        <v>1938539.1</v>
      </c>
      <c r="AT61">
        <v>1914498</v>
      </c>
      <c r="AU61">
        <v>24041.1</v>
      </c>
      <c r="AV61">
        <v>1938539.1</v>
      </c>
      <c r="AW61">
        <v>1832850</v>
      </c>
      <c r="AX61">
        <v>1832850</v>
      </c>
      <c r="BA61">
        <v>173975914.15000001</v>
      </c>
      <c r="BB61">
        <v>1403306.79</v>
      </c>
      <c r="BC61">
        <v>175379220.94</v>
      </c>
      <c r="BD61">
        <v>176919328.78999999</v>
      </c>
      <c r="BE61">
        <v>1.08213</v>
      </c>
      <c r="BF61" t="str">
        <f>IF(TRIM(W61)="",IF(TRIM(O61)="",IF(TRIM(M61)="","please check",CONCATENATE(M61,"_",COUNTIFS($M$2:$M61,M61,$C$2:$C61,$C61))),CONCATENATE(O61,"_",COUNTIFS($O$2:$O61,O61,$C$2:$C61,$C61))),W61)</f>
        <v>XS1962513674</v>
      </c>
      <c r="BG61" t="str">
        <f t="shared" si="0"/>
        <v/>
      </c>
      <c r="BH61">
        <f t="shared" si="1"/>
        <v>1800000</v>
      </c>
      <c r="BI61">
        <f t="shared" si="2"/>
        <v>1938539.1</v>
      </c>
      <c r="BJ61">
        <f>IF($I61&lt;&gt;"F.E.T.",$AV61,IF($BK61="",IF($D61=$L61,$BI61,-SUMIFS($BI:$BI,$BG:$BG,$BG61,$B:$B,$B61,$L:$L,"&lt;&gt;"&amp;$L61)+SUMIFS($AY:$AY,$BG:$BG,$BG61,$B:$B,$B61)),IF($D61=$L61,-SUMIFS($BI:$BI,$BG:$BG,$BG61,$B:$B,$B61,$L:$L,"&lt;&gt;"&amp;$L61)*VLOOKUP($D61&amp;(IF($L61=MID($Q61,FIND("Bought ",$Q61)+7,3),MID($Q61,FIND("Sold ",$Q61)+5,3),IF($L61=MID($Q61,FIND("Sold ",$Q61)+5,3),MID($Q61,FIND("Bought ",$Q61)+7,3),"error"))),FX!$A:$B,2,0)+SUMIFS($AY:$AY,$BG:$BG,$BG61,$B:$B,$B61),$BI61*(VLOOKUP($D61&amp;$L61,FX!$A:$B,2,0)))))</f>
        <v>1938539.1</v>
      </c>
      <c r="BK61" t="str">
        <f>IF(E61="CASH",IFERROR(VLOOKUP(M61,[1]mapping!$A:$C,3,0),""),IF(I61="F.E.T.",IF(VLOOKUP(O61,[1]forwards!$E:$Q,13,0)=0,"",VLOOKUP(O61,[1]forwards!$E:$Q,13,0)),""))</f>
        <v/>
      </c>
      <c r="BL61" t="str">
        <f>IF($B61&lt;&gt;VLOOKUP($BL$1,NAV!$A:$N,MATCH("SubFund_Code",NAV!$A$1:$N$1,0),0),"n/a",IF($BK61="",$BJ61/SUMIFS($BJ:$BJ,$BK:$BK,"",$B:$B,$B61)*VLOOKUP($BL$1,NAV!$A:$N,MATCH("Hedged sc",NAV!$A$1:$N$1,0),0)/VLOOKUP($BL$1,NAV!$A:$N,MATCH("SC in FUND CCY",NAV!$A$1:$N$1,0),0),IF($BK61&lt;&gt;VLOOKUP($BL$1,NAV!$A:$N,MATCH("SC",NAV!$A$1:$N$1,0),0),"n/a",$BJ61/VLOOKUP($BL$1,NAV!$A:$N,MATCH("SC in FUND CCY",NAV!$A$1:$N$1,0),0))))</f>
        <v>n/a</v>
      </c>
    </row>
    <row r="62" spans="1:64" hidden="1" x14ac:dyDescent="0.25">
      <c r="A62" s="1">
        <v>44196</v>
      </c>
      <c r="B62" t="s">
        <v>104</v>
      </c>
      <c r="C62" t="s">
        <v>105</v>
      </c>
      <c r="D62" t="s">
        <v>57</v>
      </c>
      <c r="E62" t="s">
        <v>124</v>
      </c>
      <c r="F62" t="s">
        <v>125</v>
      </c>
      <c r="G62" t="s">
        <v>126</v>
      </c>
      <c r="H62">
        <v>150</v>
      </c>
      <c r="I62" t="s">
        <v>127</v>
      </c>
      <c r="J62">
        <v>200</v>
      </c>
      <c r="K62" t="s">
        <v>128</v>
      </c>
      <c r="L62" t="s">
        <v>57</v>
      </c>
      <c r="P62">
        <v>263738000000</v>
      </c>
      <c r="Q62" t="s">
        <v>837</v>
      </c>
      <c r="R62" t="s">
        <v>136</v>
      </c>
      <c r="S62" t="s">
        <v>149</v>
      </c>
      <c r="T62" t="s">
        <v>217</v>
      </c>
      <c r="U62" t="s">
        <v>219</v>
      </c>
      <c r="V62">
        <v>20052</v>
      </c>
      <c r="W62" t="s">
        <v>838</v>
      </c>
      <c r="X62" t="s">
        <v>839</v>
      </c>
      <c r="AB62">
        <v>1000000</v>
      </c>
      <c r="AC62" s="1">
        <v>43651</v>
      </c>
      <c r="AD62" s="1">
        <v>43655</v>
      </c>
      <c r="AE62" s="1">
        <v>43915</v>
      </c>
      <c r="AF62" s="1">
        <v>44280</v>
      </c>
      <c r="AG62" s="1">
        <v>46471</v>
      </c>
      <c r="AH62">
        <v>286</v>
      </c>
      <c r="AI62">
        <v>79</v>
      </c>
      <c r="AJ62">
        <v>2270</v>
      </c>
      <c r="AK62">
        <v>1.75</v>
      </c>
      <c r="AL62">
        <v>1</v>
      </c>
      <c r="AM62" t="s">
        <v>133</v>
      </c>
      <c r="AN62" t="s">
        <v>134</v>
      </c>
      <c r="AO62">
        <v>105.184453</v>
      </c>
      <c r="AP62">
        <v>106.27</v>
      </c>
      <c r="AQ62">
        <v>1062700</v>
      </c>
      <c r="AR62">
        <v>13712.33</v>
      </c>
      <c r="AS62">
        <v>1076412.33</v>
      </c>
      <c r="AT62">
        <v>1062700</v>
      </c>
      <c r="AU62">
        <v>13712.33</v>
      </c>
      <c r="AV62">
        <v>1076412.33</v>
      </c>
      <c r="AW62">
        <v>1051844.53</v>
      </c>
      <c r="AX62">
        <v>1051844.53</v>
      </c>
      <c r="BA62">
        <v>173975914.15000001</v>
      </c>
      <c r="BB62">
        <v>1403306.79</v>
      </c>
      <c r="BC62">
        <v>175379220.94</v>
      </c>
      <c r="BD62">
        <v>176919328.78999999</v>
      </c>
      <c r="BE62">
        <v>0.60066900000000001</v>
      </c>
      <c r="BF62" t="str">
        <f>IF(TRIM(W62)="",IF(TRIM(O62)="",IF(TRIM(M62)="","please check",CONCATENATE(M62,"_",COUNTIFS($M$2:$M62,M62,$C$2:$C62,$C62))),CONCATENATE(O62,"_",COUNTIFS($O$2:$O62,O62,$C$2:$C62,$C62))),W62)</f>
        <v>XS1969600748</v>
      </c>
      <c r="BG62" t="str">
        <f t="shared" si="0"/>
        <v/>
      </c>
      <c r="BH62">
        <f t="shared" si="1"/>
        <v>1000000</v>
      </c>
      <c r="BI62">
        <f t="shared" si="2"/>
        <v>1076412.33</v>
      </c>
      <c r="BJ62">
        <f>IF($I62&lt;&gt;"F.E.T.",$AV62,IF($BK62="",IF($D62=$L62,$BI62,-SUMIFS($BI:$BI,$BG:$BG,$BG62,$B:$B,$B62,$L:$L,"&lt;&gt;"&amp;$L62)+SUMIFS($AY:$AY,$BG:$BG,$BG62,$B:$B,$B62)),IF($D62=$L62,-SUMIFS($BI:$BI,$BG:$BG,$BG62,$B:$B,$B62,$L:$L,"&lt;&gt;"&amp;$L62)*VLOOKUP($D62&amp;(IF($L62=MID($Q62,FIND("Bought ",$Q62)+7,3),MID($Q62,FIND("Sold ",$Q62)+5,3),IF($L62=MID($Q62,FIND("Sold ",$Q62)+5,3),MID($Q62,FIND("Bought ",$Q62)+7,3),"error"))),FX!$A:$B,2,0)+SUMIFS($AY:$AY,$BG:$BG,$BG62,$B:$B,$B62),$BI62*(VLOOKUP($D62&amp;$L62,FX!$A:$B,2,0)))))</f>
        <v>1076412.33</v>
      </c>
      <c r="BK62" t="str">
        <f>IF(E62="CASH",IFERROR(VLOOKUP(M62,[1]mapping!$A:$C,3,0),""),IF(I62="F.E.T.",IF(VLOOKUP(O62,[1]forwards!$E:$Q,13,0)=0,"",VLOOKUP(O62,[1]forwards!$E:$Q,13,0)),""))</f>
        <v/>
      </c>
      <c r="BL62" t="str">
        <f>IF($B62&lt;&gt;VLOOKUP($BL$1,NAV!$A:$N,MATCH("SubFund_Code",NAV!$A$1:$N$1,0),0),"n/a",IF($BK62="",$BJ62/SUMIFS($BJ:$BJ,$BK:$BK,"",$B:$B,$B62)*VLOOKUP($BL$1,NAV!$A:$N,MATCH("Hedged sc",NAV!$A$1:$N$1,0),0)/VLOOKUP($BL$1,NAV!$A:$N,MATCH("SC in FUND CCY",NAV!$A$1:$N$1,0),0),IF($BK62&lt;&gt;VLOOKUP($BL$1,NAV!$A:$N,MATCH("SC",NAV!$A$1:$N$1,0),0),"n/a",$BJ62/VLOOKUP($BL$1,NAV!$A:$N,MATCH("SC in FUND CCY",NAV!$A$1:$N$1,0),0))))</f>
        <v>n/a</v>
      </c>
    </row>
    <row r="63" spans="1:64" hidden="1" x14ac:dyDescent="0.25">
      <c r="A63" s="1">
        <v>44196</v>
      </c>
      <c r="B63" t="s">
        <v>104</v>
      </c>
      <c r="C63" t="s">
        <v>105</v>
      </c>
      <c r="D63" t="s">
        <v>57</v>
      </c>
      <c r="E63" t="s">
        <v>124</v>
      </c>
      <c r="F63" t="s">
        <v>125</v>
      </c>
      <c r="G63" t="s">
        <v>126</v>
      </c>
      <c r="H63">
        <v>150</v>
      </c>
      <c r="I63" t="s">
        <v>127</v>
      </c>
      <c r="J63">
        <v>200</v>
      </c>
      <c r="K63" t="s">
        <v>128</v>
      </c>
      <c r="L63" t="s">
        <v>57</v>
      </c>
      <c r="P63">
        <v>265411000000</v>
      </c>
      <c r="Q63" t="s">
        <v>840</v>
      </c>
      <c r="R63" t="s">
        <v>162</v>
      </c>
      <c r="S63" t="s">
        <v>184</v>
      </c>
      <c r="T63" t="s">
        <v>217</v>
      </c>
      <c r="U63" t="s">
        <v>219</v>
      </c>
      <c r="V63">
        <v>20052</v>
      </c>
      <c r="W63" t="s">
        <v>841</v>
      </c>
      <c r="X63" t="s">
        <v>842</v>
      </c>
      <c r="AB63">
        <v>1500000</v>
      </c>
      <c r="AC63" s="1">
        <v>43550</v>
      </c>
      <c r="AD63" s="1">
        <v>43557</v>
      </c>
      <c r="AE63" s="1">
        <v>43837</v>
      </c>
      <c r="AF63" s="1">
        <v>44203</v>
      </c>
      <c r="AG63" s="1">
        <v>45664</v>
      </c>
      <c r="AH63">
        <v>364</v>
      </c>
      <c r="AI63">
        <v>2</v>
      </c>
      <c r="AJ63">
        <v>1463</v>
      </c>
      <c r="AK63">
        <v>1.625</v>
      </c>
      <c r="AL63">
        <v>1</v>
      </c>
      <c r="AM63" t="s">
        <v>133</v>
      </c>
      <c r="AN63" t="s">
        <v>134</v>
      </c>
      <c r="AO63">
        <v>102.340267</v>
      </c>
      <c r="AP63">
        <v>105.708</v>
      </c>
      <c r="AQ63">
        <v>1585620</v>
      </c>
      <c r="AR63">
        <v>24241.8</v>
      </c>
      <c r="AS63">
        <v>1609861.8</v>
      </c>
      <c r="AT63">
        <v>1585620</v>
      </c>
      <c r="AU63">
        <v>24241.8</v>
      </c>
      <c r="AV63">
        <v>1609861.8</v>
      </c>
      <c r="AW63">
        <v>1535104</v>
      </c>
      <c r="AX63">
        <v>1535104</v>
      </c>
      <c r="BA63">
        <v>173975914.15000001</v>
      </c>
      <c r="BB63">
        <v>1403306.79</v>
      </c>
      <c r="BC63">
        <v>175379220.94</v>
      </c>
      <c r="BD63">
        <v>176919328.78999999</v>
      </c>
      <c r="BE63">
        <v>0.89623900000000001</v>
      </c>
      <c r="BF63" t="str">
        <f>IF(TRIM(W63)="",IF(TRIM(O63)="",IF(TRIM(M63)="","please check",CONCATENATE(M63,"_",COUNTIFS($M$2:$M63,M63,$C$2:$C63,$C63))),CONCATENATE(O63,"_",COUNTIFS($O$2:$O63,O63,$C$2:$C63,$C63))),W63)</f>
        <v>XS1973750869</v>
      </c>
      <c r="BG63" t="str">
        <f t="shared" si="0"/>
        <v/>
      </c>
      <c r="BH63">
        <f t="shared" si="1"/>
        <v>1500000</v>
      </c>
      <c r="BI63">
        <f t="shared" si="2"/>
        <v>1609861.8</v>
      </c>
      <c r="BJ63">
        <f>IF($I63&lt;&gt;"F.E.T.",$AV63,IF($BK63="",IF($D63=$L63,$BI63,-SUMIFS($BI:$BI,$BG:$BG,$BG63,$B:$B,$B63,$L:$L,"&lt;&gt;"&amp;$L63)+SUMIFS($AY:$AY,$BG:$BG,$BG63,$B:$B,$B63)),IF($D63=$L63,-SUMIFS($BI:$BI,$BG:$BG,$BG63,$B:$B,$B63,$L:$L,"&lt;&gt;"&amp;$L63)*VLOOKUP($D63&amp;(IF($L63=MID($Q63,FIND("Bought ",$Q63)+7,3),MID($Q63,FIND("Sold ",$Q63)+5,3),IF($L63=MID($Q63,FIND("Sold ",$Q63)+5,3),MID($Q63,FIND("Bought ",$Q63)+7,3),"error"))),FX!$A:$B,2,0)+SUMIFS($AY:$AY,$BG:$BG,$BG63,$B:$B,$B63),$BI63*(VLOOKUP($D63&amp;$L63,FX!$A:$B,2,0)))))</f>
        <v>1609861.8</v>
      </c>
      <c r="BK63" t="str">
        <f>IF(E63="CASH",IFERROR(VLOOKUP(M63,[1]mapping!$A:$C,3,0),""),IF(I63="F.E.T.",IF(VLOOKUP(O63,[1]forwards!$E:$Q,13,0)=0,"",VLOOKUP(O63,[1]forwards!$E:$Q,13,0)),""))</f>
        <v/>
      </c>
      <c r="BL63" t="str">
        <f>IF($B63&lt;&gt;VLOOKUP($BL$1,NAV!$A:$N,MATCH("SubFund_Code",NAV!$A$1:$N$1,0),0),"n/a",IF($BK63="",$BJ63/SUMIFS($BJ:$BJ,$BK:$BK,"",$B:$B,$B63)*VLOOKUP($BL$1,NAV!$A:$N,MATCH("Hedged sc",NAV!$A$1:$N$1,0),0)/VLOOKUP($BL$1,NAV!$A:$N,MATCH("SC in FUND CCY",NAV!$A$1:$N$1,0),0),IF($BK63&lt;&gt;VLOOKUP($BL$1,NAV!$A:$N,MATCH("SC",NAV!$A$1:$N$1,0),0),"n/a",$BJ63/VLOOKUP($BL$1,NAV!$A:$N,MATCH("SC in FUND CCY",NAV!$A$1:$N$1,0),0))))</f>
        <v>n/a</v>
      </c>
    </row>
    <row r="64" spans="1:64" hidden="1" x14ac:dyDescent="0.25">
      <c r="A64" s="1">
        <v>44196</v>
      </c>
      <c r="B64" t="s">
        <v>104</v>
      </c>
      <c r="C64" t="s">
        <v>105</v>
      </c>
      <c r="D64" t="s">
        <v>57</v>
      </c>
      <c r="E64" t="s">
        <v>124</v>
      </c>
      <c r="F64" t="s">
        <v>125</v>
      </c>
      <c r="G64" t="s">
        <v>126</v>
      </c>
      <c r="H64">
        <v>150</v>
      </c>
      <c r="I64" t="s">
        <v>127</v>
      </c>
      <c r="J64">
        <v>200</v>
      </c>
      <c r="K64" t="s">
        <v>128</v>
      </c>
      <c r="L64" t="s">
        <v>57</v>
      </c>
      <c r="P64">
        <v>267212000000</v>
      </c>
      <c r="Q64" t="s">
        <v>135</v>
      </c>
      <c r="R64" t="s">
        <v>136</v>
      </c>
      <c r="S64" t="s">
        <v>137</v>
      </c>
      <c r="T64" t="s">
        <v>138</v>
      </c>
      <c r="U64" t="s">
        <v>219</v>
      </c>
      <c r="V64">
        <v>20052</v>
      </c>
      <c r="W64" t="s">
        <v>139</v>
      </c>
      <c r="X64" t="s">
        <v>140</v>
      </c>
      <c r="AB64">
        <v>1700000</v>
      </c>
      <c r="AC64" s="1">
        <v>43557</v>
      </c>
      <c r="AD64" s="1">
        <v>43565</v>
      </c>
      <c r="AE64" s="1">
        <v>43931</v>
      </c>
      <c r="AF64" s="1">
        <v>44296</v>
      </c>
      <c r="AG64" s="1">
        <v>47218</v>
      </c>
      <c r="AH64">
        <v>270</v>
      </c>
      <c r="AI64">
        <v>95</v>
      </c>
      <c r="AJ64">
        <v>3017</v>
      </c>
      <c r="AK64">
        <v>1.5</v>
      </c>
      <c r="AL64">
        <v>1</v>
      </c>
      <c r="AM64" t="s">
        <v>133</v>
      </c>
      <c r="AN64" t="s">
        <v>134</v>
      </c>
      <c r="AO64">
        <v>103.333294</v>
      </c>
      <c r="AP64">
        <v>110.45</v>
      </c>
      <c r="AQ64">
        <v>1877650</v>
      </c>
      <c r="AR64">
        <v>18863.009999999998</v>
      </c>
      <c r="AS64">
        <v>1896513.01</v>
      </c>
      <c r="AT64">
        <v>1877650</v>
      </c>
      <c r="AU64">
        <v>18863.009999999998</v>
      </c>
      <c r="AV64">
        <v>1896513.01</v>
      </c>
      <c r="AW64">
        <v>1756666</v>
      </c>
      <c r="AX64">
        <v>1756666</v>
      </c>
      <c r="BA64">
        <v>173975914.15000001</v>
      </c>
      <c r="BB64">
        <v>1403306.79</v>
      </c>
      <c r="BC64">
        <v>175379220.94</v>
      </c>
      <c r="BD64">
        <v>176919328.78999999</v>
      </c>
      <c r="BE64">
        <v>1.0613030000000001</v>
      </c>
      <c r="BF64" t="str">
        <f>IF(TRIM(W64)="",IF(TRIM(O64)="",IF(TRIM(M64)="","please check",CONCATENATE(M64,"_",COUNTIFS($M$2:$M64,M64,$C$2:$C64,$C64))),CONCATENATE(O64,"_",COUNTIFS($O$2:$O64,O64,$C$2:$C64,$C64))),W64)</f>
        <v>XS1979490239</v>
      </c>
      <c r="BG64" t="str">
        <f t="shared" si="0"/>
        <v/>
      </c>
      <c r="BH64">
        <f t="shared" si="1"/>
        <v>1700000</v>
      </c>
      <c r="BI64">
        <f t="shared" si="2"/>
        <v>1896513.01</v>
      </c>
      <c r="BJ64">
        <f>IF($I64&lt;&gt;"F.E.T.",$AV64,IF($BK64="",IF($D64=$L64,$BI64,-SUMIFS($BI:$BI,$BG:$BG,$BG64,$B:$B,$B64,$L:$L,"&lt;&gt;"&amp;$L64)+SUMIFS($AY:$AY,$BG:$BG,$BG64,$B:$B,$B64)),IF($D64=$L64,-SUMIFS($BI:$BI,$BG:$BG,$BG64,$B:$B,$B64,$L:$L,"&lt;&gt;"&amp;$L64)*VLOOKUP($D64&amp;(IF($L64=MID($Q64,FIND("Bought ",$Q64)+7,3),MID($Q64,FIND("Sold ",$Q64)+5,3),IF($L64=MID($Q64,FIND("Sold ",$Q64)+5,3),MID($Q64,FIND("Bought ",$Q64)+7,3),"error"))),FX!$A:$B,2,0)+SUMIFS($AY:$AY,$BG:$BG,$BG64,$B:$B,$B64),$BI64*(VLOOKUP($D64&amp;$L64,FX!$A:$B,2,0)))))</f>
        <v>1896513.01</v>
      </c>
      <c r="BK64" t="str">
        <f>IF(E64="CASH",IFERROR(VLOOKUP(M64,[1]mapping!$A:$C,3,0),""),IF(I64="F.E.T.",IF(VLOOKUP(O64,[1]forwards!$E:$Q,13,0)=0,"",VLOOKUP(O64,[1]forwards!$E:$Q,13,0)),""))</f>
        <v/>
      </c>
      <c r="BL64" t="str">
        <f>IF($B64&lt;&gt;VLOOKUP($BL$1,NAV!$A:$N,MATCH("SubFund_Code",NAV!$A$1:$N$1,0),0),"n/a",IF($BK64="",$BJ64/SUMIFS($BJ:$BJ,$BK:$BK,"",$B:$B,$B64)*VLOOKUP($BL$1,NAV!$A:$N,MATCH("Hedged sc",NAV!$A$1:$N$1,0),0)/VLOOKUP($BL$1,NAV!$A:$N,MATCH("SC in FUND CCY",NAV!$A$1:$N$1,0),0),IF($BK64&lt;&gt;VLOOKUP($BL$1,NAV!$A:$N,MATCH("SC",NAV!$A$1:$N$1,0),0),"n/a",$BJ64/VLOOKUP($BL$1,NAV!$A:$N,MATCH("SC in FUND CCY",NAV!$A$1:$N$1,0),0))))</f>
        <v>n/a</v>
      </c>
    </row>
    <row r="65" spans="1:64" hidden="1" x14ac:dyDescent="0.25">
      <c r="A65" s="1">
        <v>44196</v>
      </c>
      <c r="B65" t="s">
        <v>104</v>
      </c>
      <c r="C65" t="s">
        <v>105</v>
      </c>
      <c r="D65" t="s">
        <v>57</v>
      </c>
      <c r="E65" t="s">
        <v>124</v>
      </c>
      <c r="F65" t="s">
        <v>125</v>
      </c>
      <c r="G65" t="s">
        <v>126</v>
      </c>
      <c r="H65">
        <v>150</v>
      </c>
      <c r="I65" t="s">
        <v>127</v>
      </c>
      <c r="J65">
        <v>200</v>
      </c>
      <c r="K65" t="s">
        <v>128</v>
      </c>
      <c r="L65" t="s">
        <v>57</v>
      </c>
      <c r="P65">
        <v>267268000000</v>
      </c>
      <c r="Q65" t="s">
        <v>779</v>
      </c>
      <c r="R65" t="s">
        <v>162</v>
      </c>
      <c r="S65" t="s">
        <v>151</v>
      </c>
      <c r="T65" t="s">
        <v>322</v>
      </c>
      <c r="U65" t="s">
        <v>219</v>
      </c>
      <c r="V65">
        <v>20052</v>
      </c>
      <c r="W65" t="s">
        <v>780</v>
      </c>
      <c r="X65" t="s">
        <v>781</v>
      </c>
      <c r="AB65">
        <v>1900000</v>
      </c>
      <c r="AC65" s="1">
        <v>43563</v>
      </c>
      <c r="AD65" s="1">
        <v>43565</v>
      </c>
      <c r="AE65" s="1">
        <v>43930</v>
      </c>
      <c r="AF65" s="1">
        <v>44295</v>
      </c>
      <c r="AG65" s="1">
        <v>45391</v>
      </c>
      <c r="AH65">
        <v>271</v>
      </c>
      <c r="AI65">
        <v>94</v>
      </c>
      <c r="AJ65">
        <v>1190</v>
      </c>
      <c r="AK65">
        <v>2</v>
      </c>
      <c r="AL65">
        <v>1</v>
      </c>
      <c r="AM65" t="s">
        <v>133</v>
      </c>
      <c r="AN65" t="s">
        <v>134</v>
      </c>
      <c r="AO65">
        <v>102.283579</v>
      </c>
      <c r="AP65">
        <v>104.76900000000001</v>
      </c>
      <c r="AQ65">
        <v>1990611</v>
      </c>
      <c r="AR65">
        <v>28213.7</v>
      </c>
      <c r="AS65">
        <v>2018824.7</v>
      </c>
      <c r="AT65">
        <v>1990611</v>
      </c>
      <c r="AU65">
        <v>28213.7</v>
      </c>
      <c r="AV65">
        <v>2018824.7</v>
      </c>
      <c r="AW65">
        <v>1943388</v>
      </c>
      <c r="AX65">
        <v>1943388</v>
      </c>
      <c r="BA65">
        <v>173975914.15000001</v>
      </c>
      <c r="BB65">
        <v>1403306.79</v>
      </c>
      <c r="BC65">
        <v>175379220.94</v>
      </c>
      <c r="BD65">
        <v>176919328.78999999</v>
      </c>
      <c r="BE65">
        <v>1.1251519999999999</v>
      </c>
      <c r="BF65" t="str">
        <f>IF(TRIM(W65)="",IF(TRIM(O65)="",IF(TRIM(M65)="","please check",CONCATENATE(M65,"_",COUNTIFS($M$2:$M65,M65,$C$2:$C65,$C65))),CONCATENATE(O65,"_",COUNTIFS($O$2:$O65,O65,$C$2:$C65,$C65))),W65)</f>
        <v>XS1978668298</v>
      </c>
      <c r="BG65" t="str">
        <f t="shared" si="0"/>
        <v/>
      </c>
      <c r="BH65">
        <f t="shared" si="1"/>
        <v>1900000</v>
      </c>
      <c r="BI65">
        <f t="shared" si="2"/>
        <v>2018824.7</v>
      </c>
      <c r="BJ65">
        <f>IF($I65&lt;&gt;"F.E.T.",$AV65,IF($BK65="",IF($D65=$L65,$BI65,-SUMIFS($BI:$BI,$BG:$BG,$BG65,$B:$B,$B65,$L:$L,"&lt;&gt;"&amp;$L65)+SUMIFS($AY:$AY,$BG:$BG,$BG65,$B:$B,$B65)),IF($D65=$L65,-SUMIFS($BI:$BI,$BG:$BG,$BG65,$B:$B,$B65,$L:$L,"&lt;&gt;"&amp;$L65)*VLOOKUP($D65&amp;(IF($L65=MID($Q65,FIND("Bought ",$Q65)+7,3),MID($Q65,FIND("Sold ",$Q65)+5,3),IF($L65=MID($Q65,FIND("Sold ",$Q65)+5,3),MID($Q65,FIND("Bought ",$Q65)+7,3),"error"))),FX!$A:$B,2,0)+SUMIFS($AY:$AY,$BG:$BG,$BG65,$B:$B,$B65),$BI65*(VLOOKUP($D65&amp;$L65,FX!$A:$B,2,0)))))</f>
        <v>2018824.7</v>
      </c>
      <c r="BK65" t="str">
        <f>IF(E65="CASH",IFERROR(VLOOKUP(M65,[1]mapping!$A:$C,3,0),""),IF(I65="F.E.T.",IF(VLOOKUP(O65,[1]forwards!$E:$Q,13,0)=0,"",VLOOKUP(O65,[1]forwards!$E:$Q,13,0)),""))</f>
        <v/>
      </c>
      <c r="BL65" t="str">
        <f>IF($B65&lt;&gt;VLOOKUP($BL$1,NAV!$A:$N,MATCH("SubFund_Code",NAV!$A$1:$N$1,0),0),"n/a",IF($BK65="",$BJ65/SUMIFS($BJ:$BJ,$BK:$BK,"",$B:$B,$B65)*VLOOKUP($BL$1,NAV!$A:$N,MATCH("Hedged sc",NAV!$A$1:$N$1,0),0)/VLOOKUP($BL$1,NAV!$A:$N,MATCH("SC in FUND CCY",NAV!$A$1:$N$1,0),0),IF($BK65&lt;&gt;VLOOKUP($BL$1,NAV!$A:$N,MATCH("SC",NAV!$A$1:$N$1,0),0),"n/a",$BJ65/VLOOKUP($BL$1,NAV!$A:$N,MATCH("SC in FUND CCY",NAV!$A$1:$N$1,0),0))))</f>
        <v>n/a</v>
      </c>
    </row>
    <row r="66" spans="1:64" hidden="1" x14ac:dyDescent="0.25">
      <c r="A66" s="1">
        <v>44196</v>
      </c>
      <c r="B66" t="s">
        <v>104</v>
      </c>
      <c r="C66" t="s">
        <v>105</v>
      </c>
      <c r="D66" t="s">
        <v>57</v>
      </c>
      <c r="E66" t="s">
        <v>124</v>
      </c>
      <c r="F66" t="s">
        <v>125</v>
      </c>
      <c r="G66" t="s">
        <v>126</v>
      </c>
      <c r="H66">
        <v>150</v>
      </c>
      <c r="I66" t="s">
        <v>127</v>
      </c>
      <c r="J66">
        <v>200</v>
      </c>
      <c r="K66" t="s">
        <v>128</v>
      </c>
      <c r="L66" t="s">
        <v>57</v>
      </c>
      <c r="P66">
        <v>267347000000</v>
      </c>
      <c r="Q66" t="s">
        <v>843</v>
      </c>
      <c r="R66" t="s">
        <v>155</v>
      </c>
      <c r="S66" t="s">
        <v>148</v>
      </c>
      <c r="T66" t="s">
        <v>149</v>
      </c>
      <c r="U66" t="s">
        <v>219</v>
      </c>
      <c r="V66">
        <v>20052</v>
      </c>
      <c r="W66" t="s">
        <v>844</v>
      </c>
      <c r="X66" t="s">
        <v>845</v>
      </c>
      <c r="AB66">
        <v>500000</v>
      </c>
      <c r="AC66" s="1">
        <v>43558</v>
      </c>
      <c r="AD66" s="1">
        <v>43572</v>
      </c>
      <c r="AE66" s="1">
        <v>43938</v>
      </c>
      <c r="AF66" s="1">
        <v>44303</v>
      </c>
      <c r="AG66" s="1">
        <v>44668</v>
      </c>
      <c r="AH66">
        <v>263</v>
      </c>
      <c r="AI66">
        <v>102</v>
      </c>
      <c r="AJ66">
        <v>467</v>
      </c>
      <c r="AK66">
        <v>1.5</v>
      </c>
      <c r="AL66">
        <v>1</v>
      </c>
      <c r="AM66" t="s">
        <v>133</v>
      </c>
      <c r="AN66" t="s">
        <v>134</v>
      </c>
      <c r="AO66">
        <v>101.2</v>
      </c>
      <c r="AP66">
        <v>99.936999999999998</v>
      </c>
      <c r="AQ66">
        <v>499685</v>
      </c>
      <c r="AR66">
        <v>5404.11</v>
      </c>
      <c r="AS66">
        <v>505089.11</v>
      </c>
      <c r="AT66">
        <v>499685</v>
      </c>
      <c r="AU66">
        <v>5404.11</v>
      </c>
      <c r="AV66">
        <v>505089.11</v>
      </c>
      <c r="AW66">
        <v>506000</v>
      </c>
      <c r="AX66">
        <v>506000</v>
      </c>
      <c r="BA66">
        <v>173975914.15000001</v>
      </c>
      <c r="BB66">
        <v>1403306.79</v>
      </c>
      <c r="BC66">
        <v>175379220.94</v>
      </c>
      <c r="BD66">
        <v>176919328.78999999</v>
      </c>
      <c r="BE66">
        <v>0.28243699999999999</v>
      </c>
      <c r="BF66" t="str">
        <f>IF(TRIM(W66)="",IF(TRIM(O66)="",IF(TRIM(M66)="","please check",CONCATENATE(M66,"_",COUNTIFS($M$2:$M66,M66,$C$2:$C66,$C66))),CONCATENATE(O66,"_",COUNTIFS($O$2:$O66,O66,$C$2:$C66,$C66))),W66)</f>
        <v>XS1843441491</v>
      </c>
      <c r="BG66" t="str">
        <f t="shared" si="0"/>
        <v/>
      </c>
      <c r="BH66">
        <f t="shared" si="1"/>
        <v>500000</v>
      </c>
      <c r="BI66">
        <f t="shared" si="2"/>
        <v>505089.11</v>
      </c>
      <c r="BJ66">
        <f>IF($I66&lt;&gt;"F.E.T.",$AV66,IF($BK66="",IF($D66=$L66,$BI66,-SUMIFS($BI:$BI,$BG:$BG,$BG66,$B:$B,$B66,$L:$L,"&lt;&gt;"&amp;$L66)+SUMIFS($AY:$AY,$BG:$BG,$BG66,$B:$B,$B66)),IF($D66=$L66,-SUMIFS($BI:$BI,$BG:$BG,$BG66,$B:$B,$B66,$L:$L,"&lt;&gt;"&amp;$L66)*VLOOKUP($D66&amp;(IF($L66=MID($Q66,FIND("Bought ",$Q66)+7,3),MID($Q66,FIND("Sold ",$Q66)+5,3),IF($L66=MID($Q66,FIND("Sold ",$Q66)+5,3),MID($Q66,FIND("Bought ",$Q66)+7,3),"error"))),FX!$A:$B,2,0)+SUMIFS($AY:$AY,$BG:$BG,$BG66,$B:$B,$B66),$BI66*(VLOOKUP($D66&amp;$L66,FX!$A:$B,2,0)))))</f>
        <v>505089.11</v>
      </c>
      <c r="BK66" t="str">
        <f>IF(E66="CASH",IFERROR(VLOOKUP(M66,[1]mapping!$A:$C,3,0),""),IF(I66="F.E.T.",IF(VLOOKUP(O66,[1]forwards!$E:$Q,13,0)=0,"",VLOOKUP(O66,[1]forwards!$E:$Q,13,0)),""))</f>
        <v/>
      </c>
      <c r="BL66" t="str">
        <f>IF($B66&lt;&gt;VLOOKUP($BL$1,NAV!$A:$N,MATCH("SubFund_Code",NAV!$A$1:$N$1,0),0),"n/a",IF($BK66="",$BJ66/SUMIFS($BJ:$BJ,$BK:$BK,"",$B:$B,$B66)*VLOOKUP($BL$1,NAV!$A:$N,MATCH("Hedged sc",NAV!$A$1:$N$1,0),0)/VLOOKUP($BL$1,NAV!$A:$N,MATCH("SC in FUND CCY",NAV!$A$1:$N$1,0),0),IF($BK66&lt;&gt;VLOOKUP($BL$1,NAV!$A:$N,MATCH("SC",NAV!$A$1:$N$1,0),0),"n/a",$BJ66/VLOOKUP($BL$1,NAV!$A:$N,MATCH("SC in FUND CCY",NAV!$A$1:$N$1,0),0))))</f>
        <v>n/a</v>
      </c>
    </row>
    <row r="67" spans="1:64" hidden="1" x14ac:dyDescent="0.25">
      <c r="A67" s="1">
        <v>44196</v>
      </c>
      <c r="B67" t="s">
        <v>104</v>
      </c>
      <c r="C67" t="s">
        <v>105</v>
      </c>
      <c r="D67" t="s">
        <v>57</v>
      </c>
      <c r="E67" t="s">
        <v>124</v>
      </c>
      <c r="F67" t="s">
        <v>125</v>
      </c>
      <c r="G67" t="s">
        <v>126</v>
      </c>
      <c r="H67">
        <v>150</v>
      </c>
      <c r="I67" t="s">
        <v>127</v>
      </c>
      <c r="J67">
        <v>200</v>
      </c>
      <c r="K67" t="s">
        <v>128</v>
      </c>
      <c r="L67" t="s">
        <v>57</v>
      </c>
      <c r="P67">
        <v>272090000000</v>
      </c>
      <c r="Q67" t="s">
        <v>846</v>
      </c>
      <c r="R67" t="s">
        <v>264</v>
      </c>
      <c r="S67" t="s">
        <v>137</v>
      </c>
      <c r="T67" t="s">
        <v>144</v>
      </c>
      <c r="U67" t="s">
        <v>219</v>
      </c>
      <c r="V67">
        <v>20052</v>
      </c>
      <c r="W67" t="s">
        <v>847</v>
      </c>
      <c r="X67" t="s">
        <v>848</v>
      </c>
      <c r="AB67">
        <v>700000</v>
      </c>
      <c r="AC67" s="1">
        <v>43935</v>
      </c>
      <c r="AD67" s="1">
        <v>43937</v>
      </c>
      <c r="AE67" s="1">
        <v>44076</v>
      </c>
      <c r="AF67" s="1">
        <v>44441</v>
      </c>
      <c r="AG67" s="1">
        <v>49920</v>
      </c>
      <c r="AH67">
        <v>125</v>
      </c>
      <c r="AI67">
        <v>240</v>
      </c>
      <c r="AJ67">
        <v>5719</v>
      </c>
      <c r="AK67">
        <v>1.1000000000000001</v>
      </c>
      <c r="AL67">
        <v>1</v>
      </c>
      <c r="AM67" t="s">
        <v>133</v>
      </c>
      <c r="AN67" t="s">
        <v>134</v>
      </c>
      <c r="AO67">
        <v>100.77228599999999</v>
      </c>
      <c r="AP67">
        <v>110.523</v>
      </c>
      <c r="AQ67">
        <v>773661</v>
      </c>
      <c r="AR67">
        <v>2636.99</v>
      </c>
      <c r="AS67">
        <v>776297.99</v>
      </c>
      <c r="AT67">
        <v>773661</v>
      </c>
      <c r="AU67">
        <v>2636.99</v>
      </c>
      <c r="AV67">
        <v>776297.99</v>
      </c>
      <c r="AW67">
        <v>705406</v>
      </c>
      <c r="AX67">
        <v>705406</v>
      </c>
      <c r="BA67">
        <v>173975914.15000001</v>
      </c>
      <c r="BB67">
        <v>1403306.79</v>
      </c>
      <c r="BC67">
        <v>175379220.94</v>
      </c>
      <c r="BD67">
        <v>176919328.78999999</v>
      </c>
      <c r="BE67">
        <v>0.43729600000000002</v>
      </c>
      <c r="BF67" t="str">
        <f>IF(TRIM(W67)="",IF(TRIM(O67)="",IF(TRIM(M67)="","please check",CONCATENATE(M67,"_",COUNTIFS($M$2:$M67,M67,$C$2:$C67,$C67))),CONCATENATE(O67,"_",COUNTIFS($O$2:$O67,O67,$C$2:$C67,$C67))),W67)</f>
        <v>XS1485643610</v>
      </c>
      <c r="BG67" t="str">
        <f t="shared" ref="BG67:BG130" si="3">IF(TRIM(O67)="","",IFERROR(_xlfn.NUMBERVALUE(TRIM(O67)),TRIM(O67)))</f>
        <v/>
      </c>
      <c r="BH67">
        <f t="shared" ref="BH67:BH130" si="4">IF(I67="F.E.T.",$AW67,IF(AB67="",AQ67,AB67))</f>
        <v>700000</v>
      </c>
      <c r="BI67">
        <f t="shared" ref="BI67:BI130" si="5">IF($I67&lt;&gt;"F.E.T.",$AS67,$BH67)</f>
        <v>776297.99</v>
      </c>
      <c r="BJ67">
        <f>IF($I67&lt;&gt;"F.E.T.",$AV67,IF($BK67="",IF($D67=$L67,$BI67,-SUMIFS($BI:$BI,$BG:$BG,$BG67,$B:$B,$B67,$L:$L,"&lt;&gt;"&amp;$L67)+SUMIFS($AY:$AY,$BG:$BG,$BG67,$B:$B,$B67)),IF($D67=$L67,-SUMIFS($BI:$BI,$BG:$BG,$BG67,$B:$B,$B67,$L:$L,"&lt;&gt;"&amp;$L67)*VLOOKUP($D67&amp;(IF($L67=MID($Q67,FIND("Bought ",$Q67)+7,3),MID($Q67,FIND("Sold ",$Q67)+5,3),IF($L67=MID($Q67,FIND("Sold ",$Q67)+5,3),MID($Q67,FIND("Bought ",$Q67)+7,3),"error"))),FX!$A:$B,2,0)+SUMIFS($AY:$AY,$BG:$BG,$BG67,$B:$B,$B67),$BI67*(VLOOKUP($D67&amp;$L67,FX!$A:$B,2,0)))))</f>
        <v>776297.99</v>
      </c>
      <c r="BK67" t="str">
        <f>IF(E67="CASH",IFERROR(VLOOKUP(M67,[1]mapping!$A:$C,3,0),""),IF(I67="F.E.T.",IF(VLOOKUP(O67,[1]forwards!$E:$Q,13,0)=0,"",VLOOKUP(O67,[1]forwards!$E:$Q,13,0)),""))</f>
        <v/>
      </c>
      <c r="BL67" t="str">
        <f>IF($B67&lt;&gt;VLOOKUP($BL$1,NAV!$A:$N,MATCH("SubFund_Code",NAV!$A$1:$N$1,0),0),"n/a",IF($BK67="",$BJ67/SUMIFS($BJ:$BJ,$BK:$BK,"",$B:$B,$B67)*VLOOKUP($BL$1,NAV!$A:$N,MATCH("Hedged sc",NAV!$A$1:$N$1,0),0)/VLOOKUP($BL$1,NAV!$A:$N,MATCH("SC in FUND CCY",NAV!$A$1:$N$1,0),0),IF($BK67&lt;&gt;VLOOKUP($BL$1,NAV!$A:$N,MATCH("SC",NAV!$A$1:$N$1,0),0),"n/a",$BJ67/VLOOKUP($BL$1,NAV!$A:$N,MATCH("SC in FUND CCY",NAV!$A$1:$N$1,0),0))))</f>
        <v>n/a</v>
      </c>
    </row>
    <row r="68" spans="1:64" hidden="1" x14ac:dyDescent="0.25">
      <c r="A68" s="1">
        <v>44196</v>
      </c>
      <c r="B68" t="s">
        <v>104</v>
      </c>
      <c r="C68" t="s">
        <v>105</v>
      </c>
      <c r="D68" t="s">
        <v>57</v>
      </c>
      <c r="E68" t="s">
        <v>124</v>
      </c>
      <c r="F68" t="s">
        <v>125</v>
      </c>
      <c r="G68" t="s">
        <v>126</v>
      </c>
      <c r="H68">
        <v>150</v>
      </c>
      <c r="I68" t="s">
        <v>127</v>
      </c>
      <c r="J68">
        <v>200</v>
      </c>
      <c r="K68" t="s">
        <v>128</v>
      </c>
      <c r="L68" t="s">
        <v>57</v>
      </c>
      <c r="P68">
        <v>273364000000</v>
      </c>
      <c r="Q68" t="s">
        <v>782</v>
      </c>
      <c r="R68" t="s">
        <v>166</v>
      </c>
      <c r="S68" t="s">
        <v>156</v>
      </c>
      <c r="T68" t="s">
        <v>217</v>
      </c>
      <c r="U68" t="s">
        <v>219</v>
      </c>
      <c r="V68">
        <v>20052</v>
      </c>
      <c r="W68" t="s">
        <v>783</v>
      </c>
      <c r="X68" t="s">
        <v>784</v>
      </c>
      <c r="AB68">
        <v>300000</v>
      </c>
      <c r="AC68" s="1">
        <v>43924</v>
      </c>
      <c r="AD68" s="1">
        <v>43928</v>
      </c>
      <c r="AE68" s="1">
        <v>44165</v>
      </c>
      <c r="AF68" s="1">
        <v>44347</v>
      </c>
      <c r="AG68" s="1">
        <v>45442</v>
      </c>
      <c r="AH68">
        <v>35</v>
      </c>
      <c r="AI68">
        <v>145</v>
      </c>
      <c r="AJ68">
        <v>1225</v>
      </c>
      <c r="AK68">
        <v>1.875</v>
      </c>
      <c r="AL68">
        <v>1</v>
      </c>
      <c r="AM68" t="s">
        <v>216</v>
      </c>
      <c r="AN68" t="s">
        <v>196</v>
      </c>
      <c r="AO68">
        <v>94.998999999999995</v>
      </c>
      <c r="AP68">
        <v>101.4335</v>
      </c>
      <c r="AQ68">
        <v>304300.5</v>
      </c>
      <c r="AR68">
        <v>546.88</v>
      </c>
      <c r="AS68">
        <v>304847.38</v>
      </c>
      <c r="AT68">
        <v>304300.5</v>
      </c>
      <c r="AU68">
        <v>546.88</v>
      </c>
      <c r="AV68">
        <v>304847.38</v>
      </c>
      <c r="AW68">
        <v>284997</v>
      </c>
      <c r="AX68">
        <v>284997</v>
      </c>
      <c r="BA68">
        <v>173975914.15000001</v>
      </c>
      <c r="BB68">
        <v>1403306.79</v>
      </c>
      <c r="BC68">
        <v>175379220.94</v>
      </c>
      <c r="BD68">
        <v>176919328.78999999</v>
      </c>
      <c r="BE68">
        <v>0.17199999999999999</v>
      </c>
      <c r="BF68" t="str">
        <f>IF(TRIM(W68)="",IF(TRIM(O68)="",IF(TRIM(M68)="","please check",CONCATENATE(M68,"_",COUNTIFS($M$2:$M68,M68,$C$2:$C68,$C68))),CONCATENATE(O68,"_",COUNTIFS($O$2:$O68,O68,$C$2:$C68,$C68))),W68)</f>
        <v>XS1987729412</v>
      </c>
      <c r="BG68" t="str">
        <f t="shared" si="3"/>
        <v/>
      </c>
      <c r="BH68">
        <f t="shared" si="4"/>
        <v>300000</v>
      </c>
      <c r="BI68">
        <f t="shared" si="5"/>
        <v>304847.38</v>
      </c>
      <c r="BJ68">
        <f>IF($I68&lt;&gt;"F.E.T.",$AV68,IF($BK68="",IF($D68=$L68,$BI68,-SUMIFS($BI:$BI,$BG:$BG,$BG68,$B:$B,$B68,$L:$L,"&lt;&gt;"&amp;$L68)+SUMIFS($AY:$AY,$BG:$BG,$BG68,$B:$B,$B68)),IF($D68=$L68,-SUMIFS($BI:$BI,$BG:$BG,$BG68,$B:$B,$B68,$L:$L,"&lt;&gt;"&amp;$L68)*VLOOKUP($D68&amp;(IF($L68=MID($Q68,FIND("Bought ",$Q68)+7,3),MID($Q68,FIND("Sold ",$Q68)+5,3),IF($L68=MID($Q68,FIND("Sold ",$Q68)+5,3),MID($Q68,FIND("Bought ",$Q68)+7,3),"error"))),FX!$A:$B,2,0)+SUMIFS($AY:$AY,$BG:$BG,$BG68,$B:$B,$B68),$BI68*(VLOOKUP($D68&amp;$L68,FX!$A:$B,2,0)))))</f>
        <v>304847.38</v>
      </c>
      <c r="BK68" t="str">
        <f>IF(E68="CASH",IFERROR(VLOOKUP(M68,[1]mapping!$A:$C,3,0),""),IF(I68="F.E.T.",IF(VLOOKUP(O68,[1]forwards!$E:$Q,13,0)=0,"",VLOOKUP(O68,[1]forwards!$E:$Q,13,0)),""))</f>
        <v/>
      </c>
      <c r="BL68" t="str">
        <f>IF($B68&lt;&gt;VLOOKUP($BL$1,NAV!$A:$N,MATCH("SubFund_Code",NAV!$A$1:$N$1,0),0),"n/a",IF($BK68="",$BJ68/SUMIFS($BJ:$BJ,$BK:$BK,"",$B:$B,$B68)*VLOOKUP($BL$1,NAV!$A:$N,MATCH("Hedged sc",NAV!$A$1:$N$1,0),0)/VLOOKUP($BL$1,NAV!$A:$N,MATCH("SC in FUND CCY",NAV!$A$1:$N$1,0),0),IF($BK68&lt;&gt;VLOOKUP($BL$1,NAV!$A:$N,MATCH("SC",NAV!$A$1:$N$1,0),0),"n/a",$BJ68/VLOOKUP($BL$1,NAV!$A:$N,MATCH("SC in FUND CCY",NAV!$A$1:$N$1,0),0))))</f>
        <v>n/a</v>
      </c>
    </row>
    <row r="69" spans="1:64" hidden="1" x14ac:dyDescent="0.25">
      <c r="A69" s="1">
        <v>44196</v>
      </c>
      <c r="B69" t="s">
        <v>104</v>
      </c>
      <c r="C69" t="s">
        <v>105</v>
      </c>
      <c r="D69" t="s">
        <v>57</v>
      </c>
      <c r="E69" t="s">
        <v>124</v>
      </c>
      <c r="F69" t="s">
        <v>125</v>
      </c>
      <c r="G69" t="s">
        <v>126</v>
      </c>
      <c r="H69">
        <v>150</v>
      </c>
      <c r="I69" t="s">
        <v>127</v>
      </c>
      <c r="J69">
        <v>200</v>
      </c>
      <c r="K69" t="s">
        <v>128</v>
      </c>
      <c r="L69" t="s">
        <v>57</v>
      </c>
      <c r="P69">
        <v>274226000000</v>
      </c>
      <c r="Q69" t="s">
        <v>849</v>
      </c>
      <c r="R69" t="s">
        <v>222</v>
      </c>
      <c r="S69" t="s">
        <v>151</v>
      </c>
      <c r="T69" t="s">
        <v>131</v>
      </c>
      <c r="U69" t="s">
        <v>219</v>
      </c>
      <c r="V69">
        <v>20052</v>
      </c>
      <c r="W69" t="s">
        <v>850</v>
      </c>
      <c r="X69" t="s">
        <v>851</v>
      </c>
      <c r="AB69">
        <v>500000</v>
      </c>
      <c r="AC69" s="1">
        <v>43172</v>
      </c>
      <c r="AD69" s="1">
        <v>43174</v>
      </c>
      <c r="AE69" s="1">
        <v>43905</v>
      </c>
      <c r="AF69" s="1">
        <v>44270</v>
      </c>
      <c r="AG69" s="1">
        <v>73050</v>
      </c>
      <c r="AH69">
        <v>296</v>
      </c>
      <c r="AI69">
        <v>69</v>
      </c>
      <c r="AJ69">
        <v>28849</v>
      </c>
      <c r="AK69">
        <v>3.75</v>
      </c>
      <c r="AL69">
        <v>1</v>
      </c>
      <c r="AM69" t="s">
        <v>133</v>
      </c>
      <c r="AN69" t="s">
        <v>134</v>
      </c>
      <c r="AO69">
        <v>106.4</v>
      </c>
      <c r="AP69">
        <v>102.7717</v>
      </c>
      <c r="AQ69">
        <v>513858.5</v>
      </c>
      <c r="AR69">
        <v>15205.48</v>
      </c>
      <c r="AS69">
        <v>529063.98</v>
      </c>
      <c r="AT69">
        <v>513858.5</v>
      </c>
      <c r="AU69">
        <v>15205.48</v>
      </c>
      <c r="AV69">
        <v>529063.98</v>
      </c>
      <c r="AW69">
        <v>532000</v>
      </c>
      <c r="AX69">
        <v>532000</v>
      </c>
      <c r="BA69">
        <v>173975914.15000001</v>
      </c>
      <c r="BB69">
        <v>1403306.79</v>
      </c>
      <c r="BC69">
        <v>175379220.94</v>
      </c>
      <c r="BD69">
        <v>176919328.78999999</v>
      </c>
      <c r="BE69">
        <v>0.29044799999999998</v>
      </c>
      <c r="BF69" t="str">
        <f>IF(TRIM(W69)="",IF(TRIM(O69)="",IF(TRIM(M69)="","please check",CONCATENATE(M69,"_",COUNTIFS($M$2:$M69,M69,$C$2:$C69,$C69))),CONCATENATE(O69,"_",COUNTIFS($O$2:$O69,O69,$C$2:$C69,$C69))),W69)</f>
        <v>XS1490960942</v>
      </c>
      <c r="BG69" t="str">
        <f t="shared" si="3"/>
        <v/>
      </c>
      <c r="BH69">
        <f t="shared" si="4"/>
        <v>500000</v>
      </c>
      <c r="BI69">
        <f t="shared" si="5"/>
        <v>529063.98</v>
      </c>
      <c r="BJ69">
        <f>IF($I69&lt;&gt;"F.E.T.",$AV69,IF($BK69="",IF($D69=$L69,$BI69,-SUMIFS($BI:$BI,$BG:$BG,$BG69,$B:$B,$B69,$L:$L,"&lt;&gt;"&amp;$L69)+SUMIFS($AY:$AY,$BG:$BG,$BG69,$B:$B,$B69)),IF($D69=$L69,-SUMIFS($BI:$BI,$BG:$BG,$BG69,$B:$B,$B69,$L:$L,"&lt;&gt;"&amp;$L69)*VLOOKUP($D69&amp;(IF($L69=MID($Q69,FIND("Bought ",$Q69)+7,3),MID($Q69,FIND("Sold ",$Q69)+5,3),IF($L69=MID($Q69,FIND("Sold ",$Q69)+5,3),MID($Q69,FIND("Bought ",$Q69)+7,3),"error"))),FX!$A:$B,2,0)+SUMIFS($AY:$AY,$BG:$BG,$BG69,$B:$B,$B69),$BI69*(VLOOKUP($D69&amp;$L69,FX!$A:$B,2,0)))))</f>
        <v>529063.98</v>
      </c>
      <c r="BK69" t="str">
        <f>IF(E69="CASH",IFERROR(VLOOKUP(M69,[1]mapping!$A:$C,3,0),""),IF(I69="F.E.T.",IF(VLOOKUP(O69,[1]forwards!$E:$Q,13,0)=0,"",VLOOKUP(O69,[1]forwards!$E:$Q,13,0)),""))</f>
        <v/>
      </c>
      <c r="BL69" t="str">
        <f>IF($B69&lt;&gt;VLOOKUP($BL$1,NAV!$A:$N,MATCH("SubFund_Code",NAV!$A$1:$N$1,0),0),"n/a",IF($BK69="",$BJ69/SUMIFS($BJ:$BJ,$BK:$BK,"",$B:$B,$B69)*VLOOKUP($BL$1,NAV!$A:$N,MATCH("Hedged sc",NAV!$A$1:$N$1,0),0)/VLOOKUP($BL$1,NAV!$A:$N,MATCH("SC in FUND CCY",NAV!$A$1:$N$1,0),0),IF($BK69&lt;&gt;VLOOKUP($BL$1,NAV!$A:$N,MATCH("SC",NAV!$A$1:$N$1,0),0),"n/a",$BJ69/VLOOKUP($BL$1,NAV!$A:$N,MATCH("SC in FUND CCY",NAV!$A$1:$N$1,0),0))))</f>
        <v>n/a</v>
      </c>
    </row>
    <row r="70" spans="1:64" hidden="1" x14ac:dyDescent="0.25">
      <c r="A70" s="1">
        <v>44196</v>
      </c>
      <c r="B70" t="s">
        <v>104</v>
      </c>
      <c r="C70" t="s">
        <v>105</v>
      </c>
      <c r="D70" t="s">
        <v>57</v>
      </c>
      <c r="E70" t="s">
        <v>124</v>
      </c>
      <c r="F70" t="s">
        <v>125</v>
      </c>
      <c r="G70" t="s">
        <v>126</v>
      </c>
      <c r="H70">
        <v>150</v>
      </c>
      <c r="I70" t="s">
        <v>127</v>
      </c>
      <c r="J70">
        <v>200</v>
      </c>
      <c r="K70" t="s">
        <v>128</v>
      </c>
      <c r="L70" t="s">
        <v>57</v>
      </c>
      <c r="P70">
        <v>281308000000</v>
      </c>
      <c r="Q70" t="s">
        <v>855</v>
      </c>
      <c r="R70" t="s">
        <v>136</v>
      </c>
      <c r="S70" t="s">
        <v>200</v>
      </c>
      <c r="T70" t="s">
        <v>217</v>
      </c>
      <c r="U70" t="s">
        <v>219</v>
      </c>
      <c r="V70">
        <v>20052</v>
      </c>
      <c r="W70" t="s">
        <v>856</v>
      </c>
      <c r="X70" t="s">
        <v>857</v>
      </c>
      <c r="AB70">
        <v>2200000</v>
      </c>
      <c r="AC70" s="1">
        <v>43606</v>
      </c>
      <c r="AD70" s="1">
        <v>43613</v>
      </c>
      <c r="AE70" s="1">
        <v>43979</v>
      </c>
      <c r="AF70" s="1">
        <v>44344</v>
      </c>
      <c r="AG70" s="1">
        <v>45440</v>
      </c>
      <c r="AH70">
        <v>222</v>
      </c>
      <c r="AI70">
        <v>143</v>
      </c>
      <c r="AJ70">
        <v>1239</v>
      </c>
      <c r="AK70">
        <v>1.25</v>
      </c>
      <c r="AL70">
        <v>1</v>
      </c>
      <c r="AM70" t="s">
        <v>133</v>
      </c>
      <c r="AN70" t="s">
        <v>134</v>
      </c>
      <c r="AO70">
        <v>101.35854500000001</v>
      </c>
      <c r="AP70">
        <v>103.922</v>
      </c>
      <c r="AQ70">
        <v>2286284</v>
      </c>
      <c r="AR70">
        <v>16726.03</v>
      </c>
      <c r="AS70">
        <v>2303010.0299999998</v>
      </c>
      <c r="AT70">
        <v>2286284</v>
      </c>
      <c r="AU70">
        <v>16726.03</v>
      </c>
      <c r="AV70">
        <v>2303010.0299999998</v>
      </c>
      <c r="AW70">
        <v>2229888</v>
      </c>
      <c r="AX70">
        <v>2229888</v>
      </c>
      <c r="BA70">
        <v>173975914.15000001</v>
      </c>
      <c r="BB70">
        <v>1403306.79</v>
      </c>
      <c r="BC70">
        <v>175379220.94</v>
      </c>
      <c r="BD70">
        <v>176919328.78999999</v>
      </c>
      <c r="BE70">
        <v>1.2922750000000001</v>
      </c>
      <c r="BF70" t="str">
        <f>IF(TRIM(W70)="",IF(TRIM(O70)="",IF(TRIM(M70)="","please check",CONCATENATE(M70,"_",COUNTIFS($M$2:$M70,M70,$C$2:$C70,$C70))),CONCATENATE(O70,"_",COUNTIFS($O$2:$O70,O70,$C$2:$C70,$C70))),W70)</f>
        <v>XS2003442436</v>
      </c>
      <c r="BG70" t="str">
        <f t="shared" si="3"/>
        <v/>
      </c>
      <c r="BH70">
        <f t="shared" si="4"/>
        <v>2200000</v>
      </c>
      <c r="BI70">
        <f t="shared" si="5"/>
        <v>2303010.0299999998</v>
      </c>
      <c r="BJ70">
        <f>IF($I70&lt;&gt;"F.E.T.",$AV70,IF($BK70="",IF($D70=$L70,$BI70,-SUMIFS($BI:$BI,$BG:$BG,$BG70,$B:$B,$B70,$L:$L,"&lt;&gt;"&amp;$L70)+SUMIFS($AY:$AY,$BG:$BG,$BG70,$B:$B,$B70)),IF($D70=$L70,-SUMIFS($BI:$BI,$BG:$BG,$BG70,$B:$B,$B70,$L:$L,"&lt;&gt;"&amp;$L70)*VLOOKUP($D70&amp;(IF($L70=MID($Q70,FIND("Bought ",$Q70)+7,3),MID($Q70,FIND("Sold ",$Q70)+5,3),IF($L70=MID($Q70,FIND("Sold ",$Q70)+5,3),MID($Q70,FIND("Bought ",$Q70)+7,3),"error"))),FX!$A:$B,2,0)+SUMIFS($AY:$AY,$BG:$BG,$BG70,$B:$B,$B70),$BI70*(VLOOKUP($D70&amp;$L70,FX!$A:$B,2,0)))))</f>
        <v>2303010.0299999998</v>
      </c>
      <c r="BK70" t="str">
        <f>IF(E70="CASH",IFERROR(VLOOKUP(M70,[1]mapping!$A:$C,3,0),""),IF(I70="F.E.T.",IF(VLOOKUP(O70,[1]forwards!$E:$Q,13,0)=0,"",VLOOKUP(O70,[1]forwards!$E:$Q,13,0)),""))</f>
        <v/>
      </c>
      <c r="BL70" t="str">
        <f>IF($B70&lt;&gt;VLOOKUP($BL$1,NAV!$A:$N,MATCH("SubFund_Code",NAV!$A$1:$N$1,0),0),"n/a",IF($BK70="",$BJ70/SUMIFS($BJ:$BJ,$BK:$BK,"",$B:$B,$B70)*VLOOKUP($BL$1,NAV!$A:$N,MATCH("Hedged sc",NAV!$A$1:$N$1,0),0)/VLOOKUP($BL$1,NAV!$A:$N,MATCH("SC in FUND CCY",NAV!$A$1:$N$1,0),0),IF($BK70&lt;&gt;VLOOKUP($BL$1,NAV!$A:$N,MATCH("SC",NAV!$A$1:$N$1,0),0),"n/a",$BJ70/VLOOKUP($BL$1,NAV!$A:$N,MATCH("SC in FUND CCY",NAV!$A$1:$N$1,0),0))))</f>
        <v>n/a</v>
      </c>
    </row>
    <row r="71" spans="1:64" hidden="1" x14ac:dyDescent="0.25">
      <c r="A71" s="1">
        <v>44196</v>
      </c>
      <c r="B71" t="s">
        <v>104</v>
      </c>
      <c r="C71" t="s">
        <v>105</v>
      </c>
      <c r="D71" t="s">
        <v>57</v>
      </c>
      <c r="E71" t="s">
        <v>124</v>
      </c>
      <c r="F71" t="s">
        <v>125</v>
      </c>
      <c r="G71" t="s">
        <v>126</v>
      </c>
      <c r="H71">
        <v>150</v>
      </c>
      <c r="I71" t="s">
        <v>127</v>
      </c>
      <c r="J71">
        <v>200</v>
      </c>
      <c r="K71" t="s">
        <v>128</v>
      </c>
      <c r="L71" t="s">
        <v>57</v>
      </c>
      <c r="P71">
        <v>287521000000</v>
      </c>
      <c r="Q71" t="s">
        <v>858</v>
      </c>
      <c r="R71" t="s">
        <v>166</v>
      </c>
      <c r="S71" t="s">
        <v>148</v>
      </c>
      <c r="T71" t="s">
        <v>144</v>
      </c>
      <c r="U71" t="s">
        <v>296</v>
      </c>
      <c r="V71">
        <v>591466</v>
      </c>
      <c r="W71" t="s">
        <v>859</v>
      </c>
      <c r="X71" t="s">
        <v>860</v>
      </c>
      <c r="AB71">
        <v>500000</v>
      </c>
      <c r="AC71" s="1">
        <v>43719</v>
      </c>
      <c r="AD71" s="1">
        <v>43721</v>
      </c>
      <c r="AE71" s="1">
        <v>43996</v>
      </c>
      <c r="AF71" s="1">
        <v>44361</v>
      </c>
      <c r="AG71" s="1">
        <v>45457</v>
      </c>
      <c r="AH71">
        <v>205</v>
      </c>
      <c r="AI71">
        <v>160</v>
      </c>
      <c r="AJ71">
        <v>1256</v>
      </c>
      <c r="AK71">
        <v>5.75</v>
      </c>
      <c r="AL71">
        <v>1</v>
      </c>
      <c r="AM71" t="s">
        <v>133</v>
      </c>
      <c r="AN71" t="s">
        <v>134</v>
      </c>
      <c r="AO71">
        <v>108.624444</v>
      </c>
      <c r="AP71">
        <v>105.33</v>
      </c>
      <c r="AQ71">
        <v>526650</v>
      </c>
      <c r="AR71">
        <v>16147.26</v>
      </c>
      <c r="AS71">
        <v>542797.26</v>
      </c>
      <c r="AT71">
        <v>526650</v>
      </c>
      <c r="AU71">
        <v>16147.26</v>
      </c>
      <c r="AV71">
        <v>542797.26</v>
      </c>
      <c r="AW71">
        <v>543122.22</v>
      </c>
      <c r="AX71">
        <v>543122.22</v>
      </c>
      <c r="BA71">
        <v>173975914.15000001</v>
      </c>
      <c r="BB71">
        <v>1403306.79</v>
      </c>
      <c r="BC71">
        <v>175379220.94</v>
      </c>
      <c r="BD71">
        <v>176919328.78999999</v>
      </c>
      <c r="BE71">
        <v>0.297678</v>
      </c>
      <c r="BF71" t="str">
        <f>IF(TRIM(W71)="",IF(TRIM(O71)="",IF(TRIM(M71)="","please check",CONCATENATE(M71,"_",COUNTIFS($M$2:$M71,M71,$C$2:$C71,$C71))),CONCATENATE(O71,"_",COUNTIFS($O$2:$O71,O71,$C$2:$C71,$C71))),W71)</f>
        <v>DE000A2YNQW7</v>
      </c>
      <c r="BG71" t="str">
        <f t="shared" si="3"/>
        <v/>
      </c>
      <c r="BH71">
        <f t="shared" si="4"/>
        <v>500000</v>
      </c>
      <c r="BI71">
        <f t="shared" si="5"/>
        <v>542797.26</v>
      </c>
      <c r="BJ71">
        <f>IF($I71&lt;&gt;"F.E.T.",$AV71,IF($BK71="",IF($D71=$L71,$BI71,-SUMIFS($BI:$BI,$BG:$BG,$BG71,$B:$B,$B71,$L:$L,"&lt;&gt;"&amp;$L71)+SUMIFS($AY:$AY,$BG:$BG,$BG71,$B:$B,$B71)),IF($D71=$L71,-SUMIFS($BI:$BI,$BG:$BG,$BG71,$B:$B,$B71,$L:$L,"&lt;&gt;"&amp;$L71)*VLOOKUP($D71&amp;(IF($L71=MID($Q71,FIND("Bought ",$Q71)+7,3),MID($Q71,FIND("Sold ",$Q71)+5,3),IF($L71=MID($Q71,FIND("Sold ",$Q71)+5,3),MID($Q71,FIND("Bought ",$Q71)+7,3),"error"))),FX!$A:$B,2,0)+SUMIFS($AY:$AY,$BG:$BG,$BG71,$B:$B,$B71),$BI71*(VLOOKUP($D71&amp;$L71,FX!$A:$B,2,0)))))</f>
        <v>542797.26</v>
      </c>
      <c r="BK71" t="str">
        <f>IF(E71="CASH",IFERROR(VLOOKUP(M71,[1]mapping!$A:$C,3,0),""),IF(I71="F.E.T.",IF(VLOOKUP(O71,[1]forwards!$E:$Q,13,0)=0,"",VLOOKUP(O71,[1]forwards!$E:$Q,13,0)),""))</f>
        <v/>
      </c>
      <c r="BL71" t="str">
        <f>IF($B71&lt;&gt;VLOOKUP($BL$1,NAV!$A:$N,MATCH("SubFund_Code",NAV!$A$1:$N$1,0),0),"n/a",IF($BK71="",$BJ71/SUMIFS($BJ:$BJ,$BK:$BK,"",$B:$B,$B71)*VLOOKUP($BL$1,NAV!$A:$N,MATCH("Hedged sc",NAV!$A$1:$N$1,0),0)/VLOOKUP($BL$1,NAV!$A:$N,MATCH("SC in FUND CCY",NAV!$A$1:$N$1,0),0),IF($BK71&lt;&gt;VLOOKUP($BL$1,NAV!$A:$N,MATCH("SC",NAV!$A$1:$N$1,0),0),"n/a",$BJ71/VLOOKUP($BL$1,NAV!$A:$N,MATCH("SC in FUND CCY",NAV!$A$1:$N$1,0),0))))</f>
        <v>n/a</v>
      </c>
    </row>
    <row r="72" spans="1:64" hidden="1" x14ac:dyDescent="0.25">
      <c r="A72" s="1">
        <v>44196</v>
      </c>
      <c r="B72" t="s">
        <v>104</v>
      </c>
      <c r="C72" t="s">
        <v>105</v>
      </c>
      <c r="D72" t="s">
        <v>57</v>
      </c>
      <c r="E72" t="s">
        <v>124</v>
      </c>
      <c r="F72" t="s">
        <v>125</v>
      </c>
      <c r="G72" t="s">
        <v>126</v>
      </c>
      <c r="H72">
        <v>150</v>
      </c>
      <c r="I72" t="s">
        <v>127</v>
      </c>
      <c r="J72">
        <v>200</v>
      </c>
      <c r="K72" t="s">
        <v>128</v>
      </c>
      <c r="L72" t="s">
        <v>57</v>
      </c>
      <c r="P72">
        <v>293362000000</v>
      </c>
      <c r="Q72" t="s">
        <v>785</v>
      </c>
      <c r="R72" t="s">
        <v>162</v>
      </c>
      <c r="S72" t="s">
        <v>195</v>
      </c>
      <c r="T72" t="s">
        <v>138</v>
      </c>
      <c r="U72" t="s">
        <v>219</v>
      </c>
      <c r="V72">
        <v>20052</v>
      </c>
      <c r="W72" t="s">
        <v>786</v>
      </c>
      <c r="X72" t="s">
        <v>787</v>
      </c>
      <c r="AB72">
        <v>2000000</v>
      </c>
      <c r="AC72" s="1">
        <v>43633</v>
      </c>
      <c r="AD72" s="1">
        <v>43640</v>
      </c>
      <c r="AE72" s="1">
        <v>44006</v>
      </c>
      <c r="AF72" s="1">
        <v>44371</v>
      </c>
      <c r="AG72" s="1">
        <v>45467</v>
      </c>
      <c r="AH72">
        <v>195</v>
      </c>
      <c r="AI72">
        <v>170</v>
      </c>
      <c r="AJ72">
        <v>1266</v>
      </c>
      <c r="AK72">
        <v>0.5</v>
      </c>
      <c r="AL72">
        <v>1</v>
      </c>
      <c r="AM72" t="s">
        <v>133</v>
      </c>
      <c r="AN72" t="s">
        <v>134</v>
      </c>
      <c r="AO72">
        <v>100.81272</v>
      </c>
      <c r="AP72">
        <v>102.005</v>
      </c>
      <c r="AQ72">
        <v>2040100</v>
      </c>
      <c r="AR72">
        <v>5342.47</v>
      </c>
      <c r="AS72">
        <v>2045442.47</v>
      </c>
      <c r="AT72">
        <v>2040100</v>
      </c>
      <c r="AU72">
        <v>5342.47</v>
      </c>
      <c r="AV72">
        <v>2045442.47</v>
      </c>
      <c r="AW72">
        <v>2016254.4</v>
      </c>
      <c r="AX72">
        <v>2016254.4</v>
      </c>
      <c r="BA72">
        <v>173975914.15000001</v>
      </c>
      <c r="BB72">
        <v>1403306.79</v>
      </c>
      <c r="BC72">
        <v>175379220.94</v>
      </c>
      <c r="BD72">
        <v>176919328.78999999</v>
      </c>
      <c r="BE72">
        <v>1.153124</v>
      </c>
      <c r="BF72" t="str">
        <f>IF(TRIM(W72)="",IF(TRIM(O72)="",IF(TRIM(M72)="","please check",CONCATENATE(M72,"_",COUNTIFS($M$2:$M72,M72,$C$2:$C72,$C72))),CONCATENATE(O72,"_",COUNTIFS($O$2:$O72,O72,$C$2:$C72,$C72))),W72)</f>
        <v>XS2016807864</v>
      </c>
      <c r="BG72" t="str">
        <f t="shared" si="3"/>
        <v/>
      </c>
      <c r="BH72">
        <f t="shared" si="4"/>
        <v>2000000</v>
      </c>
      <c r="BI72">
        <f t="shared" si="5"/>
        <v>2045442.47</v>
      </c>
      <c r="BJ72">
        <f>IF($I72&lt;&gt;"F.E.T.",$AV72,IF($BK72="",IF($D72=$L72,$BI72,-SUMIFS($BI:$BI,$BG:$BG,$BG72,$B:$B,$B72,$L:$L,"&lt;&gt;"&amp;$L72)+SUMIFS($AY:$AY,$BG:$BG,$BG72,$B:$B,$B72)),IF($D72=$L72,-SUMIFS($BI:$BI,$BG:$BG,$BG72,$B:$B,$B72,$L:$L,"&lt;&gt;"&amp;$L72)*VLOOKUP($D72&amp;(IF($L72=MID($Q72,FIND("Bought ",$Q72)+7,3),MID($Q72,FIND("Sold ",$Q72)+5,3),IF($L72=MID($Q72,FIND("Sold ",$Q72)+5,3),MID($Q72,FIND("Bought ",$Q72)+7,3),"error"))),FX!$A:$B,2,0)+SUMIFS($AY:$AY,$BG:$BG,$BG72,$B:$B,$B72),$BI72*(VLOOKUP($D72&amp;$L72,FX!$A:$B,2,0)))))</f>
        <v>2045442.47</v>
      </c>
      <c r="BK72" t="str">
        <f>IF(E72="CASH",IFERROR(VLOOKUP(M72,[1]mapping!$A:$C,3,0),""),IF(I72="F.E.T.",IF(VLOOKUP(O72,[1]forwards!$E:$Q,13,0)=0,"",VLOOKUP(O72,[1]forwards!$E:$Q,13,0)),""))</f>
        <v/>
      </c>
      <c r="BL72" t="str">
        <f>IF($B72&lt;&gt;VLOOKUP($BL$1,NAV!$A:$N,MATCH("SubFund_Code",NAV!$A$1:$N$1,0),0),"n/a",IF($BK72="",$BJ72/SUMIFS($BJ:$BJ,$BK:$BK,"",$B:$B,$B72)*VLOOKUP($BL$1,NAV!$A:$N,MATCH("Hedged sc",NAV!$A$1:$N$1,0),0)/VLOOKUP($BL$1,NAV!$A:$N,MATCH("SC in FUND CCY",NAV!$A$1:$N$1,0),0),IF($BK72&lt;&gt;VLOOKUP($BL$1,NAV!$A:$N,MATCH("SC",NAV!$A$1:$N$1,0),0),"n/a",$BJ72/VLOOKUP($BL$1,NAV!$A:$N,MATCH("SC in FUND CCY",NAV!$A$1:$N$1,0),0))))</f>
        <v>n/a</v>
      </c>
    </row>
    <row r="73" spans="1:64" hidden="1" x14ac:dyDescent="0.25">
      <c r="A73" s="1">
        <v>44196</v>
      </c>
      <c r="B73" t="s">
        <v>104</v>
      </c>
      <c r="C73" t="s">
        <v>105</v>
      </c>
      <c r="D73" t="s">
        <v>57</v>
      </c>
      <c r="E73" t="s">
        <v>124</v>
      </c>
      <c r="F73" t="s">
        <v>125</v>
      </c>
      <c r="G73" t="s">
        <v>126</v>
      </c>
      <c r="H73">
        <v>150</v>
      </c>
      <c r="I73" t="s">
        <v>127</v>
      </c>
      <c r="J73">
        <v>200</v>
      </c>
      <c r="K73" t="s">
        <v>128</v>
      </c>
      <c r="L73" t="s">
        <v>57</v>
      </c>
      <c r="P73">
        <v>296794000000</v>
      </c>
      <c r="Q73" t="s">
        <v>861</v>
      </c>
      <c r="R73" t="s">
        <v>166</v>
      </c>
      <c r="S73" t="s">
        <v>195</v>
      </c>
      <c r="T73" t="s">
        <v>144</v>
      </c>
      <c r="U73" t="s">
        <v>219</v>
      </c>
      <c r="V73">
        <v>20052</v>
      </c>
      <c r="W73" t="s">
        <v>862</v>
      </c>
      <c r="X73" t="s">
        <v>863</v>
      </c>
      <c r="AB73">
        <v>1900000</v>
      </c>
      <c r="AC73" s="1">
        <v>43640</v>
      </c>
      <c r="AD73" s="1">
        <v>43654</v>
      </c>
      <c r="AE73" s="1">
        <v>44020</v>
      </c>
      <c r="AF73" s="1">
        <v>44385</v>
      </c>
      <c r="AG73" s="1">
        <v>46576</v>
      </c>
      <c r="AH73">
        <v>181</v>
      </c>
      <c r="AI73">
        <v>184</v>
      </c>
      <c r="AJ73">
        <v>2375</v>
      </c>
      <c r="AK73">
        <v>0.8</v>
      </c>
      <c r="AL73">
        <v>1</v>
      </c>
      <c r="AM73" t="s">
        <v>133</v>
      </c>
      <c r="AN73" t="s">
        <v>134</v>
      </c>
      <c r="AO73">
        <v>100.298632</v>
      </c>
      <c r="AP73">
        <v>103.117</v>
      </c>
      <c r="AQ73">
        <v>1959223</v>
      </c>
      <c r="AR73">
        <v>7537.53</v>
      </c>
      <c r="AS73">
        <v>1966760.53</v>
      </c>
      <c r="AT73">
        <v>1959223</v>
      </c>
      <c r="AU73">
        <v>7537.53</v>
      </c>
      <c r="AV73">
        <v>1966760.53</v>
      </c>
      <c r="AW73">
        <v>1905674</v>
      </c>
      <c r="AX73">
        <v>1905674</v>
      </c>
      <c r="BA73">
        <v>173975914.15000001</v>
      </c>
      <c r="BB73">
        <v>1403306.79</v>
      </c>
      <c r="BC73">
        <v>175379220.94</v>
      </c>
      <c r="BD73">
        <v>176919328.78999999</v>
      </c>
      <c r="BE73">
        <v>1.10741</v>
      </c>
      <c r="BF73" t="str">
        <f>IF(TRIM(W73)="",IF(TRIM(O73)="",IF(TRIM(M73)="","please check",CONCATENATE(M73,"_",COUNTIFS($M$2:$M73,M73,$C$2:$C73,$C73))),CONCATENATE(O73,"_",COUNTIFS($O$2:$O73,O73,$C$2:$C73,$C73))),W73)</f>
        <v>XS2019814503</v>
      </c>
      <c r="BG73" t="str">
        <f t="shared" si="3"/>
        <v/>
      </c>
      <c r="BH73">
        <f t="shared" si="4"/>
        <v>1900000</v>
      </c>
      <c r="BI73">
        <f t="shared" si="5"/>
        <v>1966760.53</v>
      </c>
      <c r="BJ73">
        <f>IF($I73&lt;&gt;"F.E.T.",$AV73,IF($BK73="",IF($D73=$L73,$BI73,-SUMIFS($BI:$BI,$BG:$BG,$BG73,$B:$B,$B73,$L:$L,"&lt;&gt;"&amp;$L73)+SUMIFS($AY:$AY,$BG:$BG,$BG73,$B:$B,$B73)),IF($D73=$L73,-SUMIFS($BI:$BI,$BG:$BG,$BG73,$B:$B,$B73,$L:$L,"&lt;&gt;"&amp;$L73)*VLOOKUP($D73&amp;(IF($L73=MID($Q73,FIND("Bought ",$Q73)+7,3),MID($Q73,FIND("Sold ",$Q73)+5,3),IF($L73=MID($Q73,FIND("Sold ",$Q73)+5,3),MID($Q73,FIND("Bought ",$Q73)+7,3),"error"))),FX!$A:$B,2,0)+SUMIFS($AY:$AY,$BG:$BG,$BG73,$B:$B,$B73),$BI73*(VLOOKUP($D73&amp;$L73,FX!$A:$B,2,0)))))</f>
        <v>1966760.53</v>
      </c>
      <c r="BK73" t="str">
        <f>IF(E73="CASH",IFERROR(VLOOKUP(M73,[1]mapping!$A:$C,3,0),""),IF(I73="F.E.T.",IF(VLOOKUP(O73,[1]forwards!$E:$Q,13,0)=0,"",VLOOKUP(O73,[1]forwards!$E:$Q,13,0)),""))</f>
        <v/>
      </c>
      <c r="BL73" t="str">
        <f>IF($B73&lt;&gt;VLOOKUP($BL$1,NAV!$A:$N,MATCH("SubFund_Code",NAV!$A$1:$N$1,0),0),"n/a",IF($BK73="",$BJ73/SUMIFS($BJ:$BJ,$BK:$BK,"",$B:$B,$B73)*VLOOKUP($BL$1,NAV!$A:$N,MATCH("Hedged sc",NAV!$A$1:$N$1,0),0)/VLOOKUP($BL$1,NAV!$A:$N,MATCH("SC in FUND CCY",NAV!$A$1:$N$1,0),0),IF($BK73&lt;&gt;VLOOKUP($BL$1,NAV!$A:$N,MATCH("SC",NAV!$A$1:$N$1,0),0),"n/a",$BJ73/VLOOKUP($BL$1,NAV!$A:$N,MATCH("SC in FUND CCY",NAV!$A$1:$N$1,0),0))))</f>
        <v>n/a</v>
      </c>
    </row>
    <row r="74" spans="1:64" hidden="1" x14ac:dyDescent="0.25">
      <c r="A74" s="1">
        <v>44196</v>
      </c>
      <c r="B74" t="s">
        <v>104</v>
      </c>
      <c r="C74" t="s">
        <v>105</v>
      </c>
      <c r="D74" t="s">
        <v>57</v>
      </c>
      <c r="E74" t="s">
        <v>124</v>
      </c>
      <c r="F74" t="s">
        <v>125</v>
      </c>
      <c r="G74" t="s">
        <v>126</v>
      </c>
      <c r="H74">
        <v>150</v>
      </c>
      <c r="I74" t="s">
        <v>127</v>
      </c>
      <c r="J74">
        <v>200</v>
      </c>
      <c r="K74" t="s">
        <v>128</v>
      </c>
      <c r="L74" t="s">
        <v>57</v>
      </c>
      <c r="P74">
        <v>298618000000</v>
      </c>
      <c r="Q74" t="s">
        <v>864</v>
      </c>
      <c r="R74" t="s">
        <v>214</v>
      </c>
      <c r="S74" t="s">
        <v>223</v>
      </c>
      <c r="T74" t="s">
        <v>160</v>
      </c>
      <c r="U74" t="s">
        <v>219</v>
      </c>
      <c r="V74">
        <v>20052</v>
      </c>
      <c r="W74" t="s">
        <v>865</v>
      </c>
      <c r="X74" t="s">
        <v>866</v>
      </c>
      <c r="AB74">
        <v>1000000</v>
      </c>
      <c r="AC74" s="1">
        <v>43644</v>
      </c>
      <c r="AD74" s="1">
        <v>43650</v>
      </c>
      <c r="AE74" s="1">
        <v>44016</v>
      </c>
      <c r="AF74" s="1">
        <v>44381</v>
      </c>
      <c r="AG74" s="1">
        <v>45111</v>
      </c>
      <c r="AH74">
        <v>185</v>
      </c>
      <c r="AI74">
        <v>180</v>
      </c>
      <c r="AJ74">
        <v>910</v>
      </c>
      <c r="AK74">
        <v>0.5</v>
      </c>
      <c r="AL74">
        <v>1</v>
      </c>
      <c r="AM74" t="s">
        <v>133</v>
      </c>
      <c r="AN74" t="s">
        <v>134</v>
      </c>
      <c r="AO74">
        <v>100.13381800000001</v>
      </c>
      <c r="AP74">
        <v>93.109200000000001</v>
      </c>
      <c r="AQ74">
        <v>931092</v>
      </c>
      <c r="AR74">
        <v>2534.25</v>
      </c>
      <c r="AS74">
        <v>933626.25</v>
      </c>
      <c r="AT74">
        <v>931092</v>
      </c>
      <c r="AU74">
        <v>2534.25</v>
      </c>
      <c r="AV74">
        <v>933626.25</v>
      </c>
      <c r="AW74">
        <v>1001338.18</v>
      </c>
      <c r="AX74">
        <v>1001338.18</v>
      </c>
      <c r="BA74">
        <v>173975914.15000001</v>
      </c>
      <c r="BB74">
        <v>1403306.79</v>
      </c>
      <c r="BC74">
        <v>175379220.94</v>
      </c>
      <c r="BD74">
        <v>176919328.78999999</v>
      </c>
      <c r="BE74">
        <v>0.526281</v>
      </c>
      <c r="BF74" t="str">
        <f>IF(TRIM(W74)="",IF(TRIM(O74)="",IF(TRIM(M74)="","please check",CONCATENATE(M74,"_",COUNTIFS($M$2:$M74,M74,$C$2:$C74,$C74))),CONCATENATE(O74,"_",COUNTIFS($O$2:$O74,O74,$C$2:$C74,$C74))),W74)</f>
        <v>XS2020580945</v>
      </c>
      <c r="BG74" t="str">
        <f t="shared" si="3"/>
        <v/>
      </c>
      <c r="BH74">
        <f t="shared" si="4"/>
        <v>1000000</v>
      </c>
      <c r="BI74">
        <f t="shared" si="5"/>
        <v>933626.25</v>
      </c>
      <c r="BJ74">
        <f>IF($I74&lt;&gt;"F.E.T.",$AV74,IF($BK74="",IF($D74=$L74,$BI74,-SUMIFS($BI:$BI,$BG:$BG,$BG74,$B:$B,$B74,$L:$L,"&lt;&gt;"&amp;$L74)+SUMIFS($AY:$AY,$BG:$BG,$BG74,$B:$B,$B74)),IF($D74=$L74,-SUMIFS($BI:$BI,$BG:$BG,$BG74,$B:$B,$B74,$L:$L,"&lt;&gt;"&amp;$L74)*VLOOKUP($D74&amp;(IF($L74=MID($Q74,FIND("Bought ",$Q74)+7,3),MID($Q74,FIND("Sold ",$Q74)+5,3),IF($L74=MID($Q74,FIND("Sold ",$Q74)+5,3),MID($Q74,FIND("Bought ",$Q74)+7,3),"error"))),FX!$A:$B,2,0)+SUMIFS($AY:$AY,$BG:$BG,$BG74,$B:$B,$B74),$BI74*(VLOOKUP($D74&amp;$L74,FX!$A:$B,2,0)))))</f>
        <v>933626.25</v>
      </c>
      <c r="BK74" t="str">
        <f>IF(E74="CASH",IFERROR(VLOOKUP(M74,[1]mapping!$A:$C,3,0),""),IF(I74="F.E.T.",IF(VLOOKUP(O74,[1]forwards!$E:$Q,13,0)=0,"",VLOOKUP(O74,[1]forwards!$E:$Q,13,0)),""))</f>
        <v/>
      </c>
      <c r="BL74" t="str">
        <f>IF($B74&lt;&gt;VLOOKUP($BL$1,NAV!$A:$N,MATCH("SubFund_Code",NAV!$A$1:$N$1,0),0),"n/a",IF($BK74="",$BJ74/SUMIFS($BJ:$BJ,$BK:$BK,"",$B:$B,$B74)*VLOOKUP($BL$1,NAV!$A:$N,MATCH("Hedged sc",NAV!$A$1:$N$1,0),0)/VLOOKUP($BL$1,NAV!$A:$N,MATCH("SC in FUND CCY",NAV!$A$1:$N$1,0),0),IF($BK74&lt;&gt;VLOOKUP($BL$1,NAV!$A:$N,MATCH("SC",NAV!$A$1:$N$1,0),0),"n/a",$BJ74/VLOOKUP($BL$1,NAV!$A:$N,MATCH("SC in FUND CCY",NAV!$A$1:$N$1,0),0))))</f>
        <v>n/a</v>
      </c>
    </row>
    <row r="75" spans="1:64" hidden="1" x14ac:dyDescent="0.25">
      <c r="A75" s="1">
        <v>44196</v>
      </c>
      <c r="B75" t="s">
        <v>104</v>
      </c>
      <c r="C75" t="s">
        <v>105</v>
      </c>
      <c r="D75" t="s">
        <v>57</v>
      </c>
      <c r="E75" t="s">
        <v>124</v>
      </c>
      <c r="F75" t="s">
        <v>125</v>
      </c>
      <c r="G75" t="s">
        <v>126</v>
      </c>
      <c r="H75">
        <v>150</v>
      </c>
      <c r="I75" t="s">
        <v>127</v>
      </c>
      <c r="J75">
        <v>200</v>
      </c>
      <c r="K75" t="s">
        <v>128</v>
      </c>
      <c r="L75" t="s">
        <v>57</v>
      </c>
      <c r="P75">
        <v>299132000000</v>
      </c>
      <c r="Q75" t="s">
        <v>867</v>
      </c>
      <c r="R75" t="s">
        <v>129</v>
      </c>
      <c r="S75" t="s">
        <v>130</v>
      </c>
      <c r="T75" t="s">
        <v>254</v>
      </c>
      <c r="U75" t="s">
        <v>600</v>
      </c>
      <c r="V75">
        <v>187708</v>
      </c>
      <c r="W75" t="s">
        <v>868</v>
      </c>
      <c r="X75" t="s">
        <v>869</v>
      </c>
      <c r="AB75">
        <v>500000</v>
      </c>
      <c r="AC75" s="1">
        <v>43889</v>
      </c>
      <c r="AD75" s="1">
        <v>43893</v>
      </c>
      <c r="AE75" s="1">
        <v>44183</v>
      </c>
      <c r="AF75" s="1">
        <v>44548</v>
      </c>
      <c r="AG75" s="1">
        <v>46374</v>
      </c>
      <c r="AH75">
        <v>18</v>
      </c>
      <c r="AI75">
        <v>347</v>
      </c>
      <c r="AJ75">
        <v>2173</v>
      </c>
      <c r="AK75">
        <v>2.75</v>
      </c>
      <c r="AL75">
        <v>1</v>
      </c>
      <c r="AM75" t="s">
        <v>133</v>
      </c>
      <c r="AN75" t="s">
        <v>134</v>
      </c>
      <c r="AO75">
        <v>102.4</v>
      </c>
      <c r="AP75">
        <v>89.882499999999993</v>
      </c>
      <c r="AQ75">
        <v>449412.5</v>
      </c>
      <c r="AR75">
        <v>678.08</v>
      </c>
      <c r="AS75">
        <v>450090.58</v>
      </c>
      <c r="AT75">
        <v>449412.5</v>
      </c>
      <c r="AU75">
        <v>678.08</v>
      </c>
      <c r="AV75">
        <v>450090.58</v>
      </c>
      <c r="AW75">
        <v>512000</v>
      </c>
      <c r="AX75">
        <v>512000</v>
      </c>
      <c r="BA75">
        <v>173975914.15000001</v>
      </c>
      <c r="BB75">
        <v>1403306.79</v>
      </c>
      <c r="BC75">
        <v>175379220.94</v>
      </c>
      <c r="BD75">
        <v>176919328.78999999</v>
      </c>
      <c r="BE75">
        <v>0.254021</v>
      </c>
      <c r="BF75" t="str">
        <f>IF(TRIM(W75)="",IF(TRIM(O75)="",IF(TRIM(M75)="","please check",CONCATENATE(M75,"_",COUNTIFS($M$2:$M75,M75,$C$2:$C75,$C75))),CONCATENATE(O75,"_",COUNTIFS($O$2:$O75,O75,$C$2:$C75,$C75))),W75)</f>
        <v>BE0002660414</v>
      </c>
      <c r="BG75" t="str">
        <f t="shared" si="3"/>
        <v/>
      </c>
      <c r="BH75">
        <f t="shared" si="4"/>
        <v>500000</v>
      </c>
      <c r="BI75">
        <f t="shared" si="5"/>
        <v>450090.58</v>
      </c>
      <c r="BJ75">
        <f>IF($I75&lt;&gt;"F.E.T.",$AV75,IF($BK75="",IF($D75=$L75,$BI75,-SUMIFS($BI:$BI,$BG:$BG,$BG75,$B:$B,$B75,$L:$L,"&lt;&gt;"&amp;$L75)+SUMIFS($AY:$AY,$BG:$BG,$BG75,$B:$B,$B75)),IF($D75=$L75,-SUMIFS($BI:$BI,$BG:$BG,$BG75,$B:$B,$B75,$L:$L,"&lt;&gt;"&amp;$L75)*VLOOKUP($D75&amp;(IF($L75=MID($Q75,FIND("Bought ",$Q75)+7,3),MID($Q75,FIND("Sold ",$Q75)+5,3),IF($L75=MID($Q75,FIND("Sold ",$Q75)+5,3),MID($Q75,FIND("Bought ",$Q75)+7,3),"error"))),FX!$A:$B,2,0)+SUMIFS($AY:$AY,$BG:$BG,$BG75,$B:$B,$B75),$BI75*(VLOOKUP($D75&amp;$L75,FX!$A:$B,2,0)))))</f>
        <v>450090.58</v>
      </c>
      <c r="BK75" t="str">
        <f>IF(E75="CASH",IFERROR(VLOOKUP(M75,[1]mapping!$A:$C,3,0),""),IF(I75="F.E.T.",IF(VLOOKUP(O75,[1]forwards!$E:$Q,13,0)=0,"",VLOOKUP(O75,[1]forwards!$E:$Q,13,0)),""))</f>
        <v/>
      </c>
      <c r="BL75" t="str">
        <f>IF($B75&lt;&gt;VLOOKUP($BL$1,NAV!$A:$N,MATCH("SubFund_Code",NAV!$A$1:$N$1,0),0),"n/a",IF($BK75="",$BJ75/SUMIFS($BJ:$BJ,$BK:$BK,"",$B:$B,$B75)*VLOOKUP($BL$1,NAV!$A:$N,MATCH("Hedged sc",NAV!$A$1:$N$1,0),0)/VLOOKUP($BL$1,NAV!$A:$N,MATCH("SC in FUND CCY",NAV!$A$1:$N$1,0),0),IF($BK75&lt;&gt;VLOOKUP($BL$1,NAV!$A:$N,MATCH("SC",NAV!$A$1:$N$1,0),0),"n/a",$BJ75/VLOOKUP($BL$1,NAV!$A:$N,MATCH("SC in FUND CCY",NAV!$A$1:$N$1,0),0))))</f>
        <v>n/a</v>
      </c>
    </row>
    <row r="76" spans="1:64" hidden="1" x14ac:dyDescent="0.25">
      <c r="A76" s="1">
        <v>44196</v>
      </c>
      <c r="B76" t="s">
        <v>104</v>
      </c>
      <c r="C76" t="s">
        <v>105</v>
      </c>
      <c r="D76" t="s">
        <v>57</v>
      </c>
      <c r="E76" t="s">
        <v>124</v>
      </c>
      <c r="F76" t="s">
        <v>125</v>
      </c>
      <c r="G76" t="s">
        <v>126</v>
      </c>
      <c r="H76">
        <v>150</v>
      </c>
      <c r="I76" t="s">
        <v>127</v>
      </c>
      <c r="J76">
        <v>200</v>
      </c>
      <c r="K76" t="s">
        <v>128</v>
      </c>
      <c r="L76" t="s">
        <v>57</v>
      </c>
      <c r="P76">
        <v>299508000000</v>
      </c>
      <c r="Q76" t="s">
        <v>870</v>
      </c>
      <c r="R76" t="s">
        <v>147</v>
      </c>
      <c r="S76" t="s">
        <v>223</v>
      </c>
      <c r="T76" t="s">
        <v>217</v>
      </c>
      <c r="U76" t="s">
        <v>219</v>
      </c>
      <c r="V76">
        <v>20052</v>
      </c>
      <c r="W76" t="s">
        <v>871</v>
      </c>
      <c r="X76" t="s">
        <v>872</v>
      </c>
      <c r="AB76">
        <v>500000</v>
      </c>
      <c r="AC76" s="1">
        <v>43815</v>
      </c>
      <c r="AD76" s="1">
        <v>43817</v>
      </c>
      <c r="AE76" s="1">
        <v>44027</v>
      </c>
      <c r="AF76" s="1">
        <v>44392</v>
      </c>
      <c r="AG76" s="1">
        <v>45853</v>
      </c>
      <c r="AH76">
        <v>174</v>
      </c>
      <c r="AI76">
        <v>191</v>
      </c>
      <c r="AJ76">
        <v>1652</v>
      </c>
      <c r="AK76">
        <v>0.625</v>
      </c>
      <c r="AL76">
        <v>1</v>
      </c>
      <c r="AM76" t="s">
        <v>133</v>
      </c>
      <c r="AN76" t="s">
        <v>134</v>
      </c>
      <c r="AO76">
        <v>99.048349999999999</v>
      </c>
      <c r="AP76">
        <v>102.648</v>
      </c>
      <c r="AQ76">
        <v>513240</v>
      </c>
      <c r="AR76">
        <v>1489.73</v>
      </c>
      <c r="AS76">
        <v>514729.73</v>
      </c>
      <c r="AT76">
        <v>513240</v>
      </c>
      <c r="AU76">
        <v>1489.73</v>
      </c>
      <c r="AV76">
        <v>514729.73</v>
      </c>
      <c r="AW76">
        <v>495241.75</v>
      </c>
      <c r="AX76">
        <v>495241.75</v>
      </c>
      <c r="BA76">
        <v>173975914.15000001</v>
      </c>
      <c r="BB76">
        <v>1403306.79</v>
      </c>
      <c r="BC76">
        <v>175379220.94</v>
      </c>
      <c r="BD76">
        <v>176919328.78999999</v>
      </c>
      <c r="BE76">
        <v>0.29009800000000002</v>
      </c>
      <c r="BF76" t="str">
        <f>IF(TRIM(W76)="",IF(TRIM(O76)="",IF(TRIM(M76)="","please check",CONCATENATE(M76,"_",COUNTIFS($M$2:$M76,M76,$C$2:$C76,$C76))),CONCATENATE(O76,"_",COUNTIFS($O$2:$O76,O76,$C$2:$C76,$C76))),W76)</f>
        <v>XS2025466413</v>
      </c>
      <c r="BG76" t="str">
        <f t="shared" si="3"/>
        <v/>
      </c>
      <c r="BH76">
        <f t="shared" si="4"/>
        <v>500000</v>
      </c>
      <c r="BI76">
        <f t="shared" si="5"/>
        <v>514729.73</v>
      </c>
      <c r="BJ76">
        <f>IF($I76&lt;&gt;"F.E.T.",$AV76,IF($BK76="",IF($D76=$L76,$BI76,-SUMIFS($BI:$BI,$BG:$BG,$BG76,$B:$B,$B76,$L:$L,"&lt;&gt;"&amp;$L76)+SUMIFS($AY:$AY,$BG:$BG,$BG76,$B:$B,$B76)),IF($D76=$L76,-SUMIFS($BI:$BI,$BG:$BG,$BG76,$B:$B,$B76,$L:$L,"&lt;&gt;"&amp;$L76)*VLOOKUP($D76&amp;(IF($L76=MID($Q76,FIND("Bought ",$Q76)+7,3),MID($Q76,FIND("Sold ",$Q76)+5,3),IF($L76=MID($Q76,FIND("Sold ",$Q76)+5,3),MID($Q76,FIND("Bought ",$Q76)+7,3),"error"))),FX!$A:$B,2,0)+SUMIFS($AY:$AY,$BG:$BG,$BG76,$B:$B,$B76),$BI76*(VLOOKUP($D76&amp;$L76,FX!$A:$B,2,0)))))</f>
        <v>514729.73</v>
      </c>
      <c r="BK76" t="str">
        <f>IF(E76="CASH",IFERROR(VLOOKUP(M76,[1]mapping!$A:$C,3,0),""),IF(I76="F.E.T.",IF(VLOOKUP(O76,[1]forwards!$E:$Q,13,0)=0,"",VLOOKUP(O76,[1]forwards!$E:$Q,13,0)),""))</f>
        <v/>
      </c>
      <c r="BL76" t="str">
        <f>IF($B76&lt;&gt;VLOOKUP($BL$1,NAV!$A:$N,MATCH("SubFund_Code",NAV!$A$1:$N$1,0),0),"n/a",IF($BK76="",$BJ76/SUMIFS($BJ:$BJ,$BK:$BK,"",$B:$B,$B76)*VLOOKUP($BL$1,NAV!$A:$N,MATCH("Hedged sc",NAV!$A$1:$N$1,0),0)/VLOOKUP($BL$1,NAV!$A:$N,MATCH("SC in FUND CCY",NAV!$A$1:$N$1,0),0),IF($BK76&lt;&gt;VLOOKUP($BL$1,NAV!$A:$N,MATCH("SC",NAV!$A$1:$N$1,0),0),"n/a",$BJ76/VLOOKUP($BL$1,NAV!$A:$N,MATCH("SC in FUND CCY",NAV!$A$1:$N$1,0),0))))</f>
        <v>n/a</v>
      </c>
    </row>
    <row r="77" spans="1:64" hidden="1" x14ac:dyDescent="0.25">
      <c r="A77" s="1">
        <v>44196</v>
      </c>
      <c r="B77" t="s">
        <v>104</v>
      </c>
      <c r="C77" t="s">
        <v>105</v>
      </c>
      <c r="D77" t="s">
        <v>57</v>
      </c>
      <c r="E77" t="s">
        <v>124</v>
      </c>
      <c r="F77" t="s">
        <v>125</v>
      </c>
      <c r="G77" t="s">
        <v>126</v>
      </c>
      <c r="H77">
        <v>150</v>
      </c>
      <c r="I77" t="s">
        <v>127</v>
      </c>
      <c r="J77">
        <v>200</v>
      </c>
      <c r="K77" t="s">
        <v>128</v>
      </c>
      <c r="L77" t="s">
        <v>57</v>
      </c>
      <c r="P77">
        <v>309266000000</v>
      </c>
      <c r="Q77" t="s">
        <v>873</v>
      </c>
      <c r="R77" t="s">
        <v>233</v>
      </c>
      <c r="S77" t="s">
        <v>234</v>
      </c>
      <c r="T77" t="s">
        <v>217</v>
      </c>
      <c r="U77" t="s">
        <v>219</v>
      </c>
      <c r="V77">
        <v>20052</v>
      </c>
      <c r="W77" t="s">
        <v>874</v>
      </c>
      <c r="X77" t="s">
        <v>875</v>
      </c>
      <c r="AB77">
        <v>1700000</v>
      </c>
      <c r="AC77" s="1">
        <v>43684</v>
      </c>
      <c r="AD77" s="1">
        <v>43686</v>
      </c>
      <c r="AE77" s="1">
        <v>44042</v>
      </c>
      <c r="AF77" s="1">
        <v>44407</v>
      </c>
      <c r="AG77" s="1">
        <v>46233</v>
      </c>
      <c r="AH77">
        <v>159</v>
      </c>
      <c r="AI77">
        <v>206</v>
      </c>
      <c r="AJ77">
        <v>2032</v>
      </c>
      <c r="AK77">
        <v>1.698</v>
      </c>
      <c r="AL77">
        <v>1</v>
      </c>
      <c r="AM77" t="s">
        <v>133</v>
      </c>
      <c r="AN77" t="s">
        <v>134</v>
      </c>
      <c r="AO77">
        <v>101.264471</v>
      </c>
      <c r="AP77">
        <v>103.557</v>
      </c>
      <c r="AQ77">
        <v>1760469</v>
      </c>
      <c r="AR77">
        <v>12574.5</v>
      </c>
      <c r="AS77">
        <v>1773043.5</v>
      </c>
      <c r="AT77">
        <v>1760469</v>
      </c>
      <c r="AU77">
        <v>12574.5</v>
      </c>
      <c r="AV77">
        <v>1773043.5</v>
      </c>
      <c r="AW77">
        <v>1721496</v>
      </c>
      <c r="AX77">
        <v>1721496</v>
      </c>
      <c r="BA77">
        <v>173975914.15000001</v>
      </c>
      <c r="BB77">
        <v>1403306.79</v>
      </c>
      <c r="BC77">
        <v>175379220.94</v>
      </c>
      <c r="BD77">
        <v>176919328.78999999</v>
      </c>
      <c r="BE77">
        <v>0.99506899999999998</v>
      </c>
      <c r="BF77" t="str">
        <f>IF(TRIM(W77)="",IF(TRIM(O77)="",IF(TRIM(M77)="","please check",CONCATENATE(M77,"_",COUNTIFS($M$2:$M77,M77,$C$2:$C77,$C77))),CONCATENATE(O77,"_",COUNTIFS($O$2:$O77,O77,$C$2:$C77,$C77))),W77)</f>
        <v>XS2034622048</v>
      </c>
      <c r="BG77" t="str">
        <f t="shared" si="3"/>
        <v/>
      </c>
      <c r="BH77">
        <f t="shared" si="4"/>
        <v>1700000</v>
      </c>
      <c r="BI77">
        <f t="shared" si="5"/>
        <v>1773043.5</v>
      </c>
      <c r="BJ77">
        <f>IF($I77&lt;&gt;"F.E.T.",$AV77,IF($BK77="",IF($D77=$L77,$BI77,-SUMIFS($BI:$BI,$BG:$BG,$BG77,$B:$B,$B77,$L:$L,"&lt;&gt;"&amp;$L77)+SUMIFS($AY:$AY,$BG:$BG,$BG77,$B:$B,$B77)),IF($D77=$L77,-SUMIFS($BI:$BI,$BG:$BG,$BG77,$B:$B,$B77,$L:$L,"&lt;&gt;"&amp;$L77)*VLOOKUP($D77&amp;(IF($L77=MID($Q77,FIND("Bought ",$Q77)+7,3),MID($Q77,FIND("Sold ",$Q77)+5,3),IF($L77=MID($Q77,FIND("Sold ",$Q77)+5,3),MID($Q77,FIND("Bought ",$Q77)+7,3),"error"))),FX!$A:$B,2,0)+SUMIFS($AY:$AY,$BG:$BG,$BG77,$B:$B,$B77),$BI77*(VLOOKUP($D77&amp;$L77,FX!$A:$B,2,0)))))</f>
        <v>1773043.5</v>
      </c>
      <c r="BK77" t="str">
        <f>IF(E77="CASH",IFERROR(VLOOKUP(M77,[1]mapping!$A:$C,3,0),""),IF(I77="F.E.T.",IF(VLOOKUP(O77,[1]forwards!$E:$Q,13,0)=0,"",VLOOKUP(O77,[1]forwards!$E:$Q,13,0)),""))</f>
        <v/>
      </c>
      <c r="BL77" t="str">
        <f>IF($B77&lt;&gt;VLOOKUP($BL$1,NAV!$A:$N,MATCH("SubFund_Code",NAV!$A$1:$N$1,0),0),"n/a",IF($BK77="",$BJ77/SUMIFS($BJ:$BJ,$BK:$BK,"",$B:$B,$B77)*VLOOKUP($BL$1,NAV!$A:$N,MATCH("Hedged sc",NAV!$A$1:$N$1,0),0)/VLOOKUP($BL$1,NAV!$A:$N,MATCH("SC in FUND CCY",NAV!$A$1:$N$1,0),0),IF($BK77&lt;&gt;VLOOKUP($BL$1,NAV!$A:$N,MATCH("SC",NAV!$A$1:$N$1,0),0),"n/a",$BJ77/VLOOKUP($BL$1,NAV!$A:$N,MATCH("SC in FUND CCY",NAV!$A$1:$N$1,0),0))))</f>
        <v>n/a</v>
      </c>
    </row>
    <row r="78" spans="1:64" hidden="1" x14ac:dyDescent="0.25">
      <c r="A78" s="1">
        <v>44196</v>
      </c>
      <c r="B78" t="s">
        <v>104</v>
      </c>
      <c r="C78" t="s">
        <v>105</v>
      </c>
      <c r="D78" t="s">
        <v>57</v>
      </c>
      <c r="E78" t="s">
        <v>124</v>
      </c>
      <c r="F78" t="s">
        <v>125</v>
      </c>
      <c r="G78" t="s">
        <v>126</v>
      </c>
      <c r="H78">
        <v>150</v>
      </c>
      <c r="I78" t="s">
        <v>127</v>
      </c>
      <c r="J78">
        <v>200</v>
      </c>
      <c r="K78" t="s">
        <v>128</v>
      </c>
      <c r="L78" t="s">
        <v>57</v>
      </c>
      <c r="P78">
        <v>320670000000</v>
      </c>
      <c r="Q78" t="s">
        <v>876</v>
      </c>
      <c r="R78" t="s">
        <v>162</v>
      </c>
      <c r="S78" t="s">
        <v>130</v>
      </c>
      <c r="T78" t="s">
        <v>149</v>
      </c>
      <c r="U78" t="s">
        <v>600</v>
      </c>
      <c r="V78">
        <v>187708</v>
      </c>
      <c r="W78" t="s">
        <v>877</v>
      </c>
      <c r="X78" t="s">
        <v>878</v>
      </c>
      <c r="AB78">
        <v>1200000</v>
      </c>
      <c r="AC78" s="1">
        <v>43698</v>
      </c>
      <c r="AD78" s="1">
        <v>43705</v>
      </c>
      <c r="AE78" s="1">
        <v>44071</v>
      </c>
      <c r="AF78" s="1">
        <v>44436</v>
      </c>
      <c r="AG78" s="1">
        <v>46262</v>
      </c>
      <c r="AH78">
        <v>130</v>
      </c>
      <c r="AI78">
        <v>235</v>
      </c>
      <c r="AJ78">
        <v>2061</v>
      </c>
      <c r="AL78">
        <v>1</v>
      </c>
      <c r="AM78" t="s">
        <v>133</v>
      </c>
      <c r="AN78" t="s">
        <v>134</v>
      </c>
      <c r="AO78">
        <v>99.194649999999996</v>
      </c>
      <c r="AP78">
        <v>100.202</v>
      </c>
      <c r="AQ78">
        <v>1202424</v>
      </c>
      <c r="AR78">
        <v>0</v>
      </c>
      <c r="AS78">
        <v>1202424</v>
      </c>
      <c r="AT78">
        <v>1202424</v>
      </c>
      <c r="AU78">
        <v>0</v>
      </c>
      <c r="AV78">
        <v>1202424</v>
      </c>
      <c r="AW78">
        <v>1190335.8</v>
      </c>
      <c r="AX78">
        <v>1190335.8</v>
      </c>
      <c r="BA78">
        <v>173975914.15000001</v>
      </c>
      <c r="BB78">
        <v>1403306.79</v>
      </c>
      <c r="BC78">
        <v>175379220.94</v>
      </c>
      <c r="BD78">
        <v>176919328.78999999</v>
      </c>
      <c r="BE78">
        <v>0.67964500000000005</v>
      </c>
      <c r="BF78" t="str">
        <f>IF(TRIM(W78)="",IF(TRIM(O78)="",IF(TRIM(M78)="","please check",CONCATENATE(M78,"_",COUNTIFS($M$2:$M78,M78,$C$2:$C78,$C78))),CONCATENATE(O78,"_",COUNTIFS($O$2:$O78,O78,$C$2:$C78,$C78))),W78)</f>
        <v>BE6315719490</v>
      </c>
      <c r="BG78" t="str">
        <f t="shared" si="3"/>
        <v/>
      </c>
      <c r="BH78">
        <f t="shared" si="4"/>
        <v>1200000</v>
      </c>
      <c r="BI78">
        <f t="shared" si="5"/>
        <v>1202424</v>
      </c>
      <c r="BJ78">
        <f>IF($I78&lt;&gt;"F.E.T.",$AV78,IF($BK78="",IF($D78=$L78,$BI78,-SUMIFS($BI:$BI,$BG:$BG,$BG78,$B:$B,$B78,$L:$L,"&lt;&gt;"&amp;$L78)+SUMIFS($AY:$AY,$BG:$BG,$BG78,$B:$B,$B78)),IF($D78=$L78,-SUMIFS($BI:$BI,$BG:$BG,$BG78,$B:$B,$B78,$L:$L,"&lt;&gt;"&amp;$L78)*VLOOKUP($D78&amp;(IF($L78=MID($Q78,FIND("Bought ",$Q78)+7,3),MID($Q78,FIND("Sold ",$Q78)+5,3),IF($L78=MID($Q78,FIND("Sold ",$Q78)+5,3),MID($Q78,FIND("Bought ",$Q78)+7,3),"error"))),FX!$A:$B,2,0)+SUMIFS($AY:$AY,$BG:$BG,$BG78,$B:$B,$B78),$BI78*(VLOOKUP($D78&amp;$L78,FX!$A:$B,2,0)))))</f>
        <v>1202424</v>
      </c>
      <c r="BK78" t="str">
        <f>IF(E78="CASH",IFERROR(VLOOKUP(M78,[1]mapping!$A:$C,3,0),""),IF(I78="F.E.T.",IF(VLOOKUP(O78,[1]forwards!$E:$Q,13,0)=0,"",VLOOKUP(O78,[1]forwards!$E:$Q,13,0)),""))</f>
        <v/>
      </c>
      <c r="BL78" t="str">
        <f>IF($B78&lt;&gt;VLOOKUP($BL$1,NAV!$A:$N,MATCH("SubFund_Code",NAV!$A$1:$N$1,0),0),"n/a",IF($BK78="",$BJ78/SUMIFS($BJ:$BJ,$BK:$BK,"",$B:$B,$B78)*VLOOKUP($BL$1,NAV!$A:$N,MATCH("Hedged sc",NAV!$A$1:$N$1,0),0)/VLOOKUP($BL$1,NAV!$A:$N,MATCH("SC in FUND CCY",NAV!$A$1:$N$1,0),0),IF($BK78&lt;&gt;VLOOKUP($BL$1,NAV!$A:$N,MATCH("SC",NAV!$A$1:$N$1,0),0),"n/a",$BJ78/VLOOKUP($BL$1,NAV!$A:$N,MATCH("SC in FUND CCY",NAV!$A$1:$N$1,0),0))))</f>
        <v>n/a</v>
      </c>
    </row>
    <row r="79" spans="1:64" hidden="1" x14ac:dyDescent="0.25">
      <c r="A79" s="1">
        <v>44196</v>
      </c>
      <c r="B79" t="s">
        <v>104</v>
      </c>
      <c r="C79" t="s">
        <v>105</v>
      </c>
      <c r="D79" t="s">
        <v>57</v>
      </c>
      <c r="E79" t="s">
        <v>124</v>
      </c>
      <c r="F79" t="s">
        <v>125</v>
      </c>
      <c r="G79" t="s">
        <v>126</v>
      </c>
      <c r="H79">
        <v>150</v>
      </c>
      <c r="I79" t="s">
        <v>127</v>
      </c>
      <c r="J79">
        <v>200</v>
      </c>
      <c r="K79" t="s">
        <v>128</v>
      </c>
      <c r="L79" t="s">
        <v>57</v>
      </c>
      <c r="P79">
        <v>323045000000</v>
      </c>
      <c r="Q79" t="s">
        <v>161</v>
      </c>
      <c r="R79" t="s">
        <v>162</v>
      </c>
      <c r="S79" t="s">
        <v>163</v>
      </c>
      <c r="T79" t="s">
        <v>131</v>
      </c>
      <c r="U79" t="s">
        <v>219</v>
      </c>
      <c r="V79">
        <v>20052</v>
      </c>
      <c r="W79" t="s">
        <v>164</v>
      </c>
      <c r="X79" t="s">
        <v>165</v>
      </c>
      <c r="AB79">
        <v>2000000</v>
      </c>
      <c r="AC79" s="1">
        <v>43705</v>
      </c>
      <c r="AD79" s="1">
        <v>43711</v>
      </c>
      <c r="AE79" s="1">
        <v>44077</v>
      </c>
      <c r="AF79" s="1">
        <v>44442</v>
      </c>
      <c r="AG79" s="1">
        <v>46633</v>
      </c>
      <c r="AH79">
        <v>124</v>
      </c>
      <c r="AI79">
        <v>241</v>
      </c>
      <c r="AJ79">
        <v>2432</v>
      </c>
      <c r="AK79">
        <v>0.375</v>
      </c>
      <c r="AL79">
        <v>1</v>
      </c>
      <c r="AM79" t="s">
        <v>133</v>
      </c>
      <c r="AN79" t="s">
        <v>134</v>
      </c>
      <c r="AO79">
        <v>98.178250000000006</v>
      </c>
      <c r="AP79">
        <v>99.210999999999999</v>
      </c>
      <c r="AQ79">
        <v>1984220</v>
      </c>
      <c r="AR79">
        <v>2547.9499999999998</v>
      </c>
      <c r="AS79">
        <v>1986767.95</v>
      </c>
      <c r="AT79">
        <v>1984220</v>
      </c>
      <c r="AU79">
        <v>2547.9499999999998</v>
      </c>
      <c r="AV79">
        <v>1986767.95</v>
      </c>
      <c r="AW79">
        <v>1963565</v>
      </c>
      <c r="AX79">
        <v>1963565</v>
      </c>
      <c r="BA79">
        <v>173975914.15000001</v>
      </c>
      <c r="BB79">
        <v>1403306.79</v>
      </c>
      <c r="BC79">
        <v>175379220.94</v>
      </c>
      <c r="BD79">
        <v>176919328.78999999</v>
      </c>
      <c r="BE79">
        <v>1.1215390000000001</v>
      </c>
      <c r="BF79" t="str">
        <f>IF(TRIM(W79)="",IF(TRIM(O79)="",IF(TRIM(M79)="","please check",CONCATENATE(M79,"_",COUNTIFS($M$2:$M79,M79,$C$2:$C79,$C79))),CONCATENATE(O79,"_",COUNTIFS($O$2:$O79,O79,$C$2:$C79,$C79))),W79)</f>
        <v>XS2049584084</v>
      </c>
      <c r="BG79" t="str">
        <f t="shared" si="3"/>
        <v/>
      </c>
      <c r="BH79">
        <f t="shared" si="4"/>
        <v>2000000</v>
      </c>
      <c r="BI79">
        <f t="shared" si="5"/>
        <v>1986767.95</v>
      </c>
      <c r="BJ79">
        <f>IF($I79&lt;&gt;"F.E.T.",$AV79,IF($BK79="",IF($D79=$L79,$BI79,-SUMIFS($BI:$BI,$BG:$BG,$BG79,$B:$B,$B79,$L:$L,"&lt;&gt;"&amp;$L79)+SUMIFS($AY:$AY,$BG:$BG,$BG79,$B:$B,$B79)),IF($D79=$L79,-SUMIFS($BI:$BI,$BG:$BG,$BG79,$B:$B,$B79,$L:$L,"&lt;&gt;"&amp;$L79)*VLOOKUP($D79&amp;(IF($L79=MID($Q79,FIND("Bought ",$Q79)+7,3),MID($Q79,FIND("Sold ",$Q79)+5,3),IF($L79=MID($Q79,FIND("Sold ",$Q79)+5,3),MID($Q79,FIND("Bought ",$Q79)+7,3),"error"))),FX!$A:$B,2,0)+SUMIFS($AY:$AY,$BG:$BG,$BG79,$B:$B,$B79),$BI79*(VLOOKUP($D79&amp;$L79,FX!$A:$B,2,0)))))</f>
        <v>1986767.95</v>
      </c>
      <c r="BK79" t="str">
        <f>IF(E79="CASH",IFERROR(VLOOKUP(M79,[1]mapping!$A:$C,3,0),""),IF(I79="F.E.T.",IF(VLOOKUP(O79,[1]forwards!$E:$Q,13,0)=0,"",VLOOKUP(O79,[1]forwards!$E:$Q,13,0)),""))</f>
        <v/>
      </c>
      <c r="BL79" t="str">
        <f>IF($B79&lt;&gt;VLOOKUP($BL$1,NAV!$A:$N,MATCH("SubFund_Code",NAV!$A$1:$N$1,0),0),"n/a",IF($BK79="",$BJ79/SUMIFS($BJ:$BJ,$BK:$BK,"",$B:$B,$B79)*VLOOKUP($BL$1,NAV!$A:$N,MATCH("Hedged sc",NAV!$A$1:$N$1,0),0)/VLOOKUP($BL$1,NAV!$A:$N,MATCH("SC in FUND CCY",NAV!$A$1:$N$1,0),0),IF($BK79&lt;&gt;VLOOKUP($BL$1,NAV!$A:$N,MATCH("SC",NAV!$A$1:$N$1,0),0),"n/a",$BJ79/VLOOKUP($BL$1,NAV!$A:$N,MATCH("SC in FUND CCY",NAV!$A$1:$N$1,0),0))))</f>
        <v>n/a</v>
      </c>
    </row>
    <row r="80" spans="1:64" hidden="1" x14ac:dyDescent="0.25">
      <c r="A80" s="1">
        <v>44196</v>
      </c>
      <c r="B80" t="s">
        <v>104</v>
      </c>
      <c r="C80" t="s">
        <v>105</v>
      </c>
      <c r="D80" t="s">
        <v>57</v>
      </c>
      <c r="E80" t="s">
        <v>124</v>
      </c>
      <c r="F80" t="s">
        <v>125</v>
      </c>
      <c r="G80" t="s">
        <v>126</v>
      </c>
      <c r="H80">
        <v>150</v>
      </c>
      <c r="I80" t="s">
        <v>127</v>
      </c>
      <c r="J80">
        <v>200</v>
      </c>
      <c r="K80" t="s">
        <v>128</v>
      </c>
      <c r="L80" t="s">
        <v>57</v>
      </c>
      <c r="P80">
        <v>323059000000</v>
      </c>
      <c r="Q80" t="s">
        <v>141</v>
      </c>
      <c r="R80" t="s">
        <v>142</v>
      </c>
      <c r="S80" t="s">
        <v>143</v>
      </c>
      <c r="T80" t="s">
        <v>144</v>
      </c>
      <c r="U80" t="s">
        <v>219</v>
      </c>
      <c r="V80">
        <v>20052</v>
      </c>
      <c r="W80" t="s">
        <v>145</v>
      </c>
      <c r="X80" t="s">
        <v>146</v>
      </c>
      <c r="AB80">
        <v>800000</v>
      </c>
      <c r="AC80" s="1">
        <v>43705</v>
      </c>
      <c r="AD80" s="1">
        <v>43713</v>
      </c>
      <c r="AE80" s="1">
        <v>44079</v>
      </c>
      <c r="AF80" s="1">
        <v>44444</v>
      </c>
      <c r="AG80" s="1">
        <v>47366</v>
      </c>
      <c r="AH80">
        <v>122</v>
      </c>
      <c r="AI80">
        <v>243</v>
      </c>
      <c r="AJ80">
        <v>3165</v>
      </c>
      <c r="AK80">
        <v>0.875</v>
      </c>
      <c r="AL80">
        <v>1</v>
      </c>
      <c r="AM80" t="s">
        <v>133</v>
      </c>
      <c r="AN80" t="s">
        <v>134</v>
      </c>
      <c r="AO80">
        <v>100.11633399999999</v>
      </c>
      <c r="AP80">
        <v>103.48</v>
      </c>
      <c r="AQ80">
        <v>827840</v>
      </c>
      <c r="AR80">
        <v>2339.73</v>
      </c>
      <c r="AS80">
        <v>830179.73</v>
      </c>
      <c r="AT80">
        <v>827840</v>
      </c>
      <c r="AU80">
        <v>2339.73</v>
      </c>
      <c r="AV80">
        <v>830179.73</v>
      </c>
      <c r="AW80">
        <v>800930.67</v>
      </c>
      <c r="AX80">
        <v>800930.67</v>
      </c>
      <c r="BA80">
        <v>173975914.15000001</v>
      </c>
      <c r="BB80">
        <v>1403306.79</v>
      </c>
      <c r="BC80">
        <v>175379220.94</v>
      </c>
      <c r="BD80">
        <v>176919328.78999999</v>
      </c>
      <c r="BE80">
        <v>0.46791899999999997</v>
      </c>
      <c r="BF80" t="str">
        <f>IF(TRIM(W80)="",IF(TRIM(O80)="",IF(TRIM(M80)="","please check",CONCATENATE(M80,"_",COUNTIFS($M$2:$M80,M80,$C$2:$C80,$C80))),CONCATENATE(O80,"_",COUNTIFS($O$2:$O80,O80,$C$2:$C80,$C80))),W80)</f>
        <v>XS2049769297</v>
      </c>
      <c r="BG80" t="str">
        <f t="shared" si="3"/>
        <v/>
      </c>
      <c r="BH80">
        <f t="shared" si="4"/>
        <v>800000</v>
      </c>
      <c r="BI80">
        <f t="shared" si="5"/>
        <v>830179.73</v>
      </c>
      <c r="BJ80">
        <f>IF($I80&lt;&gt;"F.E.T.",$AV80,IF($BK80="",IF($D80=$L80,$BI80,-SUMIFS($BI:$BI,$BG:$BG,$BG80,$B:$B,$B80,$L:$L,"&lt;&gt;"&amp;$L80)+SUMIFS($AY:$AY,$BG:$BG,$BG80,$B:$B,$B80)),IF($D80=$L80,-SUMIFS($BI:$BI,$BG:$BG,$BG80,$B:$B,$B80,$L:$L,"&lt;&gt;"&amp;$L80)*VLOOKUP($D80&amp;(IF($L80=MID($Q80,FIND("Bought ",$Q80)+7,3),MID($Q80,FIND("Sold ",$Q80)+5,3),IF($L80=MID($Q80,FIND("Sold ",$Q80)+5,3),MID($Q80,FIND("Bought ",$Q80)+7,3),"error"))),FX!$A:$B,2,0)+SUMIFS($AY:$AY,$BG:$BG,$BG80,$B:$B,$B80),$BI80*(VLOOKUP($D80&amp;$L80,FX!$A:$B,2,0)))))</f>
        <v>830179.73</v>
      </c>
      <c r="BK80" t="str">
        <f>IF(E80="CASH",IFERROR(VLOOKUP(M80,[1]mapping!$A:$C,3,0),""),IF(I80="F.E.T.",IF(VLOOKUP(O80,[1]forwards!$E:$Q,13,0)=0,"",VLOOKUP(O80,[1]forwards!$E:$Q,13,0)),""))</f>
        <v/>
      </c>
      <c r="BL80" t="str">
        <f>IF($B80&lt;&gt;VLOOKUP($BL$1,NAV!$A:$N,MATCH("SubFund_Code",NAV!$A$1:$N$1,0),0),"n/a",IF($BK80="",$BJ80/SUMIFS($BJ:$BJ,$BK:$BK,"",$B:$B,$B80)*VLOOKUP($BL$1,NAV!$A:$N,MATCH("Hedged sc",NAV!$A$1:$N$1,0),0)/VLOOKUP($BL$1,NAV!$A:$N,MATCH("SC in FUND CCY",NAV!$A$1:$N$1,0),0),IF($BK80&lt;&gt;VLOOKUP($BL$1,NAV!$A:$N,MATCH("SC",NAV!$A$1:$N$1,0),0),"n/a",$BJ80/VLOOKUP($BL$1,NAV!$A:$N,MATCH("SC in FUND CCY",NAV!$A$1:$N$1,0),0))))</f>
        <v>n/a</v>
      </c>
    </row>
    <row r="81" spans="1:64" hidden="1" x14ac:dyDescent="0.25">
      <c r="A81" s="1">
        <v>44196</v>
      </c>
      <c r="B81" t="s">
        <v>104</v>
      </c>
      <c r="C81" t="s">
        <v>105</v>
      </c>
      <c r="D81" t="s">
        <v>57</v>
      </c>
      <c r="E81" t="s">
        <v>124</v>
      </c>
      <c r="F81" t="s">
        <v>125</v>
      </c>
      <c r="G81" t="s">
        <v>126</v>
      </c>
      <c r="H81">
        <v>150</v>
      </c>
      <c r="I81" t="s">
        <v>127</v>
      </c>
      <c r="J81">
        <v>200</v>
      </c>
      <c r="K81" t="s">
        <v>128</v>
      </c>
      <c r="L81" t="s">
        <v>57</v>
      </c>
      <c r="P81">
        <v>324027000000</v>
      </c>
      <c r="Q81" t="s">
        <v>788</v>
      </c>
      <c r="R81" t="s">
        <v>183</v>
      </c>
      <c r="S81" t="s">
        <v>156</v>
      </c>
      <c r="T81" t="s">
        <v>131</v>
      </c>
      <c r="U81" t="s">
        <v>287</v>
      </c>
      <c r="V81">
        <v>697963</v>
      </c>
      <c r="W81" t="s">
        <v>789</v>
      </c>
      <c r="X81" t="s">
        <v>790</v>
      </c>
      <c r="AB81">
        <v>1000000</v>
      </c>
      <c r="AC81" s="1">
        <v>43710</v>
      </c>
      <c r="AD81" s="1">
        <v>43717</v>
      </c>
      <c r="AE81" s="1">
        <v>43717</v>
      </c>
      <c r="AF81" s="1">
        <v>44448</v>
      </c>
      <c r="AG81" s="1">
        <v>46639</v>
      </c>
      <c r="AH81">
        <v>484</v>
      </c>
      <c r="AI81">
        <v>247</v>
      </c>
      <c r="AJ81">
        <v>2438</v>
      </c>
      <c r="AL81">
        <v>1</v>
      </c>
      <c r="AM81" t="s">
        <v>133</v>
      </c>
      <c r="AN81" t="s">
        <v>134</v>
      </c>
      <c r="AO81">
        <v>99.093000000000004</v>
      </c>
      <c r="AP81">
        <v>100.399</v>
      </c>
      <c r="AQ81">
        <v>1003990</v>
      </c>
      <c r="AR81">
        <v>0</v>
      </c>
      <c r="AS81">
        <v>1003990</v>
      </c>
      <c r="AT81">
        <v>1003990</v>
      </c>
      <c r="AU81">
        <v>0</v>
      </c>
      <c r="AV81">
        <v>1003990</v>
      </c>
      <c r="AW81">
        <v>990930</v>
      </c>
      <c r="AX81">
        <v>990930</v>
      </c>
      <c r="BA81">
        <v>173975914.15000001</v>
      </c>
      <c r="BB81">
        <v>1403306.79</v>
      </c>
      <c r="BC81">
        <v>175379220.94</v>
      </c>
      <c r="BD81">
        <v>176919328.78999999</v>
      </c>
      <c r="BE81">
        <v>0.56748500000000002</v>
      </c>
      <c r="BF81" t="str">
        <f>IF(TRIM(W81)="",IF(TRIM(O81)="",IF(TRIM(M81)="","please check",CONCATENATE(M81,"_",COUNTIFS($M$2:$M81,M81,$C$2:$C81,$C81))),CONCATENATE(O81,"_",COUNTIFS($O$2:$O81,O81,$C$2:$C81,$C81))),W81)</f>
        <v>FR0013445137</v>
      </c>
      <c r="BG81" t="str">
        <f t="shared" si="3"/>
        <v/>
      </c>
      <c r="BH81">
        <f t="shared" si="4"/>
        <v>1000000</v>
      </c>
      <c r="BI81">
        <f t="shared" si="5"/>
        <v>1003990</v>
      </c>
      <c r="BJ81">
        <f>IF($I81&lt;&gt;"F.E.T.",$AV81,IF($BK81="",IF($D81=$L81,$BI81,-SUMIFS($BI:$BI,$BG:$BG,$BG81,$B:$B,$B81,$L:$L,"&lt;&gt;"&amp;$L81)+SUMIFS($AY:$AY,$BG:$BG,$BG81,$B:$B,$B81)),IF($D81=$L81,-SUMIFS($BI:$BI,$BG:$BG,$BG81,$B:$B,$B81,$L:$L,"&lt;&gt;"&amp;$L81)*VLOOKUP($D81&amp;(IF($L81=MID($Q81,FIND("Bought ",$Q81)+7,3),MID($Q81,FIND("Sold ",$Q81)+5,3),IF($L81=MID($Q81,FIND("Sold ",$Q81)+5,3),MID($Q81,FIND("Bought ",$Q81)+7,3),"error"))),FX!$A:$B,2,0)+SUMIFS($AY:$AY,$BG:$BG,$BG81,$B:$B,$B81),$BI81*(VLOOKUP($D81&amp;$L81,FX!$A:$B,2,0)))))</f>
        <v>1003990</v>
      </c>
      <c r="BK81" t="str">
        <f>IF(E81="CASH",IFERROR(VLOOKUP(M81,[1]mapping!$A:$C,3,0),""),IF(I81="F.E.T.",IF(VLOOKUP(O81,[1]forwards!$E:$Q,13,0)=0,"",VLOOKUP(O81,[1]forwards!$E:$Q,13,0)),""))</f>
        <v/>
      </c>
      <c r="BL81" t="str">
        <f>IF($B81&lt;&gt;VLOOKUP($BL$1,NAV!$A:$N,MATCH("SubFund_Code",NAV!$A$1:$N$1,0),0),"n/a",IF($BK81="",$BJ81/SUMIFS($BJ:$BJ,$BK:$BK,"",$B:$B,$B81)*VLOOKUP($BL$1,NAV!$A:$N,MATCH("Hedged sc",NAV!$A$1:$N$1,0),0)/VLOOKUP($BL$1,NAV!$A:$N,MATCH("SC in FUND CCY",NAV!$A$1:$N$1,0),0),IF($BK81&lt;&gt;VLOOKUP($BL$1,NAV!$A:$N,MATCH("SC",NAV!$A$1:$N$1,0),0),"n/a",$BJ81/VLOOKUP($BL$1,NAV!$A:$N,MATCH("SC in FUND CCY",NAV!$A$1:$N$1,0),0))))</f>
        <v>n/a</v>
      </c>
    </row>
    <row r="82" spans="1:64" hidden="1" x14ac:dyDescent="0.25">
      <c r="A82" s="1">
        <v>44196</v>
      </c>
      <c r="B82" t="s">
        <v>104</v>
      </c>
      <c r="C82" t="s">
        <v>105</v>
      </c>
      <c r="D82" t="s">
        <v>57</v>
      </c>
      <c r="E82" t="s">
        <v>124</v>
      </c>
      <c r="F82" t="s">
        <v>125</v>
      </c>
      <c r="G82" t="s">
        <v>126</v>
      </c>
      <c r="H82">
        <v>150</v>
      </c>
      <c r="I82" t="s">
        <v>127</v>
      </c>
      <c r="J82">
        <v>200</v>
      </c>
      <c r="K82" t="s">
        <v>128</v>
      </c>
      <c r="L82" t="s">
        <v>57</v>
      </c>
      <c r="P82">
        <v>325074000000</v>
      </c>
      <c r="Q82" t="s">
        <v>879</v>
      </c>
      <c r="R82" t="s">
        <v>147</v>
      </c>
      <c r="S82" t="s">
        <v>200</v>
      </c>
      <c r="T82" t="s">
        <v>217</v>
      </c>
      <c r="U82" t="s">
        <v>219</v>
      </c>
      <c r="V82">
        <v>20052</v>
      </c>
      <c r="W82" t="s">
        <v>880</v>
      </c>
      <c r="X82" t="s">
        <v>881</v>
      </c>
      <c r="AB82">
        <v>700000</v>
      </c>
      <c r="AC82" s="1">
        <v>44056</v>
      </c>
      <c r="AD82" s="1">
        <v>44060</v>
      </c>
      <c r="AE82" s="1">
        <v>44058</v>
      </c>
      <c r="AF82" s="1">
        <v>44423</v>
      </c>
      <c r="AG82" s="1">
        <v>45153</v>
      </c>
      <c r="AH82">
        <v>143</v>
      </c>
      <c r="AI82">
        <v>222</v>
      </c>
      <c r="AJ82">
        <v>952</v>
      </c>
      <c r="AK82">
        <v>1.125</v>
      </c>
      <c r="AL82">
        <v>1</v>
      </c>
      <c r="AM82" t="s">
        <v>133</v>
      </c>
      <c r="AN82" t="s">
        <v>134</v>
      </c>
      <c r="AO82">
        <v>97.248000000000005</v>
      </c>
      <c r="AP82">
        <v>101.07599999999999</v>
      </c>
      <c r="AQ82">
        <v>707532</v>
      </c>
      <c r="AR82">
        <v>3085.27</v>
      </c>
      <c r="AS82">
        <v>710617.27</v>
      </c>
      <c r="AT82">
        <v>707532</v>
      </c>
      <c r="AU82">
        <v>3085.27</v>
      </c>
      <c r="AV82">
        <v>710617.27</v>
      </c>
      <c r="AW82">
        <v>680736</v>
      </c>
      <c r="AX82">
        <v>680736</v>
      </c>
      <c r="BA82">
        <v>173975914.15000001</v>
      </c>
      <c r="BB82">
        <v>1403306.79</v>
      </c>
      <c r="BC82">
        <v>175379220.94</v>
      </c>
      <c r="BD82">
        <v>176919328.78999999</v>
      </c>
      <c r="BE82">
        <v>0.399918</v>
      </c>
      <c r="BF82" t="str">
        <f>IF(TRIM(W82)="",IF(TRIM(O82)="",IF(TRIM(M82)="","please check",CONCATENATE(M82,"_",COUNTIFS($M$2:$M82,M82,$C$2:$C82,$C82))),CONCATENATE(O82,"_",COUNTIFS($O$2:$O82,O82,$C$2:$C82,$C82))),W82)</f>
        <v>XS1565699763</v>
      </c>
      <c r="BG82" t="str">
        <f t="shared" si="3"/>
        <v/>
      </c>
      <c r="BH82">
        <f t="shared" si="4"/>
        <v>700000</v>
      </c>
      <c r="BI82">
        <f t="shared" si="5"/>
        <v>710617.27</v>
      </c>
      <c r="BJ82">
        <f>IF($I82&lt;&gt;"F.E.T.",$AV82,IF($BK82="",IF($D82=$L82,$BI82,-SUMIFS($BI:$BI,$BG:$BG,$BG82,$B:$B,$B82,$L:$L,"&lt;&gt;"&amp;$L82)+SUMIFS($AY:$AY,$BG:$BG,$BG82,$B:$B,$B82)),IF($D82=$L82,-SUMIFS($BI:$BI,$BG:$BG,$BG82,$B:$B,$B82,$L:$L,"&lt;&gt;"&amp;$L82)*VLOOKUP($D82&amp;(IF($L82=MID($Q82,FIND("Bought ",$Q82)+7,3),MID($Q82,FIND("Sold ",$Q82)+5,3),IF($L82=MID($Q82,FIND("Sold ",$Q82)+5,3),MID($Q82,FIND("Bought ",$Q82)+7,3),"error"))),FX!$A:$B,2,0)+SUMIFS($AY:$AY,$BG:$BG,$BG82,$B:$B,$B82),$BI82*(VLOOKUP($D82&amp;$L82,FX!$A:$B,2,0)))))</f>
        <v>710617.27</v>
      </c>
      <c r="BK82" t="str">
        <f>IF(E82="CASH",IFERROR(VLOOKUP(M82,[1]mapping!$A:$C,3,0),""),IF(I82="F.E.T.",IF(VLOOKUP(O82,[1]forwards!$E:$Q,13,0)=0,"",VLOOKUP(O82,[1]forwards!$E:$Q,13,0)),""))</f>
        <v/>
      </c>
      <c r="BL82" t="str">
        <f>IF($B82&lt;&gt;VLOOKUP($BL$1,NAV!$A:$N,MATCH("SubFund_Code",NAV!$A$1:$N$1,0),0),"n/a",IF($BK82="",$BJ82/SUMIFS($BJ:$BJ,$BK:$BK,"",$B:$B,$B82)*VLOOKUP($BL$1,NAV!$A:$N,MATCH("Hedged sc",NAV!$A$1:$N$1,0),0)/VLOOKUP($BL$1,NAV!$A:$N,MATCH("SC in FUND CCY",NAV!$A$1:$N$1,0),0),IF($BK82&lt;&gt;VLOOKUP($BL$1,NAV!$A:$N,MATCH("SC",NAV!$A$1:$N$1,0),0),"n/a",$BJ82/VLOOKUP($BL$1,NAV!$A:$N,MATCH("SC in FUND CCY",NAV!$A$1:$N$1,0),0))))</f>
        <v>n/a</v>
      </c>
    </row>
    <row r="83" spans="1:64" hidden="1" x14ac:dyDescent="0.25">
      <c r="A83" s="1">
        <v>44196</v>
      </c>
      <c r="B83" t="s">
        <v>104</v>
      </c>
      <c r="C83" t="s">
        <v>105</v>
      </c>
      <c r="D83" t="s">
        <v>57</v>
      </c>
      <c r="E83" t="s">
        <v>124</v>
      </c>
      <c r="F83" t="s">
        <v>125</v>
      </c>
      <c r="G83" t="s">
        <v>126</v>
      </c>
      <c r="H83">
        <v>150</v>
      </c>
      <c r="I83" t="s">
        <v>127</v>
      </c>
      <c r="J83">
        <v>200</v>
      </c>
      <c r="K83" t="s">
        <v>128</v>
      </c>
      <c r="L83" t="s">
        <v>57</v>
      </c>
      <c r="P83">
        <v>333217000000</v>
      </c>
      <c r="Q83" t="s">
        <v>882</v>
      </c>
      <c r="R83" t="s">
        <v>136</v>
      </c>
      <c r="S83" t="s">
        <v>156</v>
      </c>
      <c r="T83" t="s">
        <v>157</v>
      </c>
      <c r="U83" t="s">
        <v>287</v>
      </c>
      <c r="V83">
        <v>697963</v>
      </c>
      <c r="W83" t="s">
        <v>883</v>
      </c>
      <c r="X83" t="s">
        <v>884</v>
      </c>
      <c r="AB83">
        <v>1800000</v>
      </c>
      <c r="AC83" s="1">
        <v>43172</v>
      </c>
      <c r="AD83" s="1">
        <v>43174</v>
      </c>
      <c r="AE83" s="1">
        <v>43920</v>
      </c>
      <c r="AF83" s="1">
        <v>44285</v>
      </c>
      <c r="AG83" s="1">
        <v>46476</v>
      </c>
      <c r="AH83">
        <v>281</v>
      </c>
      <c r="AI83">
        <v>84</v>
      </c>
      <c r="AJ83">
        <v>2275</v>
      </c>
      <c r="AK83">
        <v>1.875</v>
      </c>
      <c r="AL83">
        <v>1</v>
      </c>
      <c r="AM83" t="s">
        <v>133</v>
      </c>
      <c r="AN83" t="s">
        <v>134</v>
      </c>
      <c r="AO83">
        <v>105.13292800000001</v>
      </c>
      <c r="AP83">
        <v>111.337</v>
      </c>
      <c r="AQ83">
        <v>2004066</v>
      </c>
      <c r="AR83">
        <v>25982.880000000001</v>
      </c>
      <c r="AS83">
        <v>2030048.88</v>
      </c>
      <c r="AT83">
        <v>2004066</v>
      </c>
      <c r="AU83">
        <v>25982.880000000001</v>
      </c>
      <c r="AV83">
        <v>2030048.88</v>
      </c>
      <c r="AW83">
        <v>1892392.71</v>
      </c>
      <c r="AX83">
        <v>1892392.71</v>
      </c>
      <c r="BA83">
        <v>173975914.15000001</v>
      </c>
      <c r="BB83">
        <v>1403306.79</v>
      </c>
      <c r="BC83">
        <v>175379220.94</v>
      </c>
      <c r="BD83">
        <v>176919328.78999999</v>
      </c>
      <c r="BE83">
        <v>1.132757</v>
      </c>
      <c r="BF83" t="str">
        <f>IF(TRIM(W83)="",IF(TRIM(O83)="",IF(TRIM(M83)="","please check",CONCATENATE(M83,"_",COUNTIFS($M$2:$M83,M83,$C$2:$C83,$C83))),CONCATENATE(O83,"_",COUNTIFS($O$2:$O83,O83,$C$2:$C83,$C83))),W83)</f>
        <v>FR0013247202</v>
      </c>
      <c r="BG83" t="str">
        <f t="shared" si="3"/>
        <v/>
      </c>
      <c r="BH83">
        <f t="shared" si="4"/>
        <v>1800000</v>
      </c>
      <c r="BI83">
        <f t="shared" si="5"/>
        <v>2030048.88</v>
      </c>
      <c r="BJ83">
        <f>IF($I83&lt;&gt;"F.E.T.",$AV83,IF($BK83="",IF($D83=$L83,$BI83,-SUMIFS($BI:$BI,$BG:$BG,$BG83,$B:$B,$B83,$L:$L,"&lt;&gt;"&amp;$L83)+SUMIFS($AY:$AY,$BG:$BG,$BG83,$B:$B,$B83)),IF($D83=$L83,-SUMIFS($BI:$BI,$BG:$BG,$BG83,$B:$B,$B83,$L:$L,"&lt;&gt;"&amp;$L83)*VLOOKUP($D83&amp;(IF($L83=MID($Q83,FIND("Bought ",$Q83)+7,3),MID($Q83,FIND("Sold ",$Q83)+5,3),IF($L83=MID($Q83,FIND("Sold ",$Q83)+5,3),MID($Q83,FIND("Bought ",$Q83)+7,3),"error"))),FX!$A:$B,2,0)+SUMIFS($AY:$AY,$BG:$BG,$BG83,$B:$B,$B83),$BI83*(VLOOKUP($D83&amp;$L83,FX!$A:$B,2,0)))))</f>
        <v>2030048.88</v>
      </c>
      <c r="BK83" t="str">
        <f>IF(E83="CASH",IFERROR(VLOOKUP(M83,[1]mapping!$A:$C,3,0),""),IF(I83="F.E.T.",IF(VLOOKUP(O83,[1]forwards!$E:$Q,13,0)=0,"",VLOOKUP(O83,[1]forwards!$E:$Q,13,0)),""))</f>
        <v/>
      </c>
      <c r="BL83" t="str">
        <f>IF($B83&lt;&gt;VLOOKUP($BL$1,NAV!$A:$N,MATCH("SubFund_Code",NAV!$A$1:$N$1,0),0),"n/a",IF($BK83="",$BJ83/SUMIFS($BJ:$BJ,$BK:$BK,"",$B:$B,$B83)*VLOOKUP($BL$1,NAV!$A:$N,MATCH("Hedged sc",NAV!$A$1:$N$1,0),0)/VLOOKUP($BL$1,NAV!$A:$N,MATCH("SC in FUND CCY",NAV!$A$1:$N$1,0),0),IF($BK83&lt;&gt;VLOOKUP($BL$1,NAV!$A:$N,MATCH("SC",NAV!$A$1:$N$1,0),0),"n/a",$BJ83/VLOOKUP($BL$1,NAV!$A:$N,MATCH("SC in FUND CCY",NAV!$A$1:$N$1,0),0))))</f>
        <v>n/a</v>
      </c>
    </row>
    <row r="84" spans="1:64" hidden="1" x14ac:dyDescent="0.25">
      <c r="A84" s="1">
        <v>44196</v>
      </c>
      <c r="B84" t="s">
        <v>104</v>
      </c>
      <c r="C84" t="s">
        <v>105</v>
      </c>
      <c r="D84" t="s">
        <v>57</v>
      </c>
      <c r="E84" t="s">
        <v>124</v>
      </c>
      <c r="F84" t="s">
        <v>125</v>
      </c>
      <c r="G84" t="s">
        <v>126</v>
      </c>
      <c r="H84">
        <v>150</v>
      </c>
      <c r="I84" t="s">
        <v>127</v>
      </c>
      <c r="J84">
        <v>200</v>
      </c>
      <c r="K84" t="s">
        <v>128</v>
      </c>
      <c r="L84" t="s">
        <v>57</v>
      </c>
      <c r="P84">
        <v>447496000000</v>
      </c>
      <c r="Q84" t="s">
        <v>885</v>
      </c>
      <c r="R84" t="s">
        <v>162</v>
      </c>
      <c r="S84" t="s">
        <v>195</v>
      </c>
      <c r="T84" t="s">
        <v>206</v>
      </c>
      <c r="U84" t="s">
        <v>219</v>
      </c>
      <c r="V84">
        <v>20052</v>
      </c>
      <c r="W84" t="s">
        <v>886</v>
      </c>
      <c r="X84" t="s">
        <v>887</v>
      </c>
      <c r="AB84">
        <v>1800000</v>
      </c>
      <c r="AC84" s="1">
        <v>43140</v>
      </c>
      <c r="AD84" s="1">
        <v>43144</v>
      </c>
      <c r="AE84" s="1">
        <v>44149</v>
      </c>
      <c r="AF84" s="1">
        <v>44514</v>
      </c>
      <c r="AG84" s="1">
        <v>45244</v>
      </c>
      <c r="AH84">
        <v>52</v>
      </c>
      <c r="AI84">
        <v>313</v>
      </c>
      <c r="AJ84">
        <v>1043</v>
      </c>
      <c r="AK84">
        <v>0.625</v>
      </c>
      <c r="AL84">
        <v>1</v>
      </c>
      <c r="AM84" t="s">
        <v>133</v>
      </c>
      <c r="AN84" t="s">
        <v>134</v>
      </c>
      <c r="AO84">
        <v>99.707138999999998</v>
      </c>
      <c r="AP84">
        <v>101.18899999999999</v>
      </c>
      <c r="AQ84">
        <v>1821402</v>
      </c>
      <c r="AR84">
        <v>1602.74</v>
      </c>
      <c r="AS84">
        <v>1823004.74</v>
      </c>
      <c r="AT84">
        <v>1821402</v>
      </c>
      <c r="AU84">
        <v>1602.74</v>
      </c>
      <c r="AV84">
        <v>1823004.74</v>
      </c>
      <c r="AW84">
        <v>1794728.5</v>
      </c>
      <c r="AX84">
        <v>1794728.5</v>
      </c>
      <c r="BA84">
        <v>173975914.15000001</v>
      </c>
      <c r="BB84">
        <v>1403306.79</v>
      </c>
      <c r="BC84">
        <v>175379220.94</v>
      </c>
      <c r="BD84">
        <v>176919328.78999999</v>
      </c>
      <c r="BE84">
        <v>1.0295099999999999</v>
      </c>
      <c r="BF84" t="str">
        <f>IF(TRIM(W84)="",IF(TRIM(O84)="",IF(TRIM(M84)="","please check",CONCATENATE(M84,"_",COUNTIFS($M$2:$M84,M84,$C$2:$C84,$C84))),CONCATENATE(O84,"_",COUNTIFS($O$2:$O84,O84,$C$2:$C84,$C84))),W84)</f>
        <v>XS1716820029</v>
      </c>
      <c r="BG84" t="str">
        <f t="shared" si="3"/>
        <v/>
      </c>
      <c r="BH84">
        <f t="shared" si="4"/>
        <v>1800000</v>
      </c>
      <c r="BI84">
        <f t="shared" si="5"/>
        <v>1823004.74</v>
      </c>
      <c r="BJ84">
        <f>IF($I84&lt;&gt;"F.E.T.",$AV84,IF($BK84="",IF($D84=$L84,$BI84,-SUMIFS($BI:$BI,$BG:$BG,$BG84,$B:$B,$B84,$L:$L,"&lt;&gt;"&amp;$L84)+SUMIFS($AY:$AY,$BG:$BG,$BG84,$B:$B,$B84)),IF($D84=$L84,-SUMIFS($BI:$BI,$BG:$BG,$BG84,$B:$B,$B84,$L:$L,"&lt;&gt;"&amp;$L84)*VLOOKUP($D84&amp;(IF($L84=MID($Q84,FIND("Bought ",$Q84)+7,3),MID($Q84,FIND("Sold ",$Q84)+5,3),IF($L84=MID($Q84,FIND("Sold ",$Q84)+5,3),MID($Q84,FIND("Bought ",$Q84)+7,3),"error"))),FX!$A:$B,2,0)+SUMIFS($AY:$AY,$BG:$BG,$BG84,$B:$B,$B84),$BI84*(VLOOKUP($D84&amp;$L84,FX!$A:$B,2,0)))))</f>
        <v>1823004.74</v>
      </c>
      <c r="BK84" t="str">
        <f>IF(E84="CASH",IFERROR(VLOOKUP(M84,[1]mapping!$A:$C,3,0),""),IF(I84="F.E.T.",IF(VLOOKUP(O84,[1]forwards!$E:$Q,13,0)=0,"",VLOOKUP(O84,[1]forwards!$E:$Q,13,0)),""))</f>
        <v/>
      </c>
      <c r="BL84" t="str">
        <f>IF($B84&lt;&gt;VLOOKUP($BL$1,NAV!$A:$N,MATCH("SubFund_Code",NAV!$A$1:$N$1,0),0),"n/a",IF($BK84="",$BJ84/SUMIFS($BJ:$BJ,$BK:$BK,"",$B:$B,$B84)*VLOOKUP($BL$1,NAV!$A:$N,MATCH("Hedged sc",NAV!$A$1:$N$1,0),0)/VLOOKUP($BL$1,NAV!$A:$N,MATCH("SC in FUND CCY",NAV!$A$1:$N$1,0),0),IF($BK84&lt;&gt;VLOOKUP($BL$1,NAV!$A:$N,MATCH("SC",NAV!$A$1:$N$1,0),0),"n/a",$BJ84/VLOOKUP($BL$1,NAV!$A:$N,MATCH("SC in FUND CCY",NAV!$A$1:$N$1,0),0))))</f>
        <v>n/a</v>
      </c>
    </row>
    <row r="85" spans="1:64" hidden="1" x14ac:dyDescent="0.25">
      <c r="A85" s="1">
        <v>44196</v>
      </c>
      <c r="B85" t="s">
        <v>104</v>
      </c>
      <c r="C85" t="s">
        <v>105</v>
      </c>
      <c r="D85" t="s">
        <v>57</v>
      </c>
      <c r="E85" t="s">
        <v>124</v>
      </c>
      <c r="F85" t="s">
        <v>125</v>
      </c>
      <c r="G85" t="s">
        <v>126</v>
      </c>
      <c r="H85">
        <v>150</v>
      </c>
      <c r="I85" t="s">
        <v>127</v>
      </c>
      <c r="J85">
        <v>200</v>
      </c>
      <c r="K85" t="s">
        <v>128</v>
      </c>
      <c r="L85" t="s">
        <v>57</v>
      </c>
      <c r="P85">
        <v>451299000000</v>
      </c>
      <c r="Q85" t="s">
        <v>888</v>
      </c>
      <c r="R85" t="s">
        <v>233</v>
      </c>
      <c r="S85" t="s">
        <v>240</v>
      </c>
      <c r="T85" t="s">
        <v>206</v>
      </c>
      <c r="U85" t="s">
        <v>219</v>
      </c>
      <c r="V85">
        <v>20052</v>
      </c>
      <c r="W85" t="s">
        <v>889</v>
      </c>
      <c r="X85" t="s">
        <v>890</v>
      </c>
      <c r="AB85">
        <v>1700000</v>
      </c>
      <c r="AC85" s="1">
        <v>43161</v>
      </c>
      <c r="AD85" s="1">
        <v>43165</v>
      </c>
      <c r="AE85" s="1">
        <v>43876</v>
      </c>
      <c r="AF85" s="1">
        <v>44242</v>
      </c>
      <c r="AG85" s="1">
        <v>44972</v>
      </c>
      <c r="AH85">
        <v>325</v>
      </c>
      <c r="AI85">
        <v>41</v>
      </c>
      <c r="AJ85">
        <v>771</v>
      </c>
      <c r="AK85">
        <v>1</v>
      </c>
      <c r="AL85">
        <v>1</v>
      </c>
      <c r="AM85" t="s">
        <v>133</v>
      </c>
      <c r="AN85" t="s">
        <v>134</v>
      </c>
      <c r="AO85">
        <v>101.862588</v>
      </c>
      <c r="AP85">
        <v>101.12430000000001</v>
      </c>
      <c r="AQ85">
        <v>1719113.1</v>
      </c>
      <c r="AR85">
        <v>15095.63</v>
      </c>
      <c r="AS85">
        <v>1734208.73</v>
      </c>
      <c r="AT85">
        <v>1719113.1</v>
      </c>
      <c r="AU85">
        <v>15095.63</v>
      </c>
      <c r="AV85">
        <v>1734208.73</v>
      </c>
      <c r="AW85">
        <v>1731664</v>
      </c>
      <c r="AX85">
        <v>1731664</v>
      </c>
      <c r="BA85">
        <v>173975914.15000001</v>
      </c>
      <c r="BB85">
        <v>1403306.79</v>
      </c>
      <c r="BC85">
        <v>175379220.94</v>
      </c>
      <c r="BD85">
        <v>176919328.78999999</v>
      </c>
      <c r="BE85">
        <v>0.97169300000000003</v>
      </c>
      <c r="BF85" t="str">
        <f>IF(TRIM(W85)="",IF(TRIM(O85)="",IF(TRIM(M85)="","please check",CONCATENATE(M85,"_",COUNTIFS($M$2:$M85,M85,$C$2:$C85,$C85))),CONCATENATE(O85,"_",COUNTIFS($O$2:$O85,O85,$C$2:$C85,$C85))),W85)</f>
        <v>PTGALLOM0004</v>
      </c>
      <c r="BG85" t="str">
        <f t="shared" si="3"/>
        <v/>
      </c>
      <c r="BH85">
        <f t="shared" si="4"/>
        <v>1700000</v>
      </c>
      <c r="BI85">
        <f t="shared" si="5"/>
        <v>1734208.73</v>
      </c>
      <c r="BJ85">
        <f>IF($I85&lt;&gt;"F.E.T.",$AV85,IF($BK85="",IF($D85=$L85,$BI85,-SUMIFS($BI:$BI,$BG:$BG,$BG85,$B:$B,$B85,$L:$L,"&lt;&gt;"&amp;$L85)+SUMIFS($AY:$AY,$BG:$BG,$BG85,$B:$B,$B85)),IF($D85=$L85,-SUMIFS($BI:$BI,$BG:$BG,$BG85,$B:$B,$B85,$L:$L,"&lt;&gt;"&amp;$L85)*VLOOKUP($D85&amp;(IF($L85=MID($Q85,FIND("Bought ",$Q85)+7,3),MID($Q85,FIND("Sold ",$Q85)+5,3),IF($L85=MID($Q85,FIND("Sold ",$Q85)+5,3),MID($Q85,FIND("Bought ",$Q85)+7,3),"error"))),FX!$A:$B,2,0)+SUMIFS($AY:$AY,$BG:$BG,$BG85,$B:$B,$B85),$BI85*(VLOOKUP($D85&amp;$L85,FX!$A:$B,2,0)))))</f>
        <v>1734208.73</v>
      </c>
      <c r="BK85" t="str">
        <f>IF(E85="CASH",IFERROR(VLOOKUP(M85,[1]mapping!$A:$C,3,0),""),IF(I85="F.E.T.",IF(VLOOKUP(O85,[1]forwards!$E:$Q,13,0)=0,"",VLOOKUP(O85,[1]forwards!$E:$Q,13,0)),""))</f>
        <v/>
      </c>
      <c r="BL85" t="str">
        <f>IF($B85&lt;&gt;VLOOKUP($BL$1,NAV!$A:$N,MATCH("SubFund_Code",NAV!$A$1:$N$1,0),0),"n/a",IF($BK85="",$BJ85/SUMIFS($BJ:$BJ,$BK:$BK,"",$B:$B,$B85)*VLOOKUP($BL$1,NAV!$A:$N,MATCH("Hedged sc",NAV!$A$1:$N$1,0),0)/VLOOKUP($BL$1,NAV!$A:$N,MATCH("SC in FUND CCY",NAV!$A$1:$N$1,0),0),IF($BK85&lt;&gt;VLOOKUP($BL$1,NAV!$A:$N,MATCH("SC",NAV!$A$1:$N$1,0),0),"n/a",$BJ85/VLOOKUP($BL$1,NAV!$A:$N,MATCH("SC in FUND CCY",NAV!$A$1:$N$1,0),0))))</f>
        <v>n/a</v>
      </c>
    </row>
    <row r="86" spans="1:64" hidden="1" x14ac:dyDescent="0.25">
      <c r="A86" s="1">
        <v>44196</v>
      </c>
      <c r="B86" t="s">
        <v>104</v>
      </c>
      <c r="C86" t="s">
        <v>105</v>
      </c>
      <c r="D86" t="s">
        <v>57</v>
      </c>
      <c r="E86" t="s">
        <v>124</v>
      </c>
      <c r="F86" t="s">
        <v>125</v>
      </c>
      <c r="G86" t="s">
        <v>126</v>
      </c>
      <c r="H86">
        <v>150</v>
      </c>
      <c r="I86" t="s">
        <v>127</v>
      </c>
      <c r="J86">
        <v>200</v>
      </c>
      <c r="K86" t="s">
        <v>128</v>
      </c>
      <c r="L86" t="s">
        <v>57</v>
      </c>
      <c r="P86">
        <v>491839000000</v>
      </c>
      <c r="Q86" t="s">
        <v>150</v>
      </c>
      <c r="R86" t="s">
        <v>136</v>
      </c>
      <c r="S86" t="s">
        <v>151</v>
      </c>
      <c r="T86" t="s">
        <v>149</v>
      </c>
      <c r="U86" t="s">
        <v>219</v>
      </c>
      <c r="V86">
        <v>20052</v>
      </c>
      <c r="W86" t="s">
        <v>152</v>
      </c>
      <c r="X86" t="s">
        <v>153</v>
      </c>
      <c r="AB86">
        <v>1800000</v>
      </c>
      <c r="AC86" s="1">
        <v>43726</v>
      </c>
      <c r="AD86" s="1">
        <v>43733</v>
      </c>
      <c r="AE86" s="1">
        <v>44099</v>
      </c>
      <c r="AF86" s="1">
        <v>44464</v>
      </c>
      <c r="AG86" s="1">
        <v>45925</v>
      </c>
      <c r="AH86">
        <v>102</v>
      </c>
      <c r="AI86">
        <v>263</v>
      </c>
      <c r="AJ86">
        <v>1724</v>
      </c>
      <c r="AK86">
        <v>0.84</v>
      </c>
      <c r="AL86">
        <v>1</v>
      </c>
      <c r="AM86" t="s">
        <v>133</v>
      </c>
      <c r="AN86" t="s">
        <v>134</v>
      </c>
      <c r="AO86">
        <v>100.131333</v>
      </c>
      <c r="AP86">
        <v>102.178</v>
      </c>
      <c r="AQ86">
        <v>1839204</v>
      </c>
      <c r="AR86">
        <v>4225.32</v>
      </c>
      <c r="AS86">
        <v>1843429.32</v>
      </c>
      <c r="AT86">
        <v>1839204</v>
      </c>
      <c r="AU86">
        <v>4225.32</v>
      </c>
      <c r="AV86">
        <v>1843429.32</v>
      </c>
      <c r="AW86">
        <v>1802364</v>
      </c>
      <c r="AX86">
        <v>1802364</v>
      </c>
      <c r="BA86">
        <v>173975914.15000001</v>
      </c>
      <c r="BB86">
        <v>1403306.79</v>
      </c>
      <c r="BC86">
        <v>175379220.94</v>
      </c>
      <c r="BD86">
        <v>176919328.78999999</v>
      </c>
      <c r="BE86">
        <v>1.0395719999999999</v>
      </c>
      <c r="BF86" t="str">
        <f>IF(TRIM(W86)="",IF(TRIM(O86)="",IF(TRIM(M86)="","please check",CONCATENATE(M86,"_",COUNTIFS($M$2:$M86,M86,$C$2:$C86,$C86))),CONCATENATE(O86,"_",COUNTIFS($O$2:$O86,O86,$C$2:$C86,$C86))),W86)</f>
        <v>XS2054209833</v>
      </c>
      <c r="BG86" t="str">
        <f t="shared" si="3"/>
        <v/>
      </c>
      <c r="BH86">
        <f t="shared" si="4"/>
        <v>1800000</v>
      </c>
      <c r="BI86">
        <f t="shared" si="5"/>
        <v>1843429.32</v>
      </c>
      <c r="BJ86">
        <f>IF($I86&lt;&gt;"F.E.T.",$AV86,IF($BK86="",IF($D86=$L86,$BI86,-SUMIFS($BI:$BI,$BG:$BG,$BG86,$B:$B,$B86,$L:$L,"&lt;&gt;"&amp;$L86)+SUMIFS($AY:$AY,$BG:$BG,$BG86,$B:$B,$B86)),IF($D86=$L86,-SUMIFS($BI:$BI,$BG:$BG,$BG86,$B:$B,$B86,$L:$L,"&lt;&gt;"&amp;$L86)*VLOOKUP($D86&amp;(IF($L86=MID($Q86,FIND("Bought ",$Q86)+7,3),MID($Q86,FIND("Sold ",$Q86)+5,3),IF($L86=MID($Q86,FIND("Sold ",$Q86)+5,3),MID($Q86,FIND("Bought ",$Q86)+7,3),"error"))),FX!$A:$B,2,0)+SUMIFS($AY:$AY,$BG:$BG,$BG86,$B:$B,$B86),$BI86*(VLOOKUP($D86&amp;$L86,FX!$A:$B,2,0)))))</f>
        <v>1843429.32</v>
      </c>
      <c r="BK86" t="str">
        <f>IF(E86="CASH",IFERROR(VLOOKUP(M86,[1]mapping!$A:$C,3,0),""),IF(I86="F.E.T.",IF(VLOOKUP(O86,[1]forwards!$E:$Q,13,0)=0,"",VLOOKUP(O86,[1]forwards!$E:$Q,13,0)),""))</f>
        <v/>
      </c>
      <c r="BL86" t="str">
        <f>IF($B86&lt;&gt;VLOOKUP($BL$1,NAV!$A:$N,MATCH("SubFund_Code",NAV!$A$1:$N$1,0),0),"n/a",IF($BK86="",$BJ86/SUMIFS($BJ:$BJ,$BK:$BK,"",$B:$B,$B86)*VLOOKUP($BL$1,NAV!$A:$N,MATCH("Hedged sc",NAV!$A$1:$N$1,0),0)/VLOOKUP($BL$1,NAV!$A:$N,MATCH("SC in FUND CCY",NAV!$A$1:$N$1,0),0),IF($BK86&lt;&gt;VLOOKUP($BL$1,NAV!$A:$N,MATCH("SC",NAV!$A$1:$N$1,0),0),"n/a",$BJ86/VLOOKUP($BL$1,NAV!$A:$N,MATCH("SC in FUND CCY",NAV!$A$1:$N$1,0),0))))</f>
        <v>n/a</v>
      </c>
    </row>
    <row r="87" spans="1:64" hidden="1" x14ac:dyDescent="0.25">
      <c r="A87" s="1">
        <v>44196</v>
      </c>
      <c r="B87" t="s">
        <v>104</v>
      </c>
      <c r="C87" t="s">
        <v>105</v>
      </c>
      <c r="D87" t="s">
        <v>57</v>
      </c>
      <c r="E87" t="s">
        <v>124</v>
      </c>
      <c r="F87" t="s">
        <v>125</v>
      </c>
      <c r="G87" t="s">
        <v>126</v>
      </c>
      <c r="H87">
        <v>150</v>
      </c>
      <c r="I87" t="s">
        <v>127</v>
      </c>
      <c r="J87">
        <v>200</v>
      </c>
      <c r="K87" t="s">
        <v>128</v>
      </c>
      <c r="L87" t="s">
        <v>57</v>
      </c>
      <c r="P87">
        <v>493819000000</v>
      </c>
      <c r="Q87" t="s">
        <v>891</v>
      </c>
      <c r="R87" t="s">
        <v>155</v>
      </c>
      <c r="S87" t="s">
        <v>223</v>
      </c>
      <c r="T87" t="s">
        <v>217</v>
      </c>
      <c r="U87" t="s">
        <v>219</v>
      </c>
      <c r="V87">
        <v>20052</v>
      </c>
      <c r="W87" t="s">
        <v>892</v>
      </c>
      <c r="X87" t="s">
        <v>893</v>
      </c>
      <c r="AB87">
        <v>1500000</v>
      </c>
      <c r="AC87" s="1">
        <v>44123</v>
      </c>
      <c r="AD87" s="1">
        <v>44125</v>
      </c>
      <c r="AE87" s="1">
        <v>44163</v>
      </c>
      <c r="AF87" s="1">
        <v>44528</v>
      </c>
      <c r="AG87" s="1">
        <v>47450</v>
      </c>
      <c r="AH87">
        <v>38</v>
      </c>
      <c r="AI87">
        <v>327</v>
      </c>
      <c r="AJ87">
        <v>3249</v>
      </c>
      <c r="AK87">
        <v>2.5</v>
      </c>
      <c r="AL87">
        <v>1</v>
      </c>
      <c r="AM87" t="s">
        <v>133</v>
      </c>
      <c r="AN87" t="s">
        <v>134</v>
      </c>
      <c r="AO87">
        <v>109.07</v>
      </c>
      <c r="AP87">
        <v>112.447</v>
      </c>
      <c r="AQ87">
        <v>1686705</v>
      </c>
      <c r="AR87">
        <v>3904.11</v>
      </c>
      <c r="AS87">
        <v>1690609.11</v>
      </c>
      <c r="AT87">
        <v>1686705</v>
      </c>
      <c r="AU87">
        <v>3904.11</v>
      </c>
      <c r="AV87">
        <v>1690609.11</v>
      </c>
      <c r="AW87">
        <v>1636050</v>
      </c>
      <c r="AX87">
        <v>1636050</v>
      </c>
      <c r="BA87">
        <v>173975914.15000001</v>
      </c>
      <c r="BB87">
        <v>1403306.79</v>
      </c>
      <c r="BC87">
        <v>175379220.94</v>
      </c>
      <c r="BD87">
        <v>176919328.78999999</v>
      </c>
      <c r="BE87">
        <v>0.95337499999999997</v>
      </c>
      <c r="BF87" t="str">
        <f>IF(TRIM(W87)="",IF(TRIM(O87)="",IF(TRIM(M87)="","please check",CONCATENATE(M87,"_",COUNTIFS($M$2:$M87,M87,$C$2:$C87,$C87))),CONCATENATE(O87,"_",COUNTIFS($O$2:$O87,O87,$C$2:$C87,$C87))),W87)</f>
        <v>XS1725678194</v>
      </c>
      <c r="BG87" t="str">
        <f t="shared" si="3"/>
        <v/>
      </c>
      <c r="BH87">
        <f t="shared" si="4"/>
        <v>1500000</v>
      </c>
      <c r="BI87">
        <f t="shared" si="5"/>
        <v>1690609.11</v>
      </c>
      <c r="BJ87">
        <f>IF($I87&lt;&gt;"F.E.T.",$AV87,IF($BK87="",IF($D87=$L87,$BI87,-SUMIFS($BI:$BI,$BG:$BG,$BG87,$B:$B,$B87,$L:$L,"&lt;&gt;"&amp;$L87)+SUMIFS($AY:$AY,$BG:$BG,$BG87,$B:$B,$B87)),IF($D87=$L87,-SUMIFS($BI:$BI,$BG:$BG,$BG87,$B:$B,$B87,$L:$L,"&lt;&gt;"&amp;$L87)*VLOOKUP($D87&amp;(IF($L87=MID($Q87,FIND("Bought ",$Q87)+7,3),MID($Q87,FIND("Sold ",$Q87)+5,3),IF($L87=MID($Q87,FIND("Sold ",$Q87)+5,3),MID($Q87,FIND("Bought ",$Q87)+7,3),"error"))),FX!$A:$B,2,0)+SUMIFS($AY:$AY,$BG:$BG,$BG87,$B:$B,$B87),$BI87*(VLOOKUP($D87&amp;$L87,FX!$A:$B,2,0)))))</f>
        <v>1690609.11</v>
      </c>
      <c r="BK87" t="str">
        <f>IF(E87="CASH",IFERROR(VLOOKUP(M87,[1]mapping!$A:$C,3,0),""),IF(I87="F.E.T.",IF(VLOOKUP(O87,[1]forwards!$E:$Q,13,0)=0,"",VLOOKUP(O87,[1]forwards!$E:$Q,13,0)),""))</f>
        <v/>
      </c>
      <c r="BL87" t="str">
        <f>IF($B87&lt;&gt;VLOOKUP($BL$1,NAV!$A:$N,MATCH("SubFund_Code",NAV!$A$1:$N$1,0),0),"n/a",IF($BK87="",$BJ87/SUMIFS($BJ:$BJ,$BK:$BK,"",$B:$B,$B87)*VLOOKUP($BL$1,NAV!$A:$N,MATCH("Hedged sc",NAV!$A$1:$N$1,0),0)/VLOOKUP($BL$1,NAV!$A:$N,MATCH("SC in FUND CCY",NAV!$A$1:$N$1,0),0),IF($BK87&lt;&gt;VLOOKUP($BL$1,NAV!$A:$N,MATCH("SC",NAV!$A$1:$N$1,0),0),"n/a",$BJ87/VLOOKUP($BL$1,NAV!$A:$N,MATCH("SC in FUND CCY",NAV!$A$1:$N$1,0),0))))</f>
        <v>n/a</v>
      </c>
    </row>
    <row r="88" spans="1:64" hidden="1" x14ac:dyDescent="0.25">
      <c r="A88" s="1">
        <v>44196</v>
      </c>
      <c r="B88" t="s">
        <v>104</v>
      </c>
      <c r="C88" t="s">
        <v>105</v>
      </c>
      <c r="D88" t="s">
        <v>57</v>
      </c>
      <c r="E88" t="s">
        <v>124</v>
      </c>
      <c r="F88" t="s">
        <v>125</v>
      </c>
      <c r="G88" t="s">
        <v>126</v>
      </c>
      <c r="H88">
        <v>150</v>
      </c>
      <c r="I88" t="s">
        <v>127</v>
      </c>
      <c r="J88">
        <v>200</v>
      </c>
      <c r="K88" t="s">
        <v>128</v>
      </c>
      <c r="L88" t="s">
        <v>57</v>
      </c>
      <c r="P88">
        <v>691113000000</v>
      </c>
      <c r="Q88" t="s">
        <v>894</v>
      </c>
      <c r="R88" t="s">
        <v>237</v>
      </c>
      <c r="S88" t="s">
        <v>195</v>
      </c>
      <c r="T88" t="s">
        <v>160</v>
      </c>
      <c r="U88" t="s">
        <v>219</v>
      </c>
      <c r="V88">
        <v>20052</v>
      </c>
      <c r="W88" t="s">
        <v>895</v>
      </c>
      <c r="X88" t="s">
        <v>896</v>
      </c>
      <c r="AB88">
        <v>2000000</v>
      </c>
      <c r="AC88" s="1">
        <v>43867</v>
      </c>
      <c r="AD88" s="1">
        <v>43871</v>
      </c>
      <c r="AE88" s="1">
        <v>44017</v>
      </c>
      <c r="AF88" s="1">
        <v>44382</v>
      </c>
      <c r="AG88" s="1">
        <v>52417</v>
      </c>
      <c r="AH88">
        <v>184</v>
      </c>
      <c r="AI88">
        <v>181</v>
      </c>
      <c r="AJ88">
        <v>8216</v>
      </c>
      <c r="AK88">
        <v>6.125</v>
      </c>
      <c r="AL88">
        <v>1</v>
      </c>
      <c r="AM88" t="s">
        <v>133</v>
      </c>
      <c r="AN88" t="s">
        <v>134</v>
      </c>
      <c r="AO88">
        <v>117.99</v>
      </c>
      <c r="AP88">
        <v>114.675</v>
      </c>
      <c r="AQ88">
        <v>2293500</v>
      </c>
      <c r="AR88">
        <v>61753.42</v>
      </c>
      <c r="AS88">
        <v>2355253.42</v>
      </c>
      <c r="AT88">
        <v>2293500</v>
      </c>
      <c r="AU88">
        <v>61753.42</v>
      </c>
      <c r="AV88">
        <v>2355253.42</v>
      </c>
      <c r="AW88">
        <v>2359800</v>
      </c>
      <c r="AX88">
        <v>2359800</v>
      </c>
      <c r="BA88">
        <v>173975914.15000001</v>
      </c>
      <c r="BB88">
        <v>1403306.79</v>
      </c>
      <c r="BC88">
        <v>175379220.94</v>
      </c>
      <c r="BD88">
        <v>176919328.78999999</v>
      </c>
      <c r="BE88">
        <v>1.296354</v>
      </c>
      <c r="BF88" t="str">
        <f>IF(TRIM(W88)="",IF(TRIM(O88)="",IF(TRIM(M88)="","please check",CONCATENATE(M88,"_",COUNTIFS($M$2:$M88,M88,$C$2:$C88,$C88))),CONCATENATE(O88,"_",COUNTIFS($O$2:$O88,O88,$C$2:$C88,$C88))),W88)</f>
        <v>XS0951553592</v>
      </c>
      <c r="BG88" t="str">
        <f t="shared" si="3"/>
        <v/>
      </c>
      <c r="BH88">
        <f t="shared" si="4"/>
        <v>2000000</v>
      </c>
      <c r="BI88">
        <f t="shared" si="5"/>
        <v>2355253.42</v>
      </c>
      <c r="BJ88">
        <f>IF($I88&lt;&gt;"F.E.T.",$AV88,IF($BK88="",IF($D88=$L88,$BI88,-SUMIFS($BI:$BI,$BG:$BG,$BG88,$B:$B,$B88,$L:$L,"&lt;&gt;"&amp;$L88)+SUMIFS($AY:$AY,$BG:$BG,$BG88,$B:$B,$B88)),IF($D88=$L88,-SUMIFS($BI:$BI,$BG:$BG,$BG88,$B:$B,$B88,$L:$L,"&lt;&gt;"&amp;$L88)*VLOOKUP($D88&amp;(IF($L88=MID($Q88,FIND("Bought ",$Q88)+7,3),MID($Q88,FIND("Sold ",$Q88)+5,3),IF($L88=MID($Q88,FIND("Sold ",$Q88)+5,3),MID($Q88,FIND("Bought ",$Q88)+7,3),"error"))),FX!$A:$B,2,0)+SUMIFS($AY:$AY,$BG:$BG,$BG88,$B:$B,$B88),$BI88*(VLOOKUP($D88&amp;$L88,FX!$A:$B,2,0)))))</f>
        <v>2355253.42</v>
      </c>
      <c r="BK88" t="str">
        <f>IF(E88="CASH",IFERROR(VLOOKUP(M88,[1]mapping!$A:$C,3,0),""),IF(I88="F.E.T.",IF(VLOOKUP(O88,[1]forwards!$E:$Q,13,0)=0,"",VLOOKUP(O88,[1]forwards!$E:$Q,13,0)),""))</f>
        <v/>
      </c>
      <c r="BL88" t="str">
        <f>IF($B88&lt;&gt;VLOOKUP($BL$1,NAV!$A:$N,MATCH("SubFund_Code",NAV!$A$1:$N$1,0),0),"n/a",IF($BK88="",$BJ88/SUMIFS($BJ:$BJ,$BK:$BK,"",$B:$B,$B88)*VLOOKUP($BL$1,NAV!$A:$N,MATCH("Hedged sc",NAV!$A$1:$N$1,0),0)/VLOOKUP($BL$1,NAV!$A:$N,MATCH("SC in FUND CCY",NAV!$A$1:$N$1,0),0),IF($BK88&lt;&gt;VLOOKUP($BL$1,NAV!$A:$N,MATCH("SC",NAV!$A$1:$N$1,0),0),"n/a",$BJ88/VLOOKUP($BL$1,NAV!$A:$N,MATCH("SC in FUND CCY",NAV!$A$1:$N$1,0),0))))</f>
        <v>n/a</v>
      </c>
    </row>
    <row r="89" spans="1:64" hidden="1" x14ac:dyDescent="0.25">
      <c r="A89" s="1">
        <v>44196</v>
      </c>
      <c r="B89" t="s">
        <v>104</v>
      </c>
      <c r="C89" t="s">
        <v>105</v>
      </c>
      <c r="D89" t="s">
        <v>57</v>
      </c>
      <c r="E89" t="s">
        <v>124</v>
      </c>
      <c r="F89" t="s">
        <v>125</v>
      </c>
      <c r="G89" t="s">
        <v>126</v>
      </c>
      <c r="H89">
        <v>150</v>
      </c>
      <c r="I89" t="s">
        <v>127</v>
      </c>
      <c r="J89">
        <v>200</v>
      </c>
      <c r="K89" t="s">
        <v>128</v>
      </c>
      <c r="L89" t="s">
        <v>57</v>
      </c>
      <c r="P89">
        <v>696183000000</v>
      </c>
      <c r="Q89" t="s">
        <v>167</v>
      </c>
      <c r="R89" t="s">
        <v>136</v>
      </c>
      <c r="S89" t="s">
        <v>151</v>
      </c>
      <c r="T89" t="s">
        <v>160</v>
      </c>
      <c r="U89" t="s">
        <v>219</v>
      </c>
      <c r="V89">
        <v>20052</v>
      </c>
      <c r="W89" t="s">
        <v>168</v>
      </c>
      <c r="X89" t="s">
        <v>169</v>
      </c>
      <c r="AB89">
        <v>500000</v>
      </c>
      <c r="AC89" s="1">
        <v>43132</v>
      </c>
      <c r="AD89" s="1">
        <v>43136</v>
      </c>
      <c r="AE89" s="1">
        <v>43914</v>
      </c>
      <c r="AF89" s="1">
        <v>44279</v>
      </c>
      <c r="AG89" s="1">
        <v>73050</v>
      </c>
      <c r="AH89">
        <v>287</v>
      </c>
      <c r="AI89">
        <v>78</v>
      </c>
      <c r="AJ89">
        <v>28849</v>
      </c>
      <c r="AK89">
        <v>4.625</v>
      </c>
      <c r="AL89">
        <v>1</v>
      </c>
      <c r="AM89" t="s">
        <v>133</v>
      </c>
      <c r="AN89" t="s">
        <v>134</v>
      </c>
      <c r="AO89">
        <v>106.4675</v>
      </c>
      <c r="AP89">
        <v>111.24</v>
      </c>
      <c r="AQ89">
        <v>556200</v>
      </c>
      <c r="AR89">
        <v>18183.22</v>
      </c>
      <c r="AS89">
        <v>574383.22</v>
      </c>
      <c r="AT89">
        <v>556200</v>
      </c>
      <c r="AU89">
        <v>18183.22</v>
      </c>
      <c r="AV89">
        <v>574383.22</v>
      </c>
      <c r="AW89">
        <v>532337.5</v>
      </c>
      <c r="AX89">
        <v>532337.5</v>
      </c>
      <c r="BA89">
        <v>173975914.15000001</v>
      </c>
      <c r="BB89">
        <v>1403306.79</v>
      </c>
      <c r="BC89">
        <v>175379220.94</v>
      </c>
      <c r="BD89">
        <v>176919328.78999999</v>
      </c>
      <c r="BE89">
        <v>0.31438100000000002</v>
      </c>
      <c r="BF89" t="str">
        <f>IF(TRIM(W89)="",IF(TRIM(O89)="",IF(TRIM(M89)="","please check",CONCATENATE(M89,"_",COUNTIFS($M$2:$M89,M89,$C$2:$C89,$C89))),CONCATENATE(O89,"_",COUNTIFS($O$2:$O89,O89,$C$2:$C89,$C89))),W89)</f>
        <v>XS1048428442</v>
      </c>
      <c r="BG89" t="str">
        <f t="shared" si="3"/>
        <v/>
      </c>
      <c r="BH89">
        <f t="shared" si="4"/>
        <v>500000</v>
      </c>
      <c r="BI89">
        <f t="shared" si="5"/>
        <v>574383.22</v>
      </c>
      <c r="BJ89">
        <f>IF($I89&lt;&gt;"F.E.T.",$AV89,IF($BK89="",IF($D89=$L89,$BI89,-SUMIFS($BI:$BI,$BG:$BG,$BG89,$B:$B,$B89,$L:$L,"&lt;&gt;"&amp;$L89)+SUMIFS($AY:$AY,$BG:$BG,$BG89,$B:$B,$B89)),IF($D89=$L89,-SUMIFS($BI:$BI,$BG:$BG,$BG89,$B:$B,$B89,$L:$L,"&lt;&gt;"&amp;$L89)*VLOOKUP($D89&amp;(IF($L89=MID($Q89,FIND("Bought ",$Q89)+7,3),MID($Q89,FIND("Sold ",$Q89)+5,3),IF($L89=MID($Q89,FIND("Sold ",$Q89)+5,3),MID($Q89,FIND("Bought ",$Q89)+7,3),"error"))),FX!$A:$B,2,0)+SUMIFS($AY:$AY,$BG:$BG,$BG89,$B:$B,$B89),$BI89*(VLOOKUP($D89&amp;$L89,FX!$A:$B,2,0)))))</f>
        <v>574383.22</v>
      </c>
      <c r="BK89" t="str">
        <f>IF(E89="CASH",IFERROR(VLOOKUP(M89,[1]mapping!$A:$C,3,0),""),IF(I89="F.E.T.",IF(VLOOKUP(O89,[1]forwards!$E:$Q,13,0)=0,"",VLOOKUP(O89,[1]forwards!$E:$Q,13,0)),""))</f>
        <v/>
      </c>
      <c r="BL89" t="str">
        <f>IF($B89&lt;&gt;VLOOKUP($BL$1,NAV!$A:$N,MATCH("SubFund_Code",NAV!$A$1:$N$1,0),0),"n/a",IF($BK89="",$BJ89/SUMIFS($BJ:$BJ,$BK:$BK,"",$B:$B,$B89)*VLOOKUP($BL$1,NAV!$A:$N,MATCH("Hedged sc",NAV!$A$1:$N$1,0),0)/VLOOKUP($BL$1,NAV!$A:$N,MATCH("SC in FUND CCY",NAV!$A$1:$N$1,0),0),IF($BK89&lt;&gt;VLOOKUP($BL$1,NAV!$A:$N,MATCH("SC",NAV!$A$1:$N$1,0),0),"n/a",$BJ89/VLOOKUP($BL$1,NAV!$A:$N,MATCH("SC in FUND CCY",NAV!$A$1:$N$1,0),0))))</f>
        <v>n/a</v>
      </c>
    </row>
    <row r="90" spans="1:64" hidden="1" x14ac:dyDescent="0.25">
      <c r="A90" s="1">
        <v>44196</v>
      </c>
      <c r="B90" t="s">
        <v>104</v>
      </c>
      <c r="C90" t="s">
        <v>105</v>
      </c>
      <c r="D90" t="s">
        <v>57</v>
      </c>
      <c r="E90" t="s">
        <v>124</v>
      </c>
      <c r="F90" t="s">
        <v>125</v>
      </c>
      <c r="G90" t="s">
        <v>126</v>
      </c>
      <c r="H90">
        <v>150</v>
      </c>
      <c r="I90" t="s">
        <v>127</v>
      </c>
      <c r="J90">
        <v>200</v>
      </c>
      <c r="K90" t="s">
        <v>128</v>
      </c>
      <c r="L90" t="s">
        <v>57</v>
      </c>
      <c r="P90">
        <v>699401000000</v>
      </c>
      <c r="Q90" t="s">
        <v>897</v>
      </c>
      <c r="R90" t="s">
        <v>178</v>
      </c>
      <c r="S90" t="s">
        <v>137</v>
      </c>
      <c r="T90" t="s">
        <v>160</v>
      </c>
      <c r="U90" t="s">
        <v>219</v>
      </c>
      <c r="V90">
        <v>20052</v>
      </c>
      <c r="W90" t="s">
        <v>898</v>
      </c>
      <c r="X90" t="s">
        <v>899</v>
      </c>
      <c r="AB90">
        <v>1000000</v>
      </c>
      <c r="AC90" s="1">
        <v>43131</v>
      </c>
      <c r="AD90" s="1">
        <v>43133</v>
      </c>
      <c r="AE90" s="1">
        <v>44097</v>
      </c>
      <c r="AF90" s="1">
        <v>44462</v>
      </c>
      <c r="AG90" s="1">
        <v>45558</v>
      </c>
      <c r="AH90">
        <v>104</v>
      </c>
      <c r="AI90">
        <v>261</v>
      </c>
      <c r="AJ90">
        <v>1357</v>
      </c>
      <c r="AK90">
        <v>2.375</v>
      </c>
      <c r="AL90">
        <v>1</v>
      </c>
      <c r="AM90" t="s">
        <v>133</v>
      </c>
      <c r="AN90" t="s">
        <v>134</v>
      </c>
      <c r="AO90">
        <v>107.37182300000001</v>
      </c>
      <c r="AP90">
        <v>108.318</v>
      </c>
      <c r="AQ90">
        <v>1083180</v>
      </c>
      <c r="AR90">
        <v>6767.12</v>
      </c>
      <c r="AS90">
        <v>1089947.1200000001</v>
      </c>
      <c r="AT90">
        <v>1083180</v>
      </c>
      <c r="AU90">
        <v>6767.12</v>
      </c>
      <c r="AV90">
        <v>1089947.1200000001</v>
      </c>
      <c r="AW90">
        <v>1073718.23</v>
      </c>
      <c r="AX90">
        <v>1073718.23</v>
      </c>
      <c r="BA90">
        <v>173975914.15000001</v>
      </c>
      <c r="BB90">
        <v>1403306.79</v>
      </c>
      <c r="BC90">
        <v>175379220.94</v>
      </c>
      <c r="BD90">
        <v>176919328.78999999</v>
      </c>
      <c r="BE90">
        <v>0.61224500000000004</v>
      </c>
      <c r="BF90" t="str">
        <f>IF(TRIM(W90)="",IF(TRIM(O90)="",IF(TRIM(M90)="","please check",CONCATENATE(M90,"_",COUNTIFS($M$2:$M90,M90,$C$2:$C90,$C90))),CONCATENATE(O90,"_",COUNTIFS($O$2:$O90,O90,$C$2:$C90,$C90))),W90)</f>
        <v>XS1112850125</v>
      </c>
      <c r="BG90" t="str">
        <f t="shared" si="3"/>
        <v/>
      </c>
      <c r="BH90">
        <f t="shared" si="4"/>
        <v>1000000</v>
      </c>
      <c r="BI90">
        <f t="shared" si="5"/>
        <v>1089947.1200000001</v>
      </c>
      <c r="BJ90">
        <f>IF($I90&lt;&gt;"F.E.T.",$AV90,IF($BK90="",IF($D90=$L90,$BI90,-SUMIFS($BI:$BI,$BG:$BG,$BG90,$B:$B,$B90,$L:$L,"&lt;&gt;"&amp;$L90)+SUMIFS($AY:$AY,$BG:$BG,$BG90,$B:$B,$B90)),IF($D90=$L90,-SUMIFS($BI:$BI,$BG:$BG,$BG90,$B:$B,$B90,$L:$L,"&lt;&gt;"&amp;$L90)*VLOOKUP($D90&amp;(IF($L90=MID($Q90,FIND("Bought ",$Q90)+7,3),MID($Q90,FIND("Sold ",$Q90)+5,3),IF($L90=MID($Q90,FIND("Sold ",$Q90)+5,3),MID($Q90,FIND("Bought ",$Q90)+7,3),"error"))),FX!$A:$B,2,0)+SUMIFS($AY:$AY,$BG:$BG,$BG90,$B:$B,$B90),$BI90*(VLOOKUP($D90&amp;$L90,FX!$A:$B,2,0)))))</f>
        <v>1089947.1200000001</v>
      </c>
      <c r="BK90" t="str">
        <f>IF(E90="CASH",IFERROR(VLOOKUP(M90,[1]mapping!$A:$C,3,0),""),IF(I90="F.E.T.",IF(VLOOKUP(O90,[1]forwards!$E:$Q,13,0)=0,"",VLOOKUP(O90,[1]forwards!$E:$Q,13,0)),""))</f>
        <v/>
      </c>
      <c r="BL90" t="str">
        <f>IF($B90&lt;&gt;VLOOKUP($BL$1,NAV!$A:$N,MATCH("SubFund_Code",NAV!$A$1:$N$1,0),0),"n/a",IF($BK90="",$BJ90/SUMIFS($BJ:$BJ,$BK:$BK,"",$B:$B,$B90)*VLOOKUP($BL$1,NAV!$A:$N,MATCH("Hedged sc",NAV!$A$1:$N$1,0),0)/VLOOKUP($BL$1,NAV!$A:$N,MATCH("SC in FUND CCY",NAV!$A$1:$N$1,0),0),IF($BK90&lt;&gt;VLOOKUP($BL$1,NAV!$A:$N,MATCH("SC",NAV!$A$1:$N$1,0),0),"n/a",$BJ90/VLOOKUP($BL$1,NAV!$A:$N,MATCH("SC in FUND CCY",NAV!$A$1:$N$1,0),0))))</f>
        <v>n/a</v>
      </c>
    </row>
    <row r="91" spans="1:64" hidden="1" x14ac:dyDescent="0.25">
      <c r="A91" s="1">
        <v>44196</v>
      </c>
      <c r="B91" t="s">
        <v>104</v>
      </c>
      <c r="C91" t="s">
        <v>105</v>
      </c>
      <c r="D91" t="s">
        <v>57</v>
      </c>
      <c r="E91" t="s">
        <v>124</v>
      </c>
      <c r="F91" t="s">
        <v>125</v>
      </c>
      <c r="G91" t="s">
        <v>126</v>
      </c>
      <c r="H91">
        <v>150</v>
      </c>
      <c r="I91" t="s">
        <v>127</v>
      </c>
      <c r="J91">
        <v>200</v>
      </c>
      <c r="K91" t="s">
        <v>128</v>
      </c>
      <c r="L91" t="s">
        <v>57</v>
      </c>
      <c r="P91">
        <v>702624000000</v>
      </c>
      <c r="Q91" t="s">
        <v>791</v>
      </c>
      <c r="R91" t="s">
        <v>237</v>
      </c>
      <c r="S91" t="s">
        <v>163</v>
      </c>
      <c r="T91" t="s">
        <v>160</v>
      </c>
      <c r="U91" t="s">
        <v>792</v>
      </c>
      <c r="V91">
        <v>696959</v>
      </c>
      <c r="W91" t="s">
        <v>793</v>
      </c>
      <c r="X91" t="s">
        <v>794</v>
      </c>
      <c r="AB91">
        <v>1100000</v>
      </c>
      <c r="AC91" s="1">
        <v>43151</v>
      </c>
      <c r="AD91" s="1">
        <v>43153</v>
      </c>
      <c r="AE91" s="1">
        <v>43892</v>
      </c>
      <c r="AF91" s="1">
        <v>44257</v>
      </c>
      <c r="AG91" s="1">
        <v>53388</v>
      </c>
      <c r="AH91">
        <v>309</v>
      </c>
      <c r="AI91">
        <v>56</v>
      </c>
      <c r="AJ91">
        <v>9187</v>
      </c>
      <c r="AK91">
        <v>3.75</v>
      </c>
      <c r="AL91">
        <v>1</v>
      </c>
      <c r="AM91" t="s">
        <v>133</v>
      </c>
      <c r="AN91" t="s">
        <v>134</v>
      </c>
      <c r="AO91">
        <v>111.226705</v>
      </c>
      <c r="AP91">
        <v>111.88800000000001</v>
      </c>
      <c r="AQ91">
        <v>1230768</v>
      </c>
      <c r="AR91">
        <v>34921.230000000003</v>
      </c>
      <c r="AS91">
        <v>1265689.23</v>
      </c>
      <c r="AT91">
        <v>1230768</v>
      </c>
      <c r="AU91">
        <v>34921.230000000003</v>
      </c>
      <c r="AV91">
        <v>1265689.23</v>
      </c>
      <c r="AW91">
        <v>1223493.75</v>
      </c>
      <c r="AX91">
        <v>1223493.75</v>
      </c>
      <c r="BA91">
        <v>173975914.15000001</v>
      </c>
      <c r="BB91">
        <v>1403306.79</v>
      </c>
      <c r="BC91">
        <v>175379220.94</v>
      </c>
      <c r="BD91">
        <v>176919328.78999999</v>
      </c>
      <c r="BE91">
        <v>0.69566600000000001</v>
      </c>
      <c r="BF91" t="str">
        <f>IF(TRIM(W91)="",IF(TRIM(O91)="",IF(TRIM(M91)="","please check",CONCATENATE(M91,"_",COUNTIFS($M$2:$M91,M91,$C$2:$C91,$C91))),CONCATENATE(O91,"_",COUNTIFS($O$2:$O91,O91,$C$2:$C91,$C91))),W91)</f>
        <v>AT0000A1D5E1</v>
      </c>
      <c r="BG91" t="str">
        <f t="shared" si="3"/>
        <v/>
      </c>
      <c r="BH91">
        <f t="shared" si="4"/>
        <v>1100000</v>
      </c>
      <c r="BI91">
        <f t="shared" si="5"/>
        <v>1265689.23</v>
      </c>
      <c r="BJ91">
        <f>IF($I91&lt;&gt;"F.E.T.",$AV91,IF($BK91="",IF($D91=$L91,$BI91,-SUMIFS($BI:$BI,$BG:$BG,$BG91,$B:$B,$B91,$L:$L,"&lt;&gt;"&amp;$L91)+SUMIFS($AY:$AY,$BG:$BG,$BG91,$B:$B,$B91)),IF($D91=$L91,-SUMIFS($BI:$BI,$BG:$BG,$BG91,$B:$B,$B91,$L:$L,"&lt;&gt;"&amp;$L91)*VLOOKUP($D91&amp;(IF($L91=MID($Q91,FIND("Bought ",$Q91)+7,3),MID($Q91,FIND("Sold ",$Q91)+5,3),IF($L91=MID($Q91,FIND("Sold ",$Q91)+5,3),MID($Q91,FIND("Bought ",$Q91)+7,3),"error"))),FX!$A:$B,2,0)+SUMIFS($AY:$AY,$BG:$BG,$BG91,$B:$B,$B91),$BI91*(VLOOKUP($D91&amp;$L91,FX!$A:$B,2,0)))))</f>
        <v>1265689.23</v>
      </c>
      <c r="BK91" t="str">
        <f>IF(E91="CASH",IFERROR(VLOOKUP(M91,[1]mapping!$A:$C,3,0),""),IF(I91="F.E.T.",IF(VLOOKUP(O91,[1]forwards!$E:$Q,13,0)=0,"",VLOOKUP(O91,[1]forwards!$E:$Q,13,0)),""))</f>
        <v/>
      </c>
      <c r="BL91" t="str">
        <f>IF($B91&lt;&gt;VLOOKUP($BL$1,NAV!$A:$N,MATCH("SubFund_Code",NAV!$A$1:$N$1,0),0),"n/a",IF($BK91="",$BJ91/SUMIFS($BJ:$BJ,$BK:$BK,"",$B:$B,$B91)*VLOOKUP($BL$1,NAV!$A:$N,MATCH("Hedged sc",NAV!$A$1:$N$1,0),0)/VLOOKUP($BL$1,NAV!$A:$N,MATCH("SC in FUND CCY",NAV!$A$1:$N$1,0),0),IF($BK91&lt;&gt;VLOOKUP($BL$1,NAV!$A:$N,MATCH("SC",NAV!$A$1:$N$1,0),0),"n/a",$BJ91/VLOOKUP($BL$1,NAV!$A:$N,MATCH("SC in FUND CCY",NAV!$A$1:$N$1,0),0))))</f>
        <v>n/a</v>
      </c>
    </row>
    <row r="92" spans="1:64" hidden="1" x14ac:dyDescent="0.25">
      <c r="A92" s="1">
        <v>44196</v>
      </c>
      <c r="B92" t="s">
        <v>104</v>
      </c>
      <c r="C92" t="s">
        <v>105</v>
      </c>
      <c r="D92" t="s">
        <v>57</v>
      </c>
      <c r="E92" t="s">
        <v>124</v>
      </c>
      <c r="F92" t="s">
        <v>125</v>
      </c>
      <c r="G92" t="s">
        <v>126</v>
      </c>
      <c r="H92">
        <v>150</v>
      </c>
      <c r="I92" t="s">
        <v>127</v>
      </c>
      <c r="J92">
        <v>200</v>
      </c>
      <c r="K92" t="s">
        <v>128</v>
      </c>
      <c r="L92" t="s">
        <v>57</v>
      </c>
      <c r="P92">
        <v>703371000000</v>
      </c>
      <c r="Q92" t="s">
        <v>170</v>
      </c>
      <c r="R92" t="s">
        <v>162</v>
      </c>
      <c r="S92" t="s">
        <v>156</v>
      </c>
      <c r="T92" t="s">
        <v>157</v>
      </c>
      <c r="U92" t="s">
        <v>287</v>
      </c>
      <c r="V92">
        <v>697963</v>
      </c>
      <c r="W92" t="s">
        <v>171</v>
      </c>
      <c r="X92" t="s">
        <v>172</v>
      </c>
      <c r="AB92">
        <v>1700000</v>
      </c>
      <c r="AC92" s="1">
        <v>43153</v>
      </c>
      <c r="AD92" s="1">
        <v>43157</v>
      </c>
      <c r="AE92" s="1">
        <v>43990</v>
      </c>
      <c r="AF92" s="1">
        <v>44355</v>
      </c>
      <c r="AG92" s="1">
        <v>44720</v>
      </c>
      <c r="AH92">
        <v>211</v>
      </c>
      <c r="AI92">
        <v>154</v>
      </c>
      <c r="AJ92">
        <v>519</v>
      </c>
      <c r="AK92">
        <v>1.25</v>
      </c>
      <c r="AL92">
        <v>1</v>
      </c>
      <c r="AM92" t="s">
        <v>133</v>
      </c>
      <c r="AN92" t="s">
        <v>134</v>
      </c>
      <c r="AO92">
        <v>102.268941</v>
      </c>
      <c r="AP92">
        <v>101.89700000000001</v>
      </c>
      <c r="AQ92">
        <v>1732249</v>
      </c>
      <c r="AR92">
        <v>12284.25</v>
      </c>
      <c r="AS92">
        <v>1744533.25</v>
      </c>
      <c r="AT92">
        <v>1732249</v>
      </c>
      <c r="AU92">
        <v>12284.25</v>
      </c>
      <c r="AV92">
        <v>1744533.25</v>
      </c>
      <c r="AW92">
        <v>1738572</v>
      </c>
      <c r="AX92">
        <v>1738572</v>
      </c>
      <c r="BA92">
        <v>173975914.15000001</v>
      </c>
      <c r="BB92">
        <v>1403306.79</v>
      </c>
      <c r="BC92">
        <v>175379220.94</v>
      </c>
      <c r="BD92">
        <v>176919328.78999999</v>
      </c>
      <c r="BE92">
        <v>0.97911800000000004</v>
      </c>
      <c r="BF92" t="str">
        <f>IF(TRIM(W92)="",IF(TRIM(O92)="",IF(TRIM(M92)="","please check",CONCATENATE(M92,"_",COUNTIFS($M$2:$M92,M92,$C$2:$C92,$C92))),CONCATENATE(O92,"_",COUNTIFS($O$2:$O92,O92,$C$2:$C92,$C92))),W92)</f>
        <v>FR0012759744</v>
      </c>
      <c r="BG92" t="str">
        <f t="shared" si="3"/>
        <v/>
      </c>
      <c r="BH92">
        <f t="shared" si="4"/>
        <v>1700000</v>
      </c>
      <c r="BI92">
        <f t="shared" si="5"/>
        <v>1744533.25</v>
      </c>
      <c r="BJ92">
        <f>IF($I92&lt;&gt;"F.E.T.",$AV92,IF($BK92="",IF($D92=$L92,$BI92,-SUMIFS($BI:$BI,$BG:$BG,$BG92,$B:$B,$B92,$L:$L,"&lt;&gt;"&amp;$L92)+SUMIFS($AY:$AY,$BG:$BG,$BG92,$B:$B,$B92)),IF($D92=$L92,-SUMIFS($BI:$BI,$BG:$BG,$BG92,$B:$B,$B92,$L:$L,"&lt;&gt;"&amp;$L92)*VLOOKUP($D92&amp;(IF($L92=MID($Q92,FIND("Bought ",$Q92)+7,3),MID($Q92,FIND("Sold ",$Q92)+5,3),IF($L92=MID($Q92,FIND("Sold ",$Q92)+5,3),MID($Q92,FIND("Bought ",$Q92)+7,3),"error"))),FX!$A:$B,2,0)+SUMIFS($AY:$AY,$BG:$BG,$BG92,$B:$B,$B92),$BI92*(VLOOKUP($D92&amp;$L92,FX!$A:$B,2,0)))))</f>
        <v>1744533.25</v>
      </c>
      <c r="BK92" t="str">
        <f>IF(E92="CASH",IFERROR(VLOOKUP(M92,[1]mapping!$A:$C,3,0),""),IF(I92="F.E.T.",IF(VLOOKUP(O92,[1]forwards!$E:$Q,13,0)=0,"",VLOOKUP(O92,[1]forwards!$E:$Q,13,0)),""))</f>
        <v/>
      </c>
      <c r="BL92" t="str">
        <f>IF($B92&lt;&gt;VLOOKUP($BL$1,NAV!$A:$N,MATCH("SubFund_Code",NAV!$A$1:$N$1,0),0),"n/a",IF($BK92="",$BJ92/SUMIFS($BJ:$BJ,$BK:$BK,"",$B:$B,$B92)*VLOOKUP($BL$1,NAV!$A:$N,MATCH("Hedged sc",NAV!$A$1:$N$1,0),0)/VLOOKUP($BL$1,NAV!$A:$N,MATCH("SC in FUND CCY",NAV!$A$1:$N$1,0),0),IF($BK92&lt;&gt;VLOOKUP($BL$1,NAV!$A:$N,MATCH("SC",NAV!$A$1:$N$1,0),0),"n/a",$BJ92/VLOOKUP($BL$1,NAV!$A:$N,MATCH("SC in FUND CCY",NAV!$A$1:$N$1,0),0))))</f>
        <v>n/a</v>
      </c>
    </row>
    <row r="93" spans="1:64" hidden="1" x14ac:dyDescent="0.25">
      <c r="A93" s="1">
        <v>44196</v>
      </c>
      <c r="B93" t="s">
        <v>104</v>
      </c>
      <c r="C93" t="s">
        <v>105</v>
      </c>
      <c r="D93" t="s">
        <v>57</v>
      </c>
      <c r="E93" t="s">
        <v>124</v>
      </c>
      <c r="F93" t="s">
        <v>125</v>
      </c>
      <c r="G93" t="s">
        <v>126</v>
      </c>
      <c r="H93">
        <v>150</v>
      </c>
      <c r="I93" t="s">
        <v>127</v>
      </c>
      <c r="J93">
        <v>200</v>
      </c>
      <c r="K93" t="s">
        <v>128</v>
      </c>
      <c r="L93" t="s">
        <v>57</v>
      </c>
      <c r="P93">
        <v>705212000000</v>
      </c>
      <c r="Q93" t="s">
        <v>900</v>
      </c>
      <c r="R93" t="s">
        <v>136</v>
      </c>
      <c r="S93" t="s">
        <v>589</v>
      </c>
      <c r="T93" t="s">
        <v>206</v>
      </c>
      <c r="U93" t="s">
        <v>219</v>
      </c>
      <c r="V93">
        <v>20052</v>
      </c>
      <c r="W93" t="s">
        <v>901</v>
      </c>
      <c r="X93" t="s">
        <v>902</v>
      </c>
      <c r="AB93">
        <v>500000</v>
      </c>
      <c r="AC93" s="1">
        <v>43628</v>
      </c>
      <c r="AD93" s="1">
        <v>43630</v>
      </c>
      <c r="AE93" s="1">
        <v>44126</v>
      </c>
      <c r="AF93" s="1">
        <v>44491</v>
      </c>
      <c r="AG93" s="1">
        <v>65675</v>
      </c>
      <c r="AH93">
        <v>75</v>
      </c>
      <c r="AI93">
        <v>290</v>
      </c>
      <c r="AJ93">
        <v>21474</v>
      </c>
      <c r="AK93">
        <v>5.625</v>
      </c>
      <c r="AL93">
        <v>1</v>
      </c>
      <c r="AM93" t="s">
        <v>133</v>
      </c>
      <c r="AN93" t="s">
        <v>134</v>
      </c>
      <c r="AO93">
        <v>121.30935599999999</v>
      </c>
      <c r="AP93">
        <v>116.92</v>
      </c>
      <c r="AQ93">
        <v>584600</v>
      </c>
      <c r="AR93">
        <v>5779.11</v>
      </c>
      <c r="AS93">
        <v>590379.11</v>
      </c>
      <c r="AT93">
        <v>584600</v>
      </c>
      <c r="AU93">
        <v>5779.11</v>
      </c>
      <c r="AV93">
        <v>590379.11</v>
      </c>
      <c r="AW93">
        <v>606546.78</v>
      </c>
      <c r="AX93">
        <v>606546.78</v>
      </c>
      <c r="BA93">
        <v>173975914.15000001</v>
      </c>
      <c r="BB93">
        <v>1403306.79</v>
      </c>
      <c r="BC93">
        <v>175379220.94</v>
      </c>
      <c r="BD93">
        <v>176919328.78999999</v>
      </c>
      <c r="BE93">
        <v>0.33043299999999998</v>
      </c>
      <c r="BF93" t="str">
        <f>IF(TRIM(W93)="",IF(TRIM(O93)="",IF(TRIM(M93)="","please check",CONCATENATE(M93,"_",COUNTIFS($M$2:$M93,M93,$C$2:$C93,$C93))),CONCATENATE(O93,"_",COUNTIFS($O$2:$O93,O93,$C$2:$C93,$C93))),W93)</f>
        <v>XS1309436910</v>
      </c>
      <c r="BG93" t="str">
        <f t="shared" si="3"/>
        <v/>
      </c>
      <c r="BH93">
        <f t="shared" si="4"/>
        <v>500000</v>
      </c>
      <c r="BI93">
        <f t="shared" si="5"/>
        <v>590379.11</v>
      </c>
      <c r="BJ93">
        <f>IF($I93&lt;&gt;"F.E.T.",$AV93,IF($BK93="",IF($D93=$L93,$BI93,-SUMIFS($BI:$BI,$BG:$BG,$BG93,$B:$B,$B93,$L:$L,"&lt;&gt;"&amp;$L93)+SUMIFS($AY:$AY,$BG:$BG,$BG93,$B:$B,$B93)),IF($D93=$L93,-SUMIFS($BI:$BI,$BG:$BG,$BG93,$B:$B,$B93,$L:$L,"&lt;&gt;"&amp;$L93)*VLOOKUP($D93&amp;(IF($L93=MID($Q93,FIND("Bought ",$Q93)+7,3),MID($Q93,FIND("Sold ",$Q93)+5,3),IF($L93=MID($Q93,FIND("Sold ",$Q93)+5,3),MID($Q93,FIND("Bought ",$Q93)+7,3),"error"))),FX!$A:$B,2,0)+SUMIFS($AY:$AY,$BG:$BG,$BG93,$B:$B,$B93),$BI93*(VLOOKUP($D93&amp;$L93,FX!$A:$B,2,0)))))</f>
        <v>590379.11</v>
      </c>
      <c r="BK93" t="str">
        <f>IF(E93="CASH",IFERROR(VLOOKUP(M93,[1]mapping!$A:$C,3,0),""),IF(I93="F.E.T.",IF(VLOOKUP(O93,[1]forwards!$E:$Q,13,0)=0,"",VLOOKUP(O93,[1]forwards!$E:$Q,13,0)),""))</f>
        <v/>
      </c>
      <c r="BL93" t="str">
        <f>IF($B93&lt;&gt;VLOOKUP($BL$1,NAV!$A:$N,MATCH("SubFund_Code",NAV!$A$1:$N$1,0),0),"n/a",IF($BK93="",$BJ93/SUMIFS($BJ:$BJ,$BK:$BK,"",$B:$B,$B93)*VLOOKUP($BL$1,NAV!$A:$N,MATCH("Hedged sc",NAV!$A$1:$N$1,0),0)/VLOOKUP($BL$1,NAV!$A:$N,MATCH("SC in FUND CCY",NAV!$A$1:$N$1,0),0),IF($BK93&lt;&gt;VLOOKUP($BL$1,NAV!$A:$N,MATCH("SC",NAV!$A$1:$N$1,0),0),"n/a",$BJ93/VLOOKUP($BL$1,NAV!$A:$N,MATCH("SC in FUND CCY",NAV!$A$1:$N$1,0),0))))</f>
        <v>n/a</v>
      </c>
    </row>
    <row r="94" spans="1:64" hidden="1" x14ac:dyDescent="0.25">
      <c r="A94" s="1">
        <v>44196</v>
      </c>
      <c r="B94" t="s">
        <v>104</v>
      </c>
      <c r="C94" t="s">
        <v>105</v>
      </c>
      <c r="D94" t="s">
        <v>57</v>
      </c>
      <c r="E94" t="s">
        <v>124</v>
      </c>
      <c r="F94" t="s">
        <v>125</v>
      </c>
      <c r="G94" t="s">
        <v>126</v>
      </c>
      <c r="H94">
        <v>150</v>
      </c>
      <c r="I94" t="s">
        <v>127</v>
      </c>
      <c r="J94">
        <v>200</v>
      </c>
      <c r="K94" t="s">
        <v>128</v>
      </c>
      <c r="L94" t="s">
        <v>57</v>
      </c>
      <c r="P94">
        <v>706807000000</v>
      </c>
      <c r="Q94" t="s">
        <v>795</v>
      </c>
      <c r="R94" t="s">
        <v>162</v>
      </c>
      <c r="S94" t="s">
        <v>195</v>
      </c>
      <c r="T94" t="s">
        <v>149</v>
      </c>
      <c r="U94" t="s">
        <v>219</v>
      </c>
      <c r="V94">
        <v>20052</v>
      </c>
      <c r="W94" t="s">
        <v>796</v>
      </c>
      <c r="X94" t="s">
        <v>797</v>
      </c>
      <c r="AB94">
        <v>300000</v>
      </c>
      <c r="AC94" s="1">
        <v>43921</v>
      </c>
      <c r="AD94" s="1">
        <v>43923</v>
      </c>
      <c r="AE94" s="1">
        <v>43872</v>
      </c>
      <c r="AF94" s="1">
        <v>44238</v>
      </c>
      <c r="AG94" s="1">
        <v>44238</v>
      </c>
      <c r="AH94">
        <v>329</v>
      </c>
      <c r="AI94">
        <v>37</v>
      </c>
      <c r="AJ94">
        <v>37</v>
      </c>
      <c r="AK94">
        <v>1.66</v>
      </c>
      <c r="AL94">
        <v>1</v>
      </c>
      <c r="AM94" t="s">
        <v>133</v>
      </c>
      <c r="AN94" t="s">
        <v>134</v>
      </c>
      <c r="AO94">
        <v>95.25</v>
      </c>
      <c r="AP94">
        <v>100.125</v>
      </c>
      <c r="AQ94">
        <v>300375</v>
      </c>
      <c r="AR94">
        <v>4476.5600000000004</v>
      </c>
      <c r="AS94">
        <v>304851.56</v>
      </c>
      <c r="AT94">
        <v>300375</v>
      </c>
      <c r="AU94">
        <v>4476.5600000000004</v>
      </c>
      <c r="AV94">
        <v>304851.56</v>
      </c>
      <c r="AW94">
        <v>285750</v>
      </c>
      <c r="AX94">
        <v>285750</v>
      </c>
      <c r="BA94">
        <v>173975914.15000001</v>
      </c>
      <c r="BB94">
        <v>1403306.79</v>
      </c>
      <c r="BC94">
        <v>175379220.94</v>
      </c>
      <c r="BD94">
        <v>176919328.78999999</v>
      </c>
      <c r="BE94">
        <v>0.16978099999999999</v>
      </c>
      <c r="BF94" t="str">
        <f>IF(TRIM(W94)="",IF(TRIM(O94)="",IF(TRIM(M94)="","please check",CONCATENATE(M94,"_",COUNTIFS($M$2:$M94,M94,$C$2:$C94,$C94))),CONCATENATE(O94,"_",COUNTIFS($O$2:$O94,O94,$C$2:$C94,$C94))),W94)</f>
        <v>XS1362349943</v>
      </c>
      <c r="BG94" t="str">
        <f t="shared" si="3"/>
        <v/>
      </c>
      <c r="BH94">
        <f t="shared" si="4"/>
        <v>300000</v>
      </c>
      <c r="BI94">
        <f t="shared" si="5"/>
        <v>304851.56</v>
      </c>
      <c r="BJ94">
        <f>IF($I94&lt;&gt;"F.E.T.",$AV94,IF($BK94="",IF($D94=$L94,$BI94,-SUMIFS($BI:$BI,$BG:$BG,$BG94,$B:$B,$B94,$L:$L,"&lt;&gt;"&amp;$L94)+SUMIFS($AY:$AY,$BG:$BG,$BG94,$B:$B,$B94)),IF($D94=$L94,-SUMIFS($BI:$BI,$BG:$BG,$BG94,$B:$B,$B94,$L:$L,"&lt;&gt;"&amp;$L94)*VLOOKUP($D94&amp;(IF($L94=MID($Q94,FIND("Bought ",$Q94)+7,3),MID($Q94,FIND("Sold ",$Q94)+5,3),IF($L94=MID($Q94,FIND("Sold ",$Q94)+5,3),MID($Q94,FIND("Bought ",$Q94)+7,3),"error"))),FX!$A:$B,2,0)+SUMIFS($AY:$AY,$BG:$BG,$BG94,$B:$B,$B94),$BI94*(VLOOKUP($D94&amp;$L94,FX!$A:$B,2,0)))))</f>
        <v>304851.56</v>
      </c>
      <c r="BK94" t="str">
        <f>IF(E94="CASH",IFERROR(VLOOKUP(M94,[1]mapping!$A:$C,3,0),""),IF(I94="F.E.T.",IF(VLOOKUP(O94,[1]forwards!$E:$Q,13,0)=0,"",VLOOKUP(O94,[1]forwards!$E:$Q,13,0)),""))</f>
        <v/>
      </c>
      <c r="BL94" t="str">
        <f>IF($B94&lt;&gt;VLOOKUP($BL$1,NAV!$A:$N,MATCH("SubFund_Code",NAV!$A$1:$N$1,0),0),"n/a",IF($BK94="",$BJ94/SUMIFS($BJ:$BJ,$BK:$BK,"",$B:$B,$B94)*VLOOKUP($BL$1,NAV!$A:$N,MATCH("Hedged sc",NAV!$A$1:$N$1,0),0)/VLOOKUP($BL$1,NAV!$A:$N,MATCH("SC in FUND CCY",NAV!$A$1:$N$1,0),0),IF($BK94&lt;&gt;VLOOKUP($BL$1,NAV!$A:$N,MATCH("SC",NAV!$A$1:$N$1,0),0),"n/a",$BJ94/VLOOKUP($BL$1,NAV!$A:$N,MATCH("SC in FUND CCY",NAV!$A$1:$N$1,0),0))))</f>
        <v>n/a</v>
      </c>
    </row>
    <row r="95" spans="1:64" hidden="1" x14ac:dyDescent="0.25">
      <c r="A95" s="1">
        <v>44196</v>
      </c>
      <c r="B95" t="s">
        <v>104</v>
      </c>
      <c r="C95" t="s">
        <v>105</v>
      </c>
      <c r="D95" t="s">
        <v>57</v>
      </c>
      <c r="E95" t="s">
        <v>124</v>
      </c>
      <c r="F95" t="s">
        <v>125</v>
      </c>
      <c r="G95" t="s">
        <v>126</v>
      </c>
      <c r="H95">
        <v>150</v>
      </c>
      <c r="I95" t="s">
        <v>127</v>
      </c>
      <c r="J95">
        <v>200</v>
      </c>
      <c r="K95" t="s">
        <v>128</v>
      </c>
      <c r="L95" t="s">
        <v>57</v>
      </c>
      <c r="P95">
        <v>709046000000</v>
      </c>
      <c r="Q95" t="s">
        <v>903</v>
      </c>
      <c r="R95" t="s">
        <v>264</v>
      </c>
      <c r="S95" t="s">
        <v>137</v>
      </c>
      <c r="T95" t="s">
        <v>224</v>
      </c>
      <c r="U95" t="s">
        <v>219</v>
      </c>
      <c r="V95">
        <v>20052</v>
      </c>
      <c r="W95" t="s">
        <v>904</v>
      </c>
      <c r="X95" t="s">
        <v>905</v>
      </c>
      <c r="AB95">
        <v>1300000</v>
      </c>
      <c r="AC95" s="1">
        <v>43427</v>
      </c>
      <c r="AD95" s="1">
        <v>43431</v>
      </c>
      <c r="AE95" s="1">
        <v>44030</v>
      </c>
      <c r="AF95" s="1">
        <v>44395</v>
      </c>
      <c r="AG95" s="1">
        <v>46952</v>
      </c>
      <c r="AH95">
        <v>171</v>
      </c>
      <c r="AI95">
        <v>194</v>
      </c>
      <c r="AJ95">
        <v>2751</v>
      </c>
      <c r="AK95">
        <v>0.875</v>
      </c>
      <c r="AL95">
        <v>1</v>
      </c>
      <c r="AM95" t="s">
        <v>133</v>
      </c>
      <c r="AN95" t="s">
        <v>134</v>
      </c>
      <c r="AO95">
        <v>97.338230999999993</v>
      </c>
      <c r="AP95">
        <v>106.5072</v>
      </c>
      <c r="AQ95">
        <v>1384593.6</v>
      </c>
      <c r="AR95">
        <v>5329.11</v>
      </c>
      <c r="AS95">
        <v>1389922.71</v>
      </c>
      <c r="AT95">
        <v>1384593.6</v>
      </c>
      <c r="AU95">
        <v>5329.11</v>
      </c>
      <c r="AV95">
        <v>1389922.71</v>
      </c>
      <c r="AW95">
        <v>1265397</v>
      </c>
      <c r="AX95">
        <v>1265397</v>
      </c>
      <c r="BA95">
        <v>173975914.15000001</v>
      </c>
      <c r="BB95">
        <v>1403306.79</v>
      </c>
      <c r="BC95">
        <v>175379220.94</v>
      </c>
      <c r="BD95">
        <v>176919328.78999999</v>
      </c>
      <c r="BE95">
        <v>0.782613</v>
      </c>
      <c r="BF95" t="str">
        <f>IF(TRIM(W95)="",IF(TRIM(O95)="",IF(TRIM(M95)="","please check",CONCATENATE(M95,"_",COUNTIFS($M$2:$M95,M95,$C$2:$C95,$C95))),CONCATENATE(O95,"_",COUNTIFS($O$2:$O95,O95,$C$2:$C95,$C95))),W95)</f>
        <v>XS1446746189</v>
      </c>
      <c r="BG95" t="str">
        <f t="shared" si="3"/>
        <v/>
      </c>
      <c r="BH95">
        <f t="shared" si="4"/>
        <v>1300000</v>
      </c>
      <c r="BI95">
        <f t="shared" si="5"/>
        <v>1389922.71</v>
      </c>
      <c r="BJ95">
        <f>IF($I95&lt;&gt;"F.E.T.",$AV95,IF($BK95="",IF($D95=$L95,$BI95,-SUMIFS($BI:$BI,$BG:$BG,$BG95,$B:$B,$B95,$L:$L,"&lt;&gt;"&amp;$L95)+SUMIFS($AY:$AY,$BG:$BG,$BG95,$B:$B,$B95)),IF($D95=$L95,-SUMIFS($BI:$BI,$BG:$BG,$BG95,$B:$B,$B95,$L:$L,"&lt;&gt;"&amp;$L95)*VLOOKUP($D95&amp;(IF($L95=MID($Q95,FIND("Bought ",$Q95)+7,3),MID($Q95,FIND("Sold ",$Q95)+5,3),IF($L95=MID($Q95,FIND("Sold ",$Q95)+5,3),MID($Q95,FIND("Bought ",$Q95)+7,3),"error"))),FX!$A:$B,2,0)+SUMIFS($AY:$AY,$BG:$BG,$BG95,$B:$B,$B95),$BI95*(VLOOKUP($D95&amp;$L95,FX!$A:$B,2,0)))))</f>
        <v>1389922.71</v>
      </c>
      <c r="BK95" t="str">
        <f>IF(E95="CASH",IFERROR(VLOOKUP(M95,[1]mapping!$A:$C,3,0),""),IF(I95="F.E.T.",IF(VLOOKUP(O95,[1]forwards!$E:$Q,13,0)=0,"",VLOOKUP(O95,[1]forwards!$E:$Q,13,0)),""))</f>
        <v/>
      </c>
      <c r="BL95" t="str">
        <f>IF($B95&lt;&gt;VLOOKUP($BL$1,NAV!$A:$N,MATCH("SubFund_Code",NAV!$A$1:$N$1,0),0),"n/a",IF($BK95="",$BJ95/SUMIFS($BJ:$BJ,$BK:$BK,"",$B:$B,$B95)*VLOOKUP($BL$1,NAV!$A:$N,MATCH("Hedged sc",NAV!$A$1:$N$1,0),0)/VLOOKUP($BL$1,NAV!$A:$N,MATCH("SC in FUND CCY",NAV!$A$1:$N$1,0),0),IF($BK95&lt;&gt;VLOOKUP($BL$1,NAV!$A:$N,MATCH("SC",NAV!$A$1:$N$1,0),0),"n/a",$BJ95/VLOOKUP($BL$1,NAV!$A:$N,MATCH("SC in FUND CCY",NAV!$A$1:$N$1,0),0))))</f>
        <v>n/a</v>
      </c>
    </row>
    <row r="96" spans="1:64" hidden="1" x14ac:dyDescent="0.25">
      <c r="A96" s="1">
        <v>44196</v>
      </c>
      <c r="B96" t="s">
        <v>104</v>
      </c>
      <c r="C96" t="s">
        <v>105</v>
      </c>
      <c r="D96" t="s">
        <v>57</v>
      </c>
      <c r="E96" t="s">
        <v>124</v>
      </c>
      <c r="F96" t="s">
        <v>125</v>
      </c>
      <c r="G96" t="s">
        <v>126</v>
      </c>
      <c r="H96">
        <v>150</v>
      </c>
      <c r="I96" t="s">
        <v>127</v>
      </c>
      <c r="J96">
        <v>200</v>
      </c>
      <c r="K96" t="s">
        <v>128</v>
      </c>
      <c r="L96" t="s">
        <v>57</v>
      </c>
      <c r="P96">
        <v>710682000000</v>
      </c>
      <c r="Q96" t="s">
        <v>906</v>
      </c>
      <c r="R96" t="s">
        <v>174</v>
      </c>
      <c r="S96" t="s">
        <v>148</v>
      </c>
      <c r="T96" t="s">
        <v>149</v>
      </c>
      <c r="U96" t="s">
        <v>219</v>
      </c>
      <c r="V96">
        <v>20052</v>
      </c>
      <c r="W96" t="s">
        <v>907</v>
      </c>
      <c r="X96" t="s">
        <v>908</v>
      </c>
      <c r="AB96">
        <v>1000000</v>
      </c>
      <c r="AC96" s="1">
        <v>43164</v>
      </c>
      <c r="AD96" s="1">
        <v>43166</v>
      </c>
      <c r="AE96" s="1">
        <v>43868</v>
      </c>
      <c r="AF96" s="1">
        <v>44234</v>
      </c>
      <c r="AG96" s="1">
        <v>45695</v>
      </c>
      <c r="AH96">
        <v>333</v>
      </c>
      <c r="AI96">
        <v>33</v>
      </c>
      <c r="AJ96">
        <v>1494</v>
      </c>
      <c r="AK96">
        <v>1.5</v>
      </c>
      <c r="AL96">
        <v>1</v>
      </c>
      <c r="AM96" t="s">
        <v>133</v>
      </c>
      <c r="AN96" t="s">
        <v>134</v>
      </c>
      <c r="AO96">
        <v>102.366</v>
      </c>
      <c r="AP96">
        <v>105.6057</v>
      </c>
      <c r="AQ96">
        <v>1056057</v>
      </c>
      <c r="AR96">
        <v>13647.54</v>
      </c>
      <c r="AS96">
        <v>1069704.54</v>
      </c>
      <c r="AT96">
        <v>1056057</v>
      </c>
      <c r="AU96">
        <v>13647.54</v>
      </c>
      <c r="AV96">
        <v>1069704.54</v>
      </c>
      <c r="AW96">
        <v>1023660</v>
      </c>
      <c r="AX96">
        <v>1023660</v>
      </c>
      <c r="BA96">
        <v>173975914.15000001</v>
      </c>
      <c r="BB96">
        <v>1403306.79</v>
      </c>
      <c r="BC96">
        <v>175379220.94</v>
      </c>
      <c r="BD96">
        <v>176919328.78999999</v>
      </c>
      <c r="BE96">
        <v>0.59691399999999994</v>
      </c>
      <c r="BF96" t="str">
        <f>IF(TRIM(W96)="",IF(TRIM(O96)="",IF(TRIM(M96)="","please check",CONCATENATE(M96,"_",COUNTIFS($M$2:$M96,M96,$C$2:$C96,$C96))),CONCATENATE(O96,"_",COUNTIFS($O$2:$O96,O96,$C$2:$C96,$C96))),W96)</f>
        <v>XS1529515584</v>
      </c>
      <c r="BG96" t="str">
        <f t="shared" si="3"/>
        <v/>
      </c>
      <c r="BH96">
        <f t="shared" si="4"/>
        <v>1000000</v>
      </c>
      <c r="BI96">
        <f t="shared" si="5"/>
        <v>1069704.54</v>
      </c>
      <c r="BJ96">
        <f>IF($I96&lt;&gt;"F.E.T.",$AV96,IF($BK96="",IF($D96=$L96,$BI96,-SUMIFS($BI:$BI,$BG:$BG,$BG96,$B:$B,$B96,$L:$L,"&lt;&gt;"&amp;$L96)+SUMIFS($AY:$AY,$BG:$BG,$BG96,$B:$B,$B96)),IF($D96=$L96,-SUMIFS($BI:$BI,$BG:$BG,$BG96,$B:$B,$B96,$L:$L,"&lt;&gt;"&amp;$L96)*VLOOKUP($D96&amp;(IF($L96=MID($Q96,FIND("Bought ",$Q96)+7,3),MID($Q96,FIND("Sold ",$Q96)+5,3),IF($L96=MID($Q96,FIND("Sold ",$Q96)+5,3),MID($Q96,FIND("Bought ",$Q96)+7,3),"error"))),FX!$A:$B,2,0)+SUMIFS($AY:$AY,$BG:$BG,$BG96,$B:$B,$B96),$BI96*(VLOOKUP($D96&amp;$L96,FX!$A:$B,2,0)))))</f>
        <v>1069704.54</v>
      </c>
      <c r="BK96" t="str">
        <f>IF(E96="CASH",IFERROR(VLOOKUP(M96,[1]mapping!$A:$C,3,0),""),IF(I96="F.E.T.",IF(VLOOKUP(O96,[1]forwards!$E:$Q,13,0)=0,"",VLOOKUP(O96,[1]forwards!$E:$Q,13,0)),""))</f>
        <v/>
      </c>
      <c r="BL96" t="str">
        <f>IF($B96&lt;&gt;VLOOKUP($BL$1,NAV!$A:$N,MATCH("SubFund_Code",NAV!$A$1:$N$1,0),0),"n/a",IF($BK96="",$BJ96/SUMIFS($BJ:$BJ,$BK:$BK,"",$B:$B,$B96)*VLOOKUP($BL$1,NAV!$A:$N,MATCH("Hedged sc",NAV!$A$1:$N$1,0),0)/VLOOKUP($BL$1,NAV!$A:$N,MATCH("SC in FUND CCY",NAV!$A$1:$N$1,0),0),IF($BK96&lt;&gt;VLOOKUP($BL$1,NAV!$A:$N,MATCH("SC",NAV!$A$1:$N$1,0),0),"n/a",$BJ96/VLOOKUP($BL$1,NAV!$A:$N,MATCH("SC in FUND CCY",NAV!$A$1:$N$1,0),0))))</f>
        <v>n/a</v>
      </c>
    </row>
    <row r="97" spans="1:64" hidden="1" x14ac:dyDescent="0.25">
      <c r="A97" s="1">
        <v>44196</v>
      </c>
      <c r="B97" t="s">
        <v>104</v>
      </c>
      <c r="C97" t="s">
        <v>105</v>
      </c>
      <c r="D97" t="s">
        <v>57</v>
      </c>
      <c r="E97" t="s">
        <v>124</v>
      </c>
      <c r="F97" t="s">
        <v>125</v>
      </c>
      <c r="G97" t="s">
        <v>126</v>
      </c>
      <c r="H97">
        <v>150</v>
      </c>
      <c r="I97" t="s">
        <v>127</v>
      </c>
      <c r="J97">
        <v>200</v>
      </c>
      <c r="K97" t="s">
        <v>128</v>
      </c>
      <c r="L97" t="s">
        <v>57</v>
      </c>
      <c r="P97">
        <v>715712000000</v>
      </c>
      <c r="Q97" t="s">
        <v>909</v>
      </c>
      <c r="R97" t="s">
        <v>263</v>
      </c>
      <c r="S97" t="s">
        <v>156</v>
      </c>
      <c r="T97" t="s">
        <v>157</v>
      </c>
      <c r="U97" t="s">
        <v>287</v>
      </c>
      <c r="V97">
        <v>697963</v>
      </c>
      <c r="W97" t="s">
        <v>910</v>
      </c>
      <c r="X97" t="s">
        <v>911</v>
      </c>
      <c r="AB97">
        <v>1100000</v>
      </c>
      <c r="AC97" s="1">
        <v>43164</v>
      </c>
      <c r="AD97" s="1">
        <v>43167</v>
      </c>
      <c r="AE97" s="1">
        <v>43900</v>
      </c>
      <c r="AF97" s="1">
        <v>44265</v>
      </c>
      <c r="AG97" s="1">
        <v>45726</v>
      </c>
      <c r="AH97">
        <v>301</v>
      </c>
      <c r="AI97">
        <v>64</v>
      </c>
      <c r="AJ97">
        <v>1525</v>
      </c>
      <c r="AK97">
        <v>2.625</v>
      </c>
      <c r="AL97">
        <v>1</v>
      </c>
      <c r="AM97" t="s">
        <v>133</v>
      </c>
      <c r="AN97" t="s">
        <v>134</v>
      </c>
      <c r="AO97">
        <v>99.999544999999998</v>
      </c>
      <c r="AP97">
        <v>104.452</v>
      </c>
      <c r="AQ97">
        <v>1148972</v>
      </c>
      <c r="AR97">
        <v>23811.99</v>
      </c>
      <c r="AS97">
        <v>1172783.99</v>
      </c>
      <c r="AT97">
        <v>1148972</v>
      </c>
      <c r="AU97">
        <v>23811.99</v>
      </c>
      <c r="AV97">
        <v>1172783.99</v>
      </c>
      <c r="AW97">
        <v>1099995</v>
      </c>
      <c r="AX97">
        <v>1099995</v>
      </c>
      <c r="BA97">
        <v>173975914.15000001</v>
      </c>
      <c r="BB97">
        <v>1403306.79</v>
      </c>
      <c r="BC97">
        <v>175379220.94</v>
      </c>
      <c r="BD97">
        <v>176919328.78999999</v>
      </c>
      <c r="BE97">
        <v>0.64943300000000004</v>
      </c>
      <c r="BF97" t="str">
        <f>IF(TRIM(W97)="",IF(TRIM(O97)="",IF(TRIM(M97)="","please check",CONCATENATE(M97,"_",COUNTIFS($M$2:$M97,M97,$C$2:$C97,$C97))),CONCATENATE(O97,"_",COUNTIFS($O$2:$O97,O97,$C$2:$C97,$C97))),W97)</f>
        <v>FR0013322187</v>
      </c>
      <c r="BG97" t="str">
        <f t="shared" si="3"/>
        <v/>
      </c>
      <c r="BH97">
        <f t="shared" si="4"/>
        <v>1100000</v>
      </c>
      <c r="BI97">
        <f t="shared" si="5"/>
        <v>1172783.99</v>
      </c>
      <c r="BJ97">
        <f>IF($I97&lt;&gt;"F.E.T.",$AV97,IF($BK97="",IF($D97=$L97,$BI97,-SUMIFS($BI:$BI,$BG:$BG,$BG97,$B:$B,$B97,$L:$L,"&lt;&gt;"&amp;$L97)+SUMIFS($AY:$AY,$BG:$BG,$BG97,$B:$B,$B97)),IF($D97=$L97,-SUMIFS($BI:$BI,$BG:$BG,$BG97,$B:$B,$B97,$L:$L,"&lt;&gt;"&amp;$L97)*VLOOKUP($D97&amp;(IF($L97=MID($Q97,FIND("Bought ",$Q97)+7,3),MID($Q97,FIND("Sold ",$Q97)+5,3),IF($L97=MID($Q97,FIND("Sold ",$Q97)+5,3),MID($Q97,FIND("Bought ",$Q97)+7,3),"error"))),FX!$A:$B,2,0)+SUMIFS($AY:$AY,$BG:$BG,$BG97,$B:$B,$B97),$BI97*(VLOOKUP($D97&amp;$L97,FX!$A:$B,2,0)))))</f>
        <v>1172783.99</v>
      </c>
      <c r="BK97" t="str">
        <f>IF(E97="CASH",IFERROR(VLOOKUP(M97,[1]mapping!$A:$C,3,0),""),IF(I97="F.E.T.",IF(VLOOKUP(O97,[1]forwards!$E:$Q,13,0)=0,"",VLOOKUP(O97,[1]forwards!$E:$Q,13,0)),""))</f>
        <v/>
      </c>
      <c r="BL97" t="str">
        <f>IF($B97&lt;&gt;VLOOKUP($BL$1,NAV!$A:$N,MATCH("SubFund_Code",NAV!$A$1:$N$1,0),0),"n/a",IF($BK97="",$BJ97/SUMIFS($BJ:$BJ,$BK:$BK,"",$B:$B,$B97)*VLOOKUP($BL$1,NAV!$A:$N,MATCH("Hedged sc",NAV!$A$1:$N$1,0),0)/VLOOKUP($BL$1,NAV!$A:$N,MATCH("SC in FUND CCY",NAV!$A$1:$N$1,0),0),IF($BK97&lt;&gt;VLOOKUP($BL$1,NAV!$A:$N,MATCH("SC",NAV!$A$1:$N$1,0),0),"n/a",$BJ97/VLOOKUP($BL$1,NAV!$A:$N,MATCH("SC in FUND CCY",NAV!$A$1:$N$1,0),0))))</f>
        <v>n/a</v>
      </c>
    </row>
    <row r="98" spans="1:64" hidden="1" x14ac:dyDescent="0.25">
      <c r="A98" s="1">
        <v>44196</v>
      </c>
      <c r="B98" t="s">
        <v>104</v>
      </c>
      <c r="C98" t="s">
        <v>105</v>
      </c>
      <c r="D98" t="s">
        <v>57</v>
      </c>
      <c r="E98" t="s">
        <v>124</v>
      </c>
      <c r="F98" t="s">
        <v>125</v>
      </c>
      <c r="G98" t="s">
        <v>126</v>
      </c>
      <c r="H98">
        <v>150</v>
      </c>
      <c r="I98" t="s">
        <v>127</v>
      </c>
      <c r="J98">
        <v>200</v>
      </c>
      <c r="K98" t="s">
        <v>128</v>
      </c>
      <c r="L98" t="s">
        <v>57</v>
      </c>
      <c r="P98">
        <v>715755000000</v>
      </c>
      <c r="Q98" t="s">
        <v>347</v>
      </c>
      <c r="R98" t="s">
        <v>281</v>
      </c>
      <c r="S98" t="s">
        <v>267</v>
      </c>
      <c r="T98" t="s">
        <v>217</v>
      </c>
      <c r="U98" t="s">
        <v>219</v>
      </c>
      <c r="V98">
        <v>20052</v>
      </c>
      <c r="W98" t="s">
        <v>348</v>
      </c>
      <c r="X98" t="s">
        <v>349</v>
      </c>
      <c r="AB98">
        <v>2000000</v>
      </c>
      <c r="AC98" s="1">
        <v>43172</v>
      </c>
      <c r="AD98" s="1">
        <v>43174</v>
      </c>
      <c r="AE98" s="1">
        <v>43996</v>
      </c>
      <c r="AF98" s="1">
        <v>44361</v>
      </c>
      <c r="AG98" s="1">
        <v>44726</v>
      </c>
      <c r="AH98">
        <v>205</v>
      </c>
      <c r="AI98">
        <v>160</v>
      </c>
      <c r="AJ98">
        <v>525</v>
      </c>
      <c r="AK98">
        <v>1.75</v>
      </c>
      <c r="AL98">
        <v>1</v>
      </c>
      <c r="AM98" t="s">
        <v>133</v>
      </c>
      <c r="AN98" t="s">
        <v>134</v>
      </c>
      <c r="AO98">
        <v>101.115719</v>
      </c>
      <c r="AP98">
        <v>100.13</v>
      </c>
      <c r="AQ98">
        <v>2002600</v>
      </c>
      <c r="AR98">
        <v>19657.53</v>
      </c>
      <c r="AS98">
        <v>2022257.53</v>
      </c>
      <c r="AT98">
        <v>2002600</v>
      </c>
      <c r="AU98">
        <v>19657.53</v>
      </c>
      <c r="AV98">
        <v>2022257.53</v>
      </c>
      <c r="AW98">
        <v>2022314.37</v>
      </c>
      <c r="AX98">
        <v>2022314.37</v>
      </c>
      <c r="BA98">
        <v>173975914.15000001</v>
      </c>
      <c r="BB98">
        <v>1403306.79</v>
      </c>
      <c r="BC98">
        <v>175379220.94</v>
      </c>
      <c r="BD98">
        <v>176919328.78999999</v>
      </c>
      <c r="BE98">
        <v>1.131928</v>
      </c>
      <c r="BF98" t="str">
        <f>IF(TRIM(W98)="",IF(TRIM(O98)="",IF(TRIM(M98)="","please check",CONCATENATE(M98,"_",COUNTIFS($M$2:$M98,M98,$C$2:$C98,$C98))),CONCATENATE(O98,"_",COUNTIFS($O$2:$O98,O98,$C$2:$C98,$C98))),W98)</f>
        <v>XS1791704189</v>
      </c>
      <c r="BG98" t="str">
        <f t="shared" si="3"/>
        <v/>
      </c>
      <c r="BH98">
        <f t="shared" si="4"/>
        <v>2000000</v>
      </c>
      <c r="BI98">
        <f t="shared" si="5"/>
        <v>2022257.53</v>
      </c>
      <c r="BJ98">
        <f>IF($I98&lt;&gt;"F.E.T.",$AV98,IF($BK98="",IF($D98=$L98,$BI98,-SUMIFS($BI:$BI,$BG:$BG,$BG98,$B:$B,$B98,$L:$L,"&lt;&gt;"&amp;$L98)+SUMIFS($AY:$AY,$BG:$BG,$BG98,$B:$B,$B98)),IF($D98=$L98,-SUMIFS($BI:$BI,$BG:$BG,$BG98,$B:$B,$B98,$L:$L,"&lt;&gt;"&amp;$L98)*VLOOKUP($D98&amp;(IF($L98=MID($Q98,FIND("Bought ",$Q98)+7,3),MID($Q98,FIND("Sold ",$Q98)+5,3),IF($L98=MID($Q98,FIND("Sold ",$Q98)+5,3),MID($Q98,FIND("Bought ",$Q98)+7,3),"error"))),FX!$A:$B,2,0)+SUMIFS($AY:$AY,$BG:$BG,$BG98,$B:$B,$B98),$BI98*(VLOOKUP($D98&amp;$L98,FX!$A:$B,2,0)))))</f>
        <v>2022257.53</v>
      </c>
      <c r="BK98" t="str">
        <f>IF(E98="CASH",IFERROR(VLOOKUP(M98,[1]mapping!$A:$C,3,0),""),IF(I98="F.E.T.",IF(VLOOKUP(O98,[1]forwards!$E:$Q,13,0)=0,"",VLOOKUP(O98,[1]forwards!$E:$Q,13,0)),""))</f>
        <v/>
      </c>
      <c r="BL98" t="str">
        <f>IF($B98&lt;&gt;VLOOKUP($BL$1,NAV!$A:$N,MATCH("SubFund_Code",NAV!$A$1:$N$1,0),0),"n/a",IF($BK98="",$BJ98/SUMIFS($BJ:$BJ,$BK:$BK,"",$B:$B,$B98)*VLOOKUP($BL$1,NAV!$A:$N,MATCH("Hedged sc",NAV!$A$1:$N$1,0),0)/VLOOKUP($BL$1,NAV!$A:$N,MATCH("SC in FUND CCY",NAV!$A$1:$N$1,0),0),IF($BK98&lt;&gt;VLOOKUP($BL$1,NAV!$A:$N,MATCH("SC",NAV!$A$1:$N$1,0),0),"n/a",$BJ98/VLOOKUP($BL$1,NAV!$A:$N,MATCH("SC in FUND CCY",NAV!$A$1:$N$1,0),0))))</f>
        <v>n/a</v>
      </c>
    </row>
    <row r="99" spans="1:64" hidden="1" x14ac:dyDescent="0.25">
      <c r="A99" s="1">
        <v>44196</v>
      </c>
      <c r="B99" t="s">
        <v>104</v>
      </c>
      <c r="C99" t="s">
        <v>105</v>
      </c>
      <c r="D99" t="s">
        <v>57</v>
      </c>
      <c r="E99" t="s">
        <v>124</v>
      </c>
      <c r="F99" t="s">
        <v>125</v>
      </c>
      <c r="G99" t="s">
        <v>126</v>
      </c>
      <c r="H99">
        <v>150</v>
      </c>
      <c r="I99" t="s">
        <v>127</v>
      </c>
      <c r="J99">
        <v>200</v>
      </c>
      <c r="K99" t="s">
        <v>128</v>
      </c>
      <c r="L99" t="s">
        <v>57</v>
      </c>
      <c r="P99">
        <v>716610000000</v>
      </c>
      <c r="Q99" t="s">
        <v>173</v>
      </c>
      <c r="R99" t="s">
        <v>174</v>
      </c>
      <c r="S99" t="s">
        <v>148</v>
      </c>
      <c r="T99" t="s">
        <v>144</v>
      </c>
      <c r="U99" t="s">
        <v>296</v>
      </c>
      <c r="V99">
        <v>591466</v>
      </c>
      <c r="W99" t="s">
        <v>175</v>
      </c>
      <c r="X99" t="s">
        <v>176</v>
      </c>
      <c r="AB99">
        <v>1350000</v>
      </c>
      <c r="AC99" s="1">
        <v>43285</v>
      </c>
      <c r="AD99" s="1">
        <v>43287</v>
      </c>
      <c r="AE99" s="1">
        <v>44015</v>
      </c>
      <c r="AF99" s="1">
        <v>44380</v>
      </c>
      <c r="AG99" s="1">
        <v>45841</v>
      </c>
      <c r="AH99">
        <v>186</v>
      </c>
      <c r="AI99">
        <v>179</v>
      </c>
      <c r="AJ99">
        <v>1640</v>
      </c>
      <c r="AK99">
        <v>1.75</v>
      </c>
      <c r="AL99">
        <v>1</v>
      </c>
      <c r="AM99" t="s">
        <v>133</v>
      </c>
      <c r="AN99" t="s">
        <v>134</v>
      </c>
      <c r="AO99">
        <v>100.872</v>
      </c>
      <c r="AP99">
        <v>107.14</v>
      </c>
      <c r="AQ99">
        <v>1446390</v>
      </c>
      <c r="AR99">
        <v>12039.04</v>
      </c>
      <c r="AS99">
        <v>1458429.04</v>
      </c>
      <c r="AT99">
        <v>1446390</v>
      </c>
      <c r="AU99">
        <v>12039.04</v>
      </c>
      <c r="AV99">
        <v>1458429.04</v>
      </c>
      <c r="AW99">
        <v>1361772</v>
      </c>
      <c r="AX99">
        <v>1361772</v>
      </c>
      <c r="BA99">
        <v>173975914.15000001</v>
      </c>
      <c r="BB99">
        <v>1403306.79</v>
      </c>
      <c r="BC99">
        <v>175379220.94</v>
      </c>
      <c r="BD99">
        <v>176919328.78999999</v>
      </c>
      <c r="BE99">
        <v>0.81754199999999999</v>
      </c>
      <c r="BF99" t="str">
        <f>IF(TRIM(W99)="",IF(TRIM(O99)="",IF(TRIM(M99)="","please check",CONCATENATE(M99,"_",COUNTIFS($M$2:$M99,M99,$C$2:$C99,$C99))),CONCATENATE(O99,"_",COUNTIFS($O$2:$O99,O99,$C$2:$C99,$C99))),W99)</f>
        <v>DE000A2LQ5M4</v>
      </c>
      <c r="BG99" t="str">
        <f t="shared" si="3"/>
        <v/>
      </c>
      <c r="BH99">
        <f t="shared" si="4"/>
        <v>1350000</v>
      </c>
      <c r="BI99">
        <f t="shared" si="5"/>
        <v>1458429.04</v>
      </c>
      <c r="BJ99">
        <f>IF($I99&lt;&gt;"F.E.T.",$AV99,IF($BK99="",IF($D99=$L99,$BI99,-SUMIFS($BI:$BI,$BG:$BG,$BG99,$B:$B,$B99,$L:$L,"&lt;&gt;"&amp;$L99)+SUMIFS($AY:$AY,$BG:$BG,$BG99,$B:$B,$B99)),IF($D99=$L99,-SUMIFS($BI:$BI,$BG:$BG,$BG99,$B:$B,$B99,$L:$L,"&lt;&gt;"&amp;$L99)*VLOOKUP($D99&amp;(IF($L99=MID($Q99,FIND("Bought ",$Q99)+7,3),MID($Q99,FIND("Sold ",$Q99)+5,3),IF($L99=MID($Q99,FIND("Sold ",$Q99)+5,3),MID($Q99,FIND("Bought ",$Q99)+7,3),"error"))),FX!$A:$B,2,0)+SUMIFS($AY:$AY,$BG:$BG,$BG99,$B:$B,$B99),$BI99*(VLOOKUP($D99&amp;$L99,FX!$A:$B,2,0)))))</f>
        <v>1458429.04</v>
      </c>
      <c r="BK99" t="str">
        <f>IF(E99="CASH",IFERROR(VLOOKUP(M99,[1]mapping!$A:$C,3,0),""),IF(I99="F.E.T.",IF(VLOOKUP(O99,[1]forwards!$E:$Q,13,0)=0,"",VLOOKUP(O99,[1]forwards!$E:$Q,13,0)),""))</f>
        <v/>
      </c>
      <c r="BL99" t="str">
        <f>IF($B99&lt;&gt;VLOOKUP($BL$1,NAV!$A:$N,MATCH("SubFund_Code",NAV!$A$1:$N$1,0),0),"n/a",IF($BK99="",$BJ99/SUMIFS($BJ:$BJ,$BK:$BK,"",$B:$B,$B99)*VLOOKUP($BL$1,NAV!$A:$N,MATCH("Hedged sc",NAV!$A$1:$N$1,0),0)/VLOOKUP($BL$1,NAV!$A:$N,MATCH("SC in FUND CCY",NAV!$A$1:$N$1,0),0),IF($BK99&lt;&gt;VLOOKUP($BL$1,NAV!$A:$N,MATCH("SC",NAV!$A$1:$N$1,0),0),"n/a",$BJ99/VLOOKUP($BL$1,NAV!$A:$N,MATCH("SC in FUND CCY",NAV!$A$1:$N$1,0),0))))</f>
        <v>n/a</v>
      </c>
    </row>
    <row r="100" spans="1:64" hidden="1" x14ac:dyDescent="0.25">
      <c r="A100" s="1">
        <v>44196</v>
      </c>
      <c r="B100" t="s">
        <v>104</v>
      </c>
      <c r="C100" t="s">
        <v>105</v>
      </c>
      <c r="D100" t="s">
        <v>57</v>
      </c>
      <c r="E100" t="s">
        <v>124</v>
      </c>
      <c r="F100" t="s">
        <v>125</v>
      </c>
      <c r="G100" t="s">
        <v>126</v>
      </c>
      <c r="H100">
        <v>150</v>
      </c>
      <c r="I100" t="s">
        <v>127</v>
      </c>
      <c r="J100">
        <v>200</v>
      </c>
      <c r="K100" t="s">
        <v>128</v>
      </c>
      <c r="L100" t="s">
        <v>57</v>
      </c>
      <c r="P100">
        <v>717185000000</v>
      </c>
      <c r="Q100" t="s">
        <v>798</v>
      </c>
      <c r="R100" t="s">
        <v>136</v>
      </c>
      <c r="S100" t="s">
        <v>200</v>
      </c>
      <c r="T100" t="s">
        <v>217</v>
      </c>
      <c r="U100" t="s">
        <v>219</v>
      </c>
      <c r="V100">
        <v>20052</v>
      </c>
      <c r="W100" t="s">
        <v>799</v>
      </c>
      <c r="X100" t="s">
        <v>800</v>
      </c>
      <c r="AB100">
        <v>700000</v>
      </c>
      <c r="AC100" s="1">
        <v>44125</v>
      </c>
      <c r="AD100" s="1">
        <v>44127</v>
      </c>
      <c r="AE100" s="1">
        <v>44105</v>
      </c>
      <c r="AF100" s="1">
        <v>44287</v>
      </c>
      <c r="AG100" s="1">
        <v>46296</v>
      </c>
      <c r="AH100">
        <v>94</v>
      </c>
      <c r="AI100">
        <v>86</v>
      </c>
      <c r="AJ100">
        <v>2066</v>
      </c>
      <c r="AK100">
        <v>3.625</v>
      </c>
      <c r="AL100">
        <v>1</v>
      </c>
      <c r="AM100" t="s">
        <v>216</v>
      </c>
      <c r="AN100" t="s">
        <v>196</v>
      </c>
      <c r="AO100">
        <v>102.925</v>
      </c>
      <c r="AP100">
        <v>103.402</v>
      </c>
      <c r="AQ100">
        <v>723814</v>
      </c>
      <c r="AR100">
        <v>6625.69</v>
      </c>
      <c r="AS100">
        <v>730439.69</v>
      </c>
      <c r="AT100">
        <v>723814</v>
      </c>
      <c r="AU100">
        <v>6625.69</v>
      </c>
      <c r="AV100">
        <v>730439.69</v>
      </c>
      <c r="AW100">
        <v>720475</v>
      </c>
      <c r="AX100">
        <v>720475</v>
      </c>
      <c r="BA100">
        <v>173975914.15000001</v>
      </c>
      <c r="BB100">
        <v>1403306.79</v>
      </c>
      <c r="BC100">
        <v>175379220.94</v>
      </c>
      <c r="BD100">
        <v>176919328.78999999</v>
      </c>
      <c r="BE100">
        <v>0.40912100000000001</v>
      </c>
      <c r="BF100" t="str">
        <f>IF(TRIM(W100)="",IF(TRIM(O100)="",IF(TRIM(M100)="","please check",CONCATENATE(M100,"_",COUNTIFS($M$2:$M100,M100,$C$2:$C100,$C100))),CONCATENATE(O100,"_",COUNTIFS($O$2:$O100,O100,$C$2:$C100,$C100))),W100)</f>
        <v>XS1888221261</v>
      </c>
      <c r="BG100" t="str">
        <f t="shared" si="3"/>
        <v/>
      </c>
      <c r="BH100">
        <f t="shared" si="4"/>
        <v>700000</v>
      </c>
      <c r="BI100">
        <f t="shared" si="5"/>
        <v>730439.69</v>
      </c>
      <c r="BJ100">
        <f>IF($I100&lt;&gt;"F.E.T.",$AV100,IF($BK100="",IF($D100=$L100,$BI100,-SUMIFS($BI:$BI,$BG:$BG,$BG100,$B:$B,$B100,$L:$L,"&lt;&gt;"&amp;$L100)+SUMIFS($AY:$AY,$BG:$BG,$BG100,$B:$B,$B100)),IF($D100=$L100,-SUMIFS($BI:$BI,$BG:$BG,$BG100,$B:$B,$B100,$L:$L,"&lt;&gt;"&amp;$L100)*VLOOKUP($D100&amp;(IF($L100=MID($Q100,FIND("Bought ",$Q100)+7,3),MID($Q100,FIND("Sold ",$Q100)+5,3),IF($L100=MID($Q100,FIND("Sold ",$Q100)+5,3),MID($Q100,FIND("Bought ",$Q100)+7,3),"error"))),FX!$A:$B,2,0)+SUMIFS($AY:$AY,$BG:$BG,$BG100,$B:$B,$B100),$BI100*(VLOOKUP($D100&amp;$L100,FX!$A:$B,2,0)))))</f>
        <v>730439.69</v>
      </c>
      <c r="BK100" t="str">
        <f>IF(E100="CASH",IFERROR(VLOOKUP(M100,[1]mapping!$A:$C,3,0),""),IF(I100="F.E.T.",IF(VLOOKUP(O100,[1]forwards!$E:$Q,13,0)=0,"",VLOOKUP(O100,[1]forwards!$E:$Q,13,0)),""))</f>
        <v/>
      </c>
      <c r="BL100" t="str">
        <f>IF($B100&lt;&gt;VLOOKUP($BL$1,NAV!$A:$N,MATCH("SubFund_Code",NAV!$A$1:$N$1,0),0),"n/a",IF($BK100="",$BJ100/SUMIFS($BJ:$BJ,$BK:$BK,"",$B:$B,$B100)*VLOOKUP($BL$1,NAV!$A:$N,MATCH("Hedged sc",NAV!$A$1:$N$1,0),0)/VLOOKUP($BL$1,NAV!$A:$N,MATCH("SC in FUND CCY",NAV!$A$1:$N$1,0),0),IF($BK100&lt;&gt;VLOOKUP($BL$1,NAV!$A:$N,MATCH("SC",NAV!$A$1:$N$1,0),0),"n/a",$BJ100/VLOOKUP($BL$1,NAV!$A:$N,MATCH("SC in FUND CCY",NAV!$A$1:$N$1,0),0))))</f>
        <v>n/a</v>
      </c>
    </row>
    <row r="101" spans="1:64" hidden="1" x14ac:dyDescent="0.25">
      <c r="A101" s="1">
        <v>44196</v>
      </c>
      <c r="B101" t="s">
        <v>104</v>
      </c>
      <c r="C101" t="s">
        <v>105</v>
      </c>
      <c r="D101" t="s">
        <v>57</v>
      </c>
      <c r="E101" t="s">
        <v>124</v>
      </c>
      <c r="F101" t="s">
        <v>125</v>
      </c>
      <c r="G101" t="s">
        <v>126</v>
      </c>
      <c r="H101">
        <v>150</v>
      </c>
      <c r="I101" t="s">
        <v>127</v>
      </c>
      <c r="J101">
        <v>200</v>
      </c>
      <c r="K101" t="s">
        <v>128</v>
      </c>
      <c r="L101" t="s">
        <v>57</v>
      </c>
      <c r="P101">
        <v>717464000000</v>
      </c>
      <c r="Q101" t="s">
        <v>912</v>
      </c>
      <c r="R101" t="s">
        <v>162</v>
      </c>
      <c r="S101" t="s">
        <v>156</v>
      </c>
      <c r="T101" t="s">
        <v>157</v>
      </c>
      <c r="U101" t="s">
        <v>287</v>
      </c>
      <c r="V101">
        <v>697963</v>
      </c>
      <c r="W101" t="s">
        <v>913</v>
      </c>
      <c r="X101" t="s">
        <v>914</v>
      </c>
      <c r="AB101">
        <v>2000000</v>
      </c>
      <c r="AC101" s="1">
        <v>43628</v>
      </c>
      <c r="AD101" s="1">
        <v>43630</v>
      </c>
      <c r="AE101" s="1">
        <v>44155</v>
      </c>
      <c r="AF101" s="1">
        <v>44520</v>
      </c>
      <c r="AG101" s="1">
        <v>47807</v>
      </c>
      <c r="AH101">
        <v>46</v>
      </c>
      <c r="AI101">
        <v>319</v>
      </c>
      <c r="AJ101">
        <v>3606</v>
      </c>
      <c r="AK101">
        <v>2.375</v>
      </c>
      <c r="AL101">
        <v>1</v>
      </c>
      <c r="AM101" t="s">
        <v>133</v>
      </c>
      <c r="AN101" t="s">
        <v>134</v>
      </c>
      <c r="AO101">
        <v>107.093191</v>
      </c>
      <c r="AP101">
        <v>108.136</v>
      </c>
      <c r="AQ101">
        <v>2162720</v>
      </c>
      <c r="AR101">
        <v>5986.3</v>
      </c>
      <c r="AS101">
        <v>2168706.2999999998</v>
      </c>
      <c r="AT101">
        <v>2162720</v>
      </c>
      <c r="AU101">
        <v>5986.3</v>
      </c>
      <c r="AV101">
        <v>2168706.2999999998</v>
      </c>
      <c r="AW101">
        <v>2141863.81</v>
      </c>
      <c r="AX101">
        <v>2141863.81</v>
      </c>
      <c r="BA101">
        <v>173975914.15000001</v>
      </c>
      <c r="BB101">
        <v>1403306.79</v>
      </c>
      <c r="BC101">
        <v>175379220.94</v>
      </c>
      <c r="BD101">
        <v>176919328.78999999</v>
      </c>
      <c r="BE101">
        <v>1.2224330000000001</v>
      </c>
      <c r="BF101" t="str">
        <f>IF(TRIM(W101)="",IF(TRIM(O101)="",IF(TRIM(M101)="","please check",CONCATENATE(M101,"_",COUNTIFS($M$2:$M101,M101,$C$2:$C101,$C101))),CONCATENATE(O101,"_",COUNTIFS($O$2:$O101,O101,$C$2:$C101,$C101))),W101)</f>
        <v>FR0013381704</v>
      </c>
      <c r="BG101" t="str">
        <f t="shared" si="3"/>
        <v/>
      </c>
      <c r="BH101">
        <f t="shared" si="4"/>
        <v>2000000</v>
      </c>
      <c r="BI101">
        <f t="shared" si="5"/>
        <v>2168706.2999999998</v>
      </c>
      <c r="BJ101">
        <f>IF($I101&lt;&gt;"F.E.T.",$AV101,IF($BK101="",IF($D101=$L101,$BI101,-SUMIFS($BI:$BI,$BG:$BG,$BG101,$B:$B,$B101,$L:$L,"&lt;&gt;"&amp;$L101)+SUMIFS($AY:$AY,$BG:$BG,$BG101,$B:$B,$B101)),IF($D101=$L101,-SUMIFS($BI:$BI,$BG:$BG,$BG101,$B:$B,$B101,$L:$L,"&lt;&gt;"&amp;$L101)*VLOOKUP($D101&amp;(IF($L101=MID($Q101,FIND("Bought ",$Q101)+7,3),MID($Q101,FIND("Sold ",$Q101)+5,3),IF($L101=MID($Q101,FIND("Sold ",$Q101)+5,3),MID($Q101,FIND("Bought ",$Q101)+7,3),"error"))),FX!$A:$B,2,0)+SUMIFS($AY:$AY,$BG:$BG,$BG101,$B:$B,$B101),$BI101*(VLOOKUP($D101&amp;$L101,FX!$A:$B,2,0)))))</f>
        <v>2168706.2999999998</v>
      </c>
      <c r="BK101" t="str">
        <f>IF(E101="CASH",IFERROR(VLOOKUP(M101,[1]mapping!$A:$C,3,0),""),IF(I101="F.E.T.",IF(VLOOKUP(O101,[1]forwards!$E:$Q,13,0)=0,"",VLOOKUP(O101,[1]forwards!$E:$Q,13,0)),""))</f>
        <v/>
      </c>
      <c r="BL101" t="str">
        <f>IF($B101&lt;&gt;VLOOKUP($BL$1,NAV!$A:$N,MATCH("SubFund_Code",NAV!$A$1:$N$1,0),0),"n/a",IF($BK101="",$BJ101/SUMIFS($BJ:$BJ,$BK:$BK,"",$B:$B,$B101)*VLOOKUP($BL$1,NAV!$A:$N,MATCH("Hedged sc",NAV!$A$1:$N$1,0),0)/VLOOKUP($BL$1,NAV!$A:$N,MATCH("SC in FUND CCY",NAV!$A$1:$N$1,0),0),IF($BK101&lt;&gt;VLOOKUP($BL$1,NAV!$A:$N,MATCH("SC",NAV!$A$1:$N$1,0),0),"n/a",$BJ101/VLOOKUP($BL$1,NAV!$A:$N,MATCH("SC in FUND CCY",NAV!$A$1:$N$1,0),0))))</f>
        <v>n/a</v>
      </c>
    </row>
    <row r="102" spans="1:64" hidden="1" x14ac:dyDescent="0.25">
      <c r="A102" s="1">
        <v>44196</v>
      </c>
      <c r="B102" t="s">
        <v>104</v>
      </c>
      <c r="C102" t="s">
        <v>105</v>
      </c>
      <c r="D102" t="s">
        <v>57</v>
      </c>
      <c r="E102" t="s">
        <v>124</v>
      </c>
      <c r="F102" t="s">
        <v>125</v>
      </c>
      <c r="G102" t="s">
        <v>126</v>
      </c>
      <c r="H102">
        <v>150</v>
      </c>
      <c r="I102" t="s">
        <v>127</v>
      </c>
      <c r="J102">
        <v>200</v>
      </c>
      <c r="K102" t="s">
        <v>128</v>
      </c>
      <c r="L102" t="s">
        <v>57</v>
      </c>
      <c r="P102">
        <v>717847000000</v>
      </c>
      <c r="Q102" t="s">
        <v>915</v>
      </c>
      <c r="R102" t="s">
        <v>136</v>
      </c>
      <c r="S102" t="s">
        <v>195</v>
      </c>
      <c r="T102" t="s">
        <v>206</v>
      </c>
      <c r="U102" t="s">
        <v>219</v>
      </c>
      <c r="V102">
        <v>20052</v>
      </c>
      <c r="W102" t="s">
        <v>916</v>
      </c>
      <c r="X102" t="s">
        <v>917</v>
      </c>
      <c r="AB102">
        <v>500000</v>
      </c>
      <c r="AC102" s="1">
        <v>43503</v>
      </c>
      <c r="AD102" s="1">
        <v>43508</v>
      </c>
      <c r="AE102" s="1">
        <v>43873</v>
      </c>
      <c r="AF102" s="1">
        <v>44239</v>
      </c>
      <c r="AG102" s="1">
        <v>46430</v>
      </c>
      <c r="AH102">
        <v>328</v>
      </c>
      <c r="AI102">
        <v>38</v>
      </c>
      <c r="AJ102">
        <v>2229</v>
      </c>
      <c r="AK102">
        <v>2.125</v>
      </c>
      <c r="AL102">
        <v>1</v>
      </c>
      <c r="AM102" t="s">
        <v>133</v>
      </c>
      <c r="AN102" t="s">
        <v>134</v>
      </c>
      <c r="AO102">
        <v>101.0125</v>
      </c>
      <c r="AP102">
        <v>108.411</v>
      </c>
      <c r="AQ102">
        <v>542055</v>
      </c>
      <c r="AR102">
        <v>9521.86</v>
      </c>
      <c r="AS102">
        <v>551576.86</v>
      </c>
      <c r="AT102">
        <v>542055</v>
      </c>
      <c r="AU102">
        <v>9521.86</v>
      </c>
      <c r="AV102">
        <v>551576.86</v>
      </c>
      <c r="AW102">
        <v>505062.5</v>
      </c>
      <c r="AX102">
        <v>505062.5</v>
      </c>
      <c r="BA102">
        <v>173975914.15000001</v>
      </c>
      <c r="BB102">
        <v>1403306.79</v>
      </c>
      <c r="BC102">
        <v>175379220.94</v>
      </c>
      <c r="BD102">
        <v>176919328.78999999</v>
      </c>
      <c r="BE102">
        <v>0.30638500000000002</v>
      </c>
      <c r="BF102" t="str">
        <f>IF(TRIM(W102)="",IF(TRIM(O102)="",IF(TRIM(M102)="","please check",CONCATENATE(M102,"_",COUNTIFS($M$2:$M102,M102,$C$2:$C102,$C102))),CONCATENATE(O102,"_",COUNTIFS($O$2:$O102,O102,$C$2:$C102,$C102))),W102)</f>
        <v>XS1951313763</v>
      </c>
      <c r="BG102" t="str">
        <f t="shared" si="3"/>
        <v/>
      </c>
      <c r="BH102">
        <f t="shared" si="4"/>
        <v>500000</v>
      </c>
      <c r="BI102">
        <f t="shared" si="5"/>
        <v>551576.86</v>
      </c>
      <c r="BJ102">
        <f>IF($I102&lt;&gt;"F.E.T.",$AV102,IF($BK102="",IF($D102=$L102,$BI102,-SUMIFS($BI:$BI,$BG:$BG,$BG102,$B:$B,$B102,$L:$L,"&lt;&gt;"&amp;$L102)+SUMIFS($AY:$AY,$BG:$BG,$BG102,$B:$B,$B102)),IF($D102=$L102,-SUMIFS($BI:$BI,$BG:$BG,$BG102,$B:$B,$B102,$L:$L,"&lt;&gt;"&amp;$L102)*VLOOKUP($D102&amp;(IF($L102=MID($Q102,FIND("Bought ",$Q102)+7,3),MID($Q102,FIND("Sold ",$Q102)+5,3),IF($L102=MID($Q102,FIND("Sold ",$Q102)+5,3),MID($Q102,FIND("Bought ",$Q102)+7,3),"error"))),FX!$A:$B,2,0)+SUMIFS($AY:$AY,$BG:$BG,$BG102,$B:$B,$B102),$BI102*(VLOOKUP($D102&amp;$L102,FX!$A:$B,2,0)))))</f>
        <v>551576.86</v>
      </c>
      <c r="BK102" t="str">
        <f>IF(E102="CASH",IFERROR(VLOOKUP(M102,[1]mapping!$A:$C,3,0),""),IF(I102="F.E.T.",IF(VLOOKUP(O102,[1]forwards!$E:$Q,13,0)=0,"",VLOOKUP(O102,[1]forwards!$E:$Q,13,0)),""))</f>
        <v/>
      </c>
      <c r="BL102" t="str">
        <f>IF($B102&lt;&gt;VLOOKUP($BL$1,NAV!$A:$N,MATCH("SubFund_Code",NAV!$A$1:$N$1,0),0),"n/a",IF($BK102="",$BJ102/SUMIFS($BJ:$BJ,$BK:$BK,"",$B:$B,$B102)*VLOOKUP($BL$1,NAV!$A:$N,MATCH("Hedged sc",NAV!$A$1:$N$1,0),0)/VLOOKUP($BL$1,NAV!$A:$N,MATCH("SC in FUND CCY",NAV!$A$1:$N$1,0),0),IF($BK102&lt;&gt;VLOOKUP($BL$1,NAV!$A:$N,MATCH("SC",NAV!$A$1:$N$1,0),0),"n/a",$BJ102/VLOOKUP($BL$1,NAV!$A:$N,MATCH("SC in FUND CCY",NAV!$A$1:$N$1,0),0))))</f>
        <v>n/a</v>
      </c>
    </row>
    <row r="103" spans="1:64" hidden="1" x14ac:dyDescent="0.25">
      <c r="A103" s="1">
        <v>44196</v>
      </c>
      <c r="B103" t="s">
        <v>104</v>
      </c>
      <c r="C103" t="s">
        <v>105</v>
      </c>
      <c r="D103" t="s">
        <v>57</v>
      </c>
      <c r="E103" t="s">
        <v>124</v>
      </c>
      <c r="F103" t="s">
        <v>125</v>
      </c>
      <c r="G103" t="s">
        <v>126</v>
      </c>
      <c r="H103">
        <v>150</v>
      </c>
      <c r="I103" t="s">
        <v>127</v>
      </c>
      <c r="J103">
        <v>200</v>
      </c>
      <c r="K103" t="s">
        <v>128</v>
      </c>
      <c r="L103" t="s">
        <v>57</v>
      </c>
      <c r="P103">
        <v>718314000000</v>
      </c>
      <c r="Q103" t="s">
        <v>918</v>
      </c>
      <c r="R103" t="s">
        <v>237</v>
      </c>
      <c r="S103" t="s">
        <v>151</v>
      </c>
      <c r="T103" t="s">
        <v>217</v>
      </c>
      <c r="U103" t="s">
        <v>219</v>
      </c>
      <c r="V103">
        <v>20052</v>
      </c>
      <c r="W103" t="s">
        <v>919</v>
      </c>
      <c r="X103" t="s">
        <v>920</v>
      </c>
      <c r="AB103">
        <v>800000</v>
      </c>
      <c r="AC103" s="1">
        <v>43699</v>
      </c>
      <c r="AD103" s="1">
        <v>43703</v>
      </c>
      <c r="AE103" s="1">
        <v>43953</v>
      </c>
      <c r="AF103" s="1">
        <v>44318</v>
      </c>
      <c r="AG103" s="1">
        <v>54545</v>
      </c>
      <c r="AH103">
        <v>248</v>
      </c>
      <c r="AI103">
        <v>117</v>
      </c>
      <c r="AJ103">
        <v>10344</v>
      </c>
      <c r="AK103">
        <v>3.375</v>
      </c>
      <c r="AL103">
        <v>1</v>
      </c>
      <c r="AM103" t="s">
        <v>133</v>
      </c>
      <c r="AN103" t="s">
        <v>134</v>
      </c>
      <c r="AO103">
        <v>109.78874999999999</v>
      </c>
      <c r="AP103">
        <v>112.16500000000001</v>
      </c>
      <c r="AQ103">
        <v>897320</v>
      </c>
      <c r="AR103">
        <v>18345.21</v>
      </c>
      <c r="AS103">
        <v>915665.21</v>
      </c>
      <c r="AT103">
        <v>897320</v>
      </c>
      <c r="AU103">
        <v>18345.21</v>
      </c>
      <c r="AV103">
        <v>915665.21</v>
      </c>
      <c r="AW103">
        <v>878310</v>
      </c>
      <c r="AX103">
        <v>878310</v>
      </c>
      <c r="BA103">
        <v>173975914.15000001</v>
      </c>
      <c r="BB103">
        <v>1403306.79</v>
      </c>
      <c r="BC103">
        <v>175379220.94</v>
      </c>
      <c r="BD103">
        <v>176919328.78999999</v>
      </c>
      <c r="BE103">
        <v>0.50719199999999998</v>
      </c>
      <c r="BF103" t="str">
        <f>IF(TRIM(W103)="",IF(TRIM(O103)="",IF(TRIM(M103)="","please check",CONCATENATE(M103,"_",COUNTIFS($M$2:$M103,M103,$C$2:$C103,$C103))),CONCATENATE(O103,"_",COUNTIFS($O$2:$O103,O103,$C$2:$C103,$C103))),W103)</f>
        <v>XS1989708836</v>
      </c>
      <c r="BG103" t="str">
        <f t="shared" si="3"/>
        <v/>
      </c>
      <c r="BH103">
        <f t="shared" si="4"/>
        <v>800000</v>
      </c>
      <c r="BI103">
        <f t="shared" si="5"/>
        <v>915665.21</v>
      </c>
      <c r="BJ103">
        <f>IF($I103&lt;&gt;"F.E.T.",$AV103,IF($BK103="",IF($D103=$L103,$BI103,-SUMIFS($BI:$BI,$BG:$BG,$BG103,$B:$B,$B103,$L:$L,"&lt;&gt;"&amp;$L103)+SUMIFS($AY:$AY,$BG:$BG,$BG103,$B:$B,$B103)),IF($D103=$L103,-SUMIFS($BI:$BI,$BG:$BG,$BG103,$B:$B,$B103,$L:$L,"&lt;&gt;"&amp;$L103)*VLOOKUP($D103&amp;(IF($L103=MID($Q103,FIND("Bought ",$Q103)+7,3),MID($Q103,FIND("Sold ",$Q103)+5,3),IF($L103=MID($Q103,FIND("Sold ",$Q103)+5,3),MID($Q103,FIND("Bought ",$Q103)+7,3),"error"))),FX!$A:$B,2,0)+SUMIFS($AY:$AY,$BG:$BG,$BG103,$B:$B,$B103),$BI103*(VLOOKUP($D103&amp;$L103,FX!$A:$B,2,0)))))</f>
        <v>915665.21</v>
      </c>
      <c r="BK103" t="str">
        <f>IF(E103="CASH",IFERROR(VLOOKUP(M103,[1]mapping!$A:$C,3,0),""),IF(I103="F.E.T.",IF(VLOOKUP(O103,[1]forwards!$E:$Q,13,0)=0,"",VLOOKUP(O103,[1]forwards!$E:$Q,13,0)),""))</f>
        <v/>
      </c>
      <c r="BL103" t="str">
        <f>IF($B103&lt;&gt;VLOOKUP($BL$1,NAV!$A:$N,MATCH("SubFund_Code",NAV!$A$1:$N$1,0),0),"n/a",IF($BK103="",$BJ103/SUMIFS($BJ:$BJ,$BK:$BK,"",$B:$B,$B103)*VLOOKUP($BL$1,NAV!$A:$N,MATCH("Hedged sc",NAV!$A$1:$N$1,0),0)/VLOOKUP($BL$1,NAV!$A:$N,MATCH("SC in FUND CCY",NAV!$A$1:$N$1,0),0),IF($BK103&lt;&gt;VLOOKUP($BL$1,NAV!$A:$N,MATCH("SC",NAV!$A$1:$N$1,0),0),"n/a",$BJ103/VLOOKUP($BL$1,NAV!$A:$N,MATCH("SC in FUND CCY",NAV!$A$1:$N$1,0),0))))</f>
        <v>n/a</v>
      </c>
    </row>
    <row r="104" spans="1:64" hidden="1" x14ac:dyDescent="0.25">
      <c r="A104" s="1">
        <v>44196</v>
      </c>
      <c r="B104" t="s">
        <v>104</v>
      </c>
      <c r="C104" t="s">
        <v>105</v>
      </c>
      <c r="D104" t="s">
        <v>57</v>
      </c>
      <c r="E104" t="s">
        <v>124</v>
      </c>
      <c r="F104" t="s">
        <v>125</v>
      </c>
      <c r="G104" t="s">
        <v>126</v>
      </c>
      <c r="H104">
        <v>150</v>
      </c>
      <c r="I104" t="s">
        <v>127</v>
      </c>
      <c r="J104">
        <v>200</v>
      </c>
      <c r="K104" t="s">
        <v>128</v>
      </c>
      <c r="L104" t="s">
        <v>57</v>
      </c>
      <c r="P104">
        <v>718430000000</v>
      </c>
      <c r="Q104" t="s">
        <v>177</v>
      </c>
      <c r="R104" t="s">
        <v>178</v>
      </c>
      <c r="S104" t="s">
        <v>137</v>
      </c>
      <c r="T104" t="s">
        <v>179</v>
      </c>
      <c r="U104" t="s">
        <v>219</v>
      </c>
      <c r="V104">
        <v>20052</v>
      </c>
      <c r="W104" t="s">
        <v>180</v>
      </c>
      <c r="X104" t="s">
        <v>181</v>
      </c>
      <c r="AB104">
        <v>1500000</v>
      </c>
      <c r="AC104" s="1">
        <v>43599</v>
      </c>
      <c r="AD104" s="1">
        <v>43606</v>
      </c>
      <c r="AE104" s="1">
        <v>43972</v>
      </c>
      <c r="AF104" s="1">
        <v>44337</v>
      </c>
      <c r="AG104" s="1">
        <v>46528</v>
      </c>
      <c r="AH104">
        <v>229</v>
      </c>
      <c r="AI104">
        <v>136</v>
      </c>
      <c r="AJ104">
        <v>2327</v>
      </c>
      <c r="AK104">
        <v>1.5</v>
      </c>
      <c r="AL104">
        <v>1</v>
      </c>
      <c r="AM104" t="s">
        <v>133</v>
      </c>
      <c r="AN104" t="s">
        <v>134</v>
      </c>
      <c r="AO104">
        <v>103.959079</v>
      </c>
      <c r="AP104">
        <v>107.914</v>
      </c>
      <c r="AQ104">
        <v>1618710</v>
      </c>
      <c r="AR104">
        <v>14116.44</v>
      </c>
      <c r="AS104">
        <v>1632826.44</v>
      </c>
      <c r="AT104">
        <v>1618710</v>
      </c>
      <c r="AU104">
        <v>14116.44</v>
      </c>
      <c r="AV104">
        <v>1632826.44</v>
      </c>
      <c r="AW104">
        <v>1559386.18</v>
      </c>
      <c r="AX104">
        <v>1559386.18</v>
      </c>
      <c r="BA104">
        <v>173975914.15000001</v>
      </c>
      <c r="BB104">
        <v>1403306.79</v>
      </c>
      <c r="BC104">
        <v>175379220.94</v>
      </c>
      <c r="BD104">
        <v>176919328.78999999</v>
      </c>
      <c r="BE104">
        <v>0.91494200000000003</v>
      </c>
      <c r="BF104" t="str">
        <f>IF(TRIM(W104)="",IF(TRIM(O104)="",IF(TRIM(M104)="","please check",CONCATENATE(M104,"_",COUNTIFS($M$2:$M104,M104,$C$2:$C104,$C104))),CONCATENATE(O104,"_",COUNTIFS($O$2:$O104,O104,$C$2:$C104,$C104))),W104)</f>
        <v>XS1843436228</v>
      </c>
      <c r="BG104" t="str">
        <f t="shared" si="3"/>
        <v/>
      </c>
      <c r="BH104">
        <f t="shared" si="4"/>
        <v>1500000</v>
      </c>
      <c r="BI104">
        <f t="shared" si="5"/>
        <v>1632826.44</v>
      </c>
      <c r="BJ104">
        <f>IF($I104&lt;&gt;"F.E.T.",$AV104,IF($BK104="",IF($D104=$L104,$BI104,-SUMIFS($BI:$BI,$BG:$BG,$BG104,$B:$B,$B104,$L:$L,"&lt;&gt;"&amp;$L104)+SUMIFS($AY:$AY,$BG:$BG,$BG104,$B:$B,$B104)),IF($D104=$L104,-SUMIFS($BI:$BI,$BG:$BG,$BG104,$B:$B,$B104,$L:$L,"&lt;&gt;"&amp;$L104)*VLOOKUP($D104&amp;(IF($L104=MID($Q104,FIND("Bought ",$Q104)+7,3),MID($Q104,FIND("Sold ",$Q104)+5,3),IF($L104=MID($Q104,FIND("Sold ",$Q104)+5,3),MID($Q104,FIND("Bought ",$Q104)+7,3),"error"))),FX!$A:$B,2,0)+SUMIFS($AY:$AY,$BG:$BG,$BG104,$B:$B,$B104),$BI104*(VLOOKUP($D104&amp;$L104,FX!$A:$B,2,0)))))</f>
        <v>1632826.44</v>
      </c>
      <c r="BK104" t="str">
        <f>IF(E104="CASH",IFERROR(VLOOKUP(M104,[1]mapping!$A:$C,3,0),""),IF(I104="F.E.T.",IF(VLOOKUP(O104,[1]forwards!$E:$Q,13,0)=0,"",VLOOKUP(O104,[1]forwards!$E:$Q,13,0)),""))</f>
        <v/>
      </c>
      <c r="BL104" t="str">
        <f>IF($B104&lt;&gt;VLOOKUP($BL$1,NAV!$A:$N,MATCH("SubFund_Code",NAV!$A$1:$N$1,0),0),"n/a",IF($BK104="",$BJ104/SUMIFS($BJ:$BJ,$BK:$BK,"",$B:$B,$B104)*VLOOKUP($BL$1,NAV!$A:$N,MATCH("Hedged sc",NAV!$A$1:$N$1,0),0)/VLOOKUP($BL$1,NAV!$A:$N,MATCH("SC in FUND CCY",NAV!$A$1:$N$1,0),0),IF($BK104&lt;&gt;VLOOKUP($BL$1,NAV!$A:$N,MATCH("SC",NAV!$A$1:$N$1,0),0),"n/a",$BJ104/VLOOKUP($BL$1,NAV!$A:$N,MATCH("SC in FUND CCY",NAV!$A$1:$N$1,0),0))))</f>
        <v>n/a</v>
      </c>
    </row>
    <row r="105" spans="1:64" hidden="1" x14ac:dyDescent="0.25">
      <c r="A105" s="1">
        <v>44196</v>
      </c>
      <c r="B105" t="s">
        <v>104</v>
      </c>
      <c r="C105" t="s">
        <v>105</v>
      </c>
      <c r="D105" t="s">
        <v>57</v>
      </c>
      <c r="E105" t="s">
        <v>124</v>
      </c>
      <c r="F105" t="s">
        <v>125</v>
      </c>
      <c r="G105" t="s">
        <v>126</v>
      </c>
      <c r="H105">
        <v>150</v>
      </c>
      <c r="I105" t="s">
        <v>127</v>
      </c>
      <c r="J105">
        <v>200</v>
      </c>
      <c r="K105" t="s">
        <v>128</v>
      </c>
      <c r="L105" t="s">
        <v>57</v>
      </c>
      <c r="P105">
        <v>718461000000</v>
      </c>
      <c r="Q105" t="s">
        <v>182</v>
      </c>
      <c r="R105" t="s">
        <v>183</v>
      </c>
      <c r="S105" t="s">
        <v>184</v>
      </c>
      <c r="T105" t="s">
        <v>149</v>
      </c>
      <c r="U105" t="s">
        <v>219</v>
      </c>
      <c r="V105">
        <v>20052</v>
      </c>
      <c r="W105" t="s">
        <v>185</v>
      </c>
      <c r="X105" t="s">
        <v>186</v>
      </c>
      <c r="AB105">
        <v>2000000</v>
      </c>
      <c r="AC105" s="1">
        <v>43601</v>
      </c>
      <c r="AD105" s="1">
        <v>43608</v>
      </c>
      <c r="AE105" s="1">
        <v>43974</v>
      </c>
      <c r="AF105" s="1">
        <v>44339</v>
      </c>
      <c r="AG105" s="1">
        <v>46896</v>
      </c>
      <c r="AH105">
        <v>227</v>
      </c>
      <c r="AI105">
        <v>138</v>
      </c>
      <c r="AJ105">
        <v>2695</v>
      </c>
      <c r="AK105">
        <v>1.75</v>
      </c>
      <c r="AL105">
        <v>1</v>
      </c>
      <c r="AM105" t="s">
        <v>133</v>
      </c>
      <c r="AN105" t="s">
        <v>134</v>
      </c>
      <c r="AO105">
        <v>104.51845</v>
      </c>
      <c r="AP105">
        <v>110.46599999999999</v>
      </c>
      <c r="AQ105">
        <v>2209320</v>
      </c>
      <c r="AR105">
        <v>21767.119999999999</v>
      </c>
      <c r="AS105">
        <v>2231087.12</v>
      </c>
      <c r="AT105">
        <v>2209320</v>
      </c>
      <c r="AU105">
        <v>21767.119999999999</v>
      </c>
      <c r="AV105">
        <v>2231087.12</v>
      </c>
      <c r="AW105">
        <v>2090369</v>
      </c>
      <c r="AX105">
        <v>2090369</v>
      </c>
      <c r="BA105">
        <v>173975914.15000001</v>
      </c>
      <c r="BB105">
        <v>1403306.79</v>
      </c>
      <c r="BC105">
        <v>175379220.94</v>
      </c>
      <c r="BD105">
        <v>176919328.78999999</v>
      </c>
      <c r="BE105">
        <v>1.2487729999999999</v>
      </c>
      <c r="BF105" t="str">
        <f>IF(TRIM(W105)="",IF(TRIM(O105)="",IF(TRIM(M105)="","please check",CONCATENATE(M105,"_",COUNTIFS($M$2:$M105,M105,$C$2:$C105,$C105))),CONCATENATE(O105,"_",COUNTIFS($O$2:$O105,O105,$C$2:$C105,$C105))),W105)</f>
        <v>XS2001278899</v>
      </c>
      <c r="BG105" t="str">
        <f t="shared" si="3"/>
        <v/>
      </c>
      <c r="BH105">
        <f t="shared" si="4"/>
        <v>2000000</v>
      </c>
      <c r="BI105">
        <f t="shared" si="5"/>
        <v>2231087.12</v>
      </c>
      <c r="BJ105">
        <f>IF($I105&lt;&gt;"F.E.T.",$AV105,IF($BK105="",IF($D105=$L105,$BI105,-SUMIFS($BI:$BI,$BG:$BG,$BG105,$B:$B,$B105,$L:$L,"&lt;&gt;"&amp;$L105)+SUMIFS($AY:$AY,$BG:$BG,$BG105,$B:$B,$B105)),IF($D105=$L105,-SUMIFS($BI:$BI,$BG:$BG,$BG105,$B:$B,$B105,$L:$L,"&lt;&gt;"&amp;$L105)*VLOOKUP($D105&amp;(IF($L105=MID($Q105,FIND("Bought ",$Q105)+7,3),MID($Q105,FIND("Sold ",$Q105)+5,3),IF($L105=MID($Q105,FIND("Sold ",$Q105)+5,3),MID($Q105,FIND("Bought ",$Q105)+7,3),"error"))),FX!$A:$B,2,0)+SUMIFS($AY:$AY,$BG:$BG,$BG105,$B:$B,$B105),$BI105*(VLOOKUP($D105&amp;$L105,FX!$A:$B,2,0)))))</f>
        <v>2231087.12</v>
      </c>
      <c r="BK105" t="str">
        <f>IF(E105="CASH",IFERROR(VLOOKUP(M105,[1]mapping!$A:$C,3,0),""),IF(I105="F.E.T.",IF(VLOOKUP(O105,[1]forwards!$E:$Q,13,0)=0,"",VLOOKUP(O105,[1]forwards!$E:$Q,13,0)),""))</f>
        <v/>
      </c>
      <c r="BL105" t="str">
        <f>IF($B105&lt;&gt;VLOOKUP($BL$1,NAV!$A:$N,MATCH("SubFund_Code",NAV!$A$1:$N$1,0),0),"n/a",IF($BK105="",$BJ105/SUMIFS($BJ:$BJ,$BK:$BK,"",$B:$B,$B105)*VLOOKUP($BL$1,NAV!$A:$N,MATCH("Hedged sc",NAV!$A$1:$N$1,0),0)/VLOOKUP($BL$1,NAV!$A:$N,MATCH("SC in FUND CCY",NAV!$A$1:$N$1,0),0),IF($BK105&lt;&gt;VLOOKUP($BL$1,NAV!$A:$N,MATCH("SC",NAV!$A$1:$N$1,0),0),"n/a",$BJ105/VLOOKUP($BL$1,NAV!$A:$N,MATCH("SC in FUND CCY",NAV!$A$1:$N$1,0),0))))</f>
        <v>n/a</v>
      </c>
    </row>
    <row r="106" spans="1:64" hidden="1" x14ac:dyDescent="0.25">
      <c r="A106" s="1">
        <v>44196</v>
      </c>
      <c r="B106" t="s">
        <v>104</v>
      </c>
      <c r="C106" t="s">
        <v>105</v>
      </c>
      <c r="D106" t="s">
        <v>57</v>
      </c>
      <c r="E106" t="s">
        <v>124</v>
      </c>
      <c r="F106" t="s">
        <v>125</v>
      </c>
      <c r="G106" t="s">
        <v>126</v>
      </c>
      <c r="H106">
        <v>150</v>
      </c>
      <c r="I106" t="s">
        <v>127</v>
      </c>
      <c r="J106">
        <v>200</v>
      </c>
      <c r="K106" t="s">
        <v>128</v>
      </c>
      <c r="L106" t="s">
        <v>57</v>
      </c>
      <c r="P106">
        <v>719830000000</v>
      </c>
      <c r="Q106" t="s">
        <v>921</v>
      </c>
      <c r="R106" t="s">
        <v>142</v>
      </c>
      <c r="S106" t="s">
        <v>148</v>
      </c>
      <c r="T106" t="s">
        <v>149</v>
      </c>
      <c r="U106" t="s">
        <v>219</v>
      </c>
      <c r="V106">
        <v>20052</v>
      </c>
      <c r="W106" t="s">
        <v>922</v>
      </c>
      <c r="X106" t="s">
        <v>923</v>
      </c>
      <c r="AB106">
        <v>1000000</v>
      </c>
      <c r="AC106" s="1">
        <v>43836</v>
      </c>
      <c r="AD106" s="1">
        <v>43838</v>
      </c>
      <c r="AE106" s="1">
        <v>44164</v>
      </c>
      <c r="AF106" s="1">
        <v>44529</v>
      </c>
      <c r="AG106" s="1">
        <v>45259</v>
      </c>
      <c r="AH106">
        <v>37</v>
      </c>
      <c r="AI106">
        <v>328</v>
      </c>
      <c r="AJ106">
        <v>1058</v>
      </c>
      <c r="AK106">
        <v>0.25</v>
      </c>
      <c r="AL106">
        <v>1</v>
      </c>
      <c r="AM106" t="s">
        <v>133</v>
      </c>
      <c r="AN106" t="s">
        <v>134</v>
      </c>
      <c r="AO106">
        <v>100.3436</v>
      </c>
      <c r="AP106">
        <v>100.943</v>
      </c>
      <c r="AQ106">
        <v>1009430</v>
      </c>
      <c r="AR106">
        <v>253.42</v>
      </c>
      <c r="AS106">
        <v>1009683.42</v>
      </c>
      <c r="AT106">
        <v>1009430</v>
      </c>
      <c r="AU106">
        <v>253.42</v>
      </c>
      <c r="AV106">
        <v>1009683.42</v>
      </c>
      <c r="AW106">
        <v>1003436</v>
      </c>
      <c r="AX106">
        <v>1003436</v>
      </c>
      <c r="BA106">
        <v>173975914.15000001</v>
      </c>
      <c r="BB106">
        <v>1403306.79</v>
      </c>
      <c r="BC106">
        <v>175379220.94</v>
      </c>
      <c r="BD106">
        <v>176919328.78999999</v>
      </c>
      <c r="BE106">
        <v>0.57055900000000004</v>
      </c>
      <c r="BF106" t="str">
        <f>IF(TRIM(W106)="",IF(TRIM(O106)="",IF(TRIM(M106)="","please check",CONCATENATE(M106,"_",COUNTIFS($M$2:$M106,M106,$C$2:$C106,$C106))),CONCATENATE(O106,"_",COUNTIFS($O$2:$O106,O106,$C$2:$C106,$C106))),W106)</f>
        <v>XS2084510069</v>
      </c>
      <c r="BG106" t="str">
        <f t="shared" si="3"/>
        <v/>
      </c>
      <c r="BH106">
        <f t="shared" si="4"/>
        <v>1000000</v>
      </c>
      <c r="BI106">
        <f t="shared" si="5"/>
        <v>1009683.42</v>
      </c>
      <c r="BJ106">
        <f>IF($I106&lt;&gt;"F.E.T.",$AV106,IF($BK106="",IF($D106=$L106,$BI106,-SUMIFS($BI:$BI,$BG:$BG,$BG106,$B:$B,$B106,$L:$L,"&lt;&gt;"&amp;$L106)+SUMIFS($AY:$AY,$BG:$BG,$BG106,$B:$B,$B106)),IF($D106=$L106,-SUMIFS($BI:$BI,$BG:$BG,$BG106,$B:$B,$B106,$L:$L,"&lt;&gt;"&amp;$L106)*VLOOKUP($D106&amp;(IF($L106=MID($Q106,FIND("Bought ",$Q106)+7,3),MID($Q106,FIND("Sold ",$Q106)+5,3),IF($L106=MID($Q106,FIND("Sold ",$Q106)+5,3),MID($Q106,FIND("Bought ",$Q106)+7,3),"error"))),FX!$A:$B,2,0)+SUMIFS($AY:$AY,$BG:$BG,$BG106,$B:$B,$B106),$BI106*(VLOOKUP($D106&amp;$L106,FX!$A:$B,2,0)))))</f>
        <v>1009683.42</v>
      </c>
      <c r="BK106" t="str">
        <f>IF(E106="CASH",IFERROR(VLOOKUP(M106,[1]mapping!$A:$C,3,0),""),IF(I106="F.E.T.",IF(VLOOKUP(O106,[1]forwards!$E:$Q,13,0)=0,"",VLOOKUP(O106,[1]forwards!$E:$Q,13,0)),""))</f>
        <v/>
      </c>
      <c r="BL106" t="str">
        <f>IF($B106&lt;&gt;VLOOKUP($BL$1,NAV!$A:$N,MATCH("SubFund_Code",NAV!$A$1:$N$1,0),0),"n/a",IF($BK106="",$BJ106/SUMIFS($BJ:$BJ,$BK:$BK,"",$B:$B,$B106)*VLOOKUP($BL$1,NAV!$A:$N,MATCH("Hedged sc",NAV!$A$1:$N$1,0),0)/VLOOKUP($BL$1,NAV!$A:$N,MATCH("SC in FUND CCY",NAV!$A$1:$N$1,0),0),IF($BK106&lt;&gt;VLOOKUP($BL$1,NAV!$A:$N,MATCH("SC",NAV!$A$1:$N$1,0),0),"n/a",$BJ106/VLOOKUP($BL$1,NAV!$A:$N,MATCH("SC in FUND CCY",NAV!$A$1:$N$1,0),0))))</f>
        <v>n/a</v>
      </c>
    </row>
    <row r="107" spans="1:64" hidden="1" x14ac:dyDescent="0.25">
      <c r="A107" s="1">
        <v>44196</v>
      </c>
      <c r="B107" t="s">
        <v>104</v>
      </c>
      <c r="C107" t="s">
        <v>105</v>
      </c>
      <c r="D107" t="s">
        <v>57</v>
      </c>
      <c r="E107" t="s">
        <v>124</v>
      </c>
      <c r="F107" t="s">
        <v>125</v>
      </c>
      <c r="G107" t="s">
        <v>126</v>
      </c>
      <c r="H107">
        <v>150</v>
      </c>
      <c r="I107" t="s">
        <v>127</v>
      </c>
      <c r="J107">
        <v>200</v>
      </c>
      <c r="K107" t="s">
        <v>128</v>
      </c>
      <c r="L107" t="s">
        <v>57</v>
      </c>
      <c r="P107">
        <v>719929000000</v>
      </c>
      <c r="Q107" t="s">
        <v>801</v>
      </c>
      <c r="R107" t="s">
        <v>136</v>
      </c>
      <c r="S107" t="s">
        <v>151</v>
      </c>
      <c r="T107" t="s">
        <v>144</v>
      </c>
      <c r="U107" t="s">
        <v>296</v>
      </c>
      <c r="V107">
        <v>591466</v>
      </c>
      <c r="W107" t="s">
        <v>802</v>
      </c>
      <c r="X107" t="s">
        <v>803</v>
      </c>
      <c r="AB107">
        <v>700000</v>
      </c>
      <c r="AC107" s="1">
        <v>43808</v>
      </c>
      <c r="AD107" s="1">
        <v>43817</v>
      </c>
      <c r="AE107" s="1">
        <v>44185</v>
      </c>
      <c r="AF107" s="1">
        <v>44550</v>
      </c>
      <c r="AG107" s="1">
        <v>46741</v>
      </c>
      <c r="AH107">
        <v>16</v>
      </c>
      <c r="AI107">
        <v>349</v>
      </c>
      <c r="AJ107">
        <v>2540</v>
      </c>
      <c r="AK107">
        <v>1</v>
      </c>
      <c r="AL107">
        <v>1</v>
      </c>
      <c r="AM107" t="s">
        <v>133</v>
      </c>
      <c r="AN107" t="s">
        <v>134</v>
      </c>
      <c r="AO107">
        <v>99.018000000000001</v>
      </c>
      <c r="AP107">
        <v>104.47</v>
      </c>
      <c r="AQ107">
        <v>731290</v>
      </c>
      <c r="AR107">
        <v>306.85000000000002</v>
      </c>
      <c r="AS107">
        <v>731596.85</v>
      </c>
      <c r="AT107">
        <v>731290</v>
      </c>
      <c r="AU107">
        <v>306.85000000000002</v>
      </c>
      <c r="AV107">
        <v>731596.85</v>
      </c>
      <c r="AW107">
        <v>693126</v>
      </c>
      <c r="AX107">
        <v>693126</v>
      </c>
      <c r="BA107">
        <v>173975914.15000001</v>
      </c>
      <c r="BB107">
        <v>1403306.79</v>
      </c>
      <c r="BC107">
        <v>175379220.94</v>
      </c>
      <c r="BD107">
        <v>176919328.78999999</v>
      </c>
      <c r="BE107">
        <v>0.41334700000000002</v>
      </c>
      <c r="BF107" t="str">
        <f>IF(TRIM(W107)="",IF(TRIM(O107)="",IF(TRIM(M107)="","please check",CONCATENATE(M107,"_",COUNTIFS($M$2:$M107,M107,$C$2:$C107,$C107))),CONCATENATE(O107,"_",COUNTIFS($O$2:$O107,O107,$C$2:$C107,$C107))),W107)</f>
        <v>DE000A2SBDE0</v>
      </c>
      <c r="BG107" t="str">
        <f t="shared" si="3"/>
        <v/>
      </c>
      <c r="BH107">
        <f t="shared" si="4"/>
        <v>700000</v>
      </c>
      <c r="BI107">
        <f t="shared" si="5"/>
        <v>731596.85</v>
      </c>
      <c r="BJ107">
        <f>IF($I107&lt;&gt;"F.E.T.",$AV107,IF($BK107="",IF($D107=$L107,$BI107,-SUMIFS($BI:$BI,$BG:$BG,$BG107,$B:$B,$B107,$L:$L,"&lt;&gt;"&amp;$L107)+SUMIFS($AY:$AY,$BG:$BG,$BG107,$B:$B,$B107)),IF($D107=$L107,-SUMIFS($BI:$BI,$BG:$BG,$BG107,$B:$B,$B107,$L:$L,"&lt;&gt;"&amp;$L107)*VLOOKUP($D107&amp;(IF($L107=MID($Q107,FIND("Bought ",$Q107)+7,3),MID($Q107,FIND("Sold ",$Q107)+5,3),IF($L107=MID($Q107,FIND("Sold ",$Q107)+5,3),MID($Q107,FIND("Bought ",$Q107)+7,3),"error"))),FX!$A:$B,2,0)+SUMIFS($AY:$AY,$BG:$BG,$BG107,$B:$B,$B107),$BI107*(VLOOKUP($D107&amp;$L107,FX!$A:$B,2,0)))))</f>
        <v>731596.85</v>
      </c>
      <c r="BK107" t="str">
        <f>IF(E107="CASH",IFERROR(VLOOKUP(M107,[1]mapping!$A:$C,3,0),""),IF(I107="F.E.T.",IF(VLOOKUP(O107,[1]forwards!$E:$Q,13,0)=0,"",VLOOKUP(O107,[1]forwards!$E:$Q,13,0)),""))</f>
        <v/>
      </c>
      <c r="BL107" t="str">
        <f>IF($B107&lt;&gt;VLOOKUP($BL$1,NAV!$A:$N,MATCH("SubFund_Code",NAV!$A$1:$N$1,0),0),"n/a",IF($BK107="",$BJ107/SUMIFS($BJ:$BJ,$BK:$BK,"",$B:$B,$B107)*VLOOKUP($BL$1,NAV!$A:$N,MATCH("Hedged sc",NAV!$A$1:$N$1,0),0)/VLOOKUP($BL$1,NAV!$A:$N,MATCH("SC in FUND CCY",NAV!$A$1:$N$1,0),0),IF($BK107&lt;&gt;VLOOKUP($BL$1,NAV!$A:$N,MATCH("SC",NAV!$A$1:$N$1,0),0),"n/a",$BJ107/VLOOKUP($BL$1,NAV!$A:$N,MATCH("SC in FUND CCY",NAV!$A$1:$N$1,0),0))))</f>
        <v>n/a</v>
      </c>
    </row>
    <row r="108" spans="1:64" hidden="1" x14ac:dyDescent="0.25">
      <c r="A108" s="1">
        <v>44196</v>
      </c>
      <c r="B108" t="s">
        <v>104</v>
      </c>
      <c r="C108" t="s">
        <v>105</v>
      </c>
      <c r="D108" t="s">
        <v>57</v>
      </c>
      <c r="E108" t="s">
        <v>124</v>
      </c>
      <c r="F108" t="s">
        <v>125</v>
      </c>
      <c r="G108" t="s">
        <v>126</v>
      </c>
      <c r="H108">
        <v>150</v>
      </c>
      <c r="I108" t="s">
        <v>127</v>
      </c>
      <c r="J108">
        <v>200</v>
      </c>
      <c r="K108" t="s">
        <v>128</v>
      </c>
      <c r="L108" t="s">
        <v>57</v>
      </c>
      <c r="P108">
        <v>720539000000</v>
      </c>
      <c r="Q108" t="s">
        <v>187</v>
      </c>
      <c r="R108" t="s">
        <v>136</v>
      </c>
      <c r="S108" t="s">
        <v>151</v>
      </c>
      <c r="T108" t="s">
        <v>149</v>
      </c>
      <c r="U108" t="s">
        <v>219</v>
      </c>
      <c r="V108">
        <v>20052</v>
      </c>
      <c r="W108" t="s">
        <v>188</v>
      </c>
      <c r="X108" t="s">
        <v>189</v>
      </c>
      <c r="AB108">
        <v>800000</v>
      </c>
      <c r="AC108" s="1">
        <v>43964</v>
      </c>
      <c r="AD108" s="1">
        <v>43972</v>
      </c>
      <c r="AE108" s="1">
        <v>44157</v>
      </c>
      <c r="AF108" s="1">
        <v>44522</v>
      </c>
      <c r="AG108" s="1">
        <v>46713</v>
      </c>
      <c r="AH108">
        <v>44</v>
      </c>
      <c r="AI108">
        <v>321</v>
      </c>
      <c r="AJ108">
        <v>2512</v>
      </c>
      <c r="AK108">
        <v>0.75</v>
      </c>
      <c r="AL108">
        <v>1</v>
      </c>
      <c r="AM108" t="s">
        <v>133</v>
      </c>
      <c r="AN108" t="s">
        <v>134</v>
      </c>
      <c r="AO108">
        <v>100.0355</v>
      </c>
      <c r="AP108">
        <v>105.321</v>
      </c>
      <c r="AQ108">
        <v>842568</v>
      </c>
      <c r="AR108">
        <v>723.29</v>
      </c>
      <c r="AS108">
        <v>843291.29</v>
      </c>
      <c r="AT108">
        <v>842568</v>
      </c>
      <c r="AU108">
        <v>723.29</v>
      </c>
      <c r="AV108">
        <v>843291.29</v>
      </c>
      <c r="AW108">
        <v>800284</v>
      </c>
      <c r="AX108">
        <v>800284</v>
      </c>
      <c r="BA108">
        <v>173975914.15000001</v>
      </c>
      <c r="BB108">
        <v>1403306.79</v>
      </c>
      <c r="BC108">
        <v>175379220.94</v>
      </c>
      <c r="BD108">
        <v>176919328.78999999</v>
      </c>
      <c r="BE108">
        <v>0.476244</v>
      </c>
      <c r="BF108" t="str">
        <f>IF(TRIM(W108)="",IF(TRIM(O108)="",IF(TRIM(M108)="","please check",CONCATENATE(M108,"_",COUNTIFS($M$2:$M108,M108,$C$2:$C108,$C108))),CONCATENATE(O108,"_",COUNTIFS($O$2:$O108,O108,$C$2:$C108,$C108))),W108)</f>
        <v>XS2176534795</v>
      </c>
      <c r="BG108" t="str">
        <f t="shared" si="3"/>
        <v/>
      </c>
      <c r="BH108">
        <f t="shared" si="4"/>
        <v>800000</v>
      </c>
      <c r="BI108">
        <f t="shared" si="5"/>
        <v>843291.29</v>
      </c>
      <c r="BJ108">
        <f>IF($I108&lt;&gt;"F.E.T.",$AV108,IF($BK108="",IF($D108=$L108,$BI108,-SUMIFS($BI:$BI,$BG:$BG,$BG108,$B:$B,$B108,$L:$L,"&lt;&gt;"&amp;$L108)+SUMIFS($AY:$AY,$BG:$BG,$BG108,$B:$B,$B108)),IF($D108=$L108,-SUMIFS($BI:$BI,$BG:$BG,$BG108,$B:$B,$B108,$L:$L,"&lt;&gt;"&amp;$L108)*VLOOKUP($D108&amp;(IF($L108=MID($Q108,FIND("Bought ",$Q108)+7,3),MID($Q108,FIND("Sold ",$Q108)+5,3),IF($L108=MID($Q108,FIND("Sold ",$Q108)+5,3),MID($Q108,FIND("Bought ",$Q108)+7,3),"error"))),FX!$A:$B,2,0)+SUMIFS($AY:$AY,$BG:$BG,$BG108,$B:$B,$B108),$BI108*(VLOOKUP($D108&amp;$L108,FX!$A:$B,2,0)))))</f>
        <v>843291.29</v>
      </c>
      <c r="BK108" t="str">
        <f>IF(E108="CASH",IFERROR(VLOOKUP(M108,[1]mapping!$A:$C,3,0),""),IF(I108="F.E.T.",IF(VLOOKUP(O108,[1]forwards!$E:$Q,13,0)=0,"",VLOOKUP(O108,[1]forwards!$E:$Q,13,0)),""))</f>
        <v/>
      </c>
      <c r="BL108" t="str">
        <f>IF($B108&lt;&gt;VLOOKUP($BL$1,NAV!$A:$N,MATCH("SubFund_Code",NAV!$A$1:$N$1,0),0),"n/a",IF($BK108="",$BJ108/SUMIFS($BJ:$BJ,$BK:$BK,"",$B:$B,$B108)*VLOOKUP($BL$1,NAV!$A:$N,MATCH("Hedged sc",NAV!$A$1:$N$1,0),0)/VLOOKUP($BL$1,NAV!$A:$N,MATCH("SC in FUND CCY",NAV!$A$1:$N$1,0),0),IF($BK108&lt;&gt;VLOOKUP($BL$1,NAV!$A:$N,MATCH("SC",NAV!$A$1:$N$1,0),0),"n/a",$BJ108/VLOOKUP($BL$1,NAV!$A:$N,MATCH("SC in FUND CCY",NAV!$A$1:$N$1,0),0))))</f>
        <v>n/a</v>
      </c>
    </row>
    <row r="109" spans="1:64" hidden="1" x14ac:dyDescent="0.25">
      <c r="A109" s="1">
        <v>44196</v>
      </c>
      <c r="B109" t="s">
        <v>104</v>
      </c>
      <c r="C109" t="s">
        <v>105</v>
      </c>
      <c r="D109" t="s">
        <v>57</v>
      </c>
      <c r="E109" t="s">
        <v>124</v>
      </c>
      <c r="F109" t="s">
        <v>125</v>
      </c>
      <c r="G109" t="s">
        <v>126</v>
      </c>
      <c r="H109">
        <v>150</v>
      </c>
      <c r="I109" t="s">
        <v>127</v>
      </c>
      <c r="J109">
        <v>200</v>
      </c>
      <c r="K109" t="s">
        <v>128</v>
      </c>
      <c r="L109" t="s">
        <v>57</v>
      </c>
      <c r="P109">
        <v>720655000000</v>
      </c>
      <c r="Q109" t="s">
        <v>924</v>
      </c>
      <c r="R109" t="s">
        <v>142</v>
      </c>
      <c r="S109" t="s">
        <v>137</v>
      </c>
      <c r="T109" t="s">
        <v>190</v>
      </c>
      <c r="U109" t="s">
        <v>219</v>
      </c>
      <c r="V109">
        <v>20052</v>
      </c>
      <c r="W109" t="s">
        <v>925</v>
      </c>
      <c r="X109" t="s">
        <v>926</v>
      </c>
      <c r="AB109">
        <v>2100000</v>
      </c>
      <c r="AC109" s="1">
        <v>44151</v>
      </c>
      <c r="AD109" s="1">
        <v>44154</v>
      </c>
      <c r="AE109" s="1">
        <v>43983</v>
      </c>
      <c r="AF109" s="1">
        <v>44348</v>
      </c>
      <c r="AG109" s="1">
        <v>45444</v>
      </c>
      <c r="AH109">
        <v>218</v>
      </c>
      <c r="AI109">
        <v>147</v>
      </c>
      <c r="AJ109">
        <v>1243</v>
      </c>
      <c r="AK109">
        <v>1.25</v>
      </c>
      <c r="AL109">
        <v>1</v>
      </c>
      <c r="AM109" t="s">
        <v>133</v>
      </c>
      <c r="AN109" t="s">
        <v>134</v>
      </c>
      <c r="AO109">
        <v>100.722719</v>
      </c>
      <c r="AP109">
        <v>104.084</v>
      </c>
      <c r="AQ109">
        <v>2185764</v>
      </c>
      <c r="AR109">
        <v>15678.08</v>
      </c>
      <c r="AS109">
        <v>2201442.08</v>
      </c>
      <c r="AT109">
        <v>2185764</v>
      </c>
      <c r="AU109">
        <v>15678.08</v>
      </c>
      <c r="AV109">
        <v>2201442.08</v>
      </c>
      <c r="AW109">
        <v>2115177.09</v>
      </c>
      <c r="AX109">
        <v>2115177.09</v>
      </c>
      <c r="BA109">
        <v>173975914.15000001</v>
      </c>
      <c r="BB109">
        <v>1403306.79</v>
      </c>
      <c r="BC109">
        <v>175379220.94</v>
      </c>
      <c r="BD109">
        <v>176919328.78999999</v>
      </c>
      <c r="BE109">
        <v>1.2354579999999999</v>
      </c>
      <c r="BF109" t="str">
        <f>IF(TRIM(W109)="",IF(TRIM(O109)="",IF(TRIM(M109)="","please check",CONCATENATE(M109,"_",COUNTIFS($M$2:$M109,M109,$C$2:$C109,$C109))),CONCATENATE(O109,"_",COUNTIFS($O$2:$O109,O109,$C$2:$C109,$C109))),W109)</f>
        <v>XS2125914593</v>
      </c>
      <c r="BG109" t="str">
        <f t="shared" si="3"/>
        <v/>
      </c>
      <c r="BH109">
        <f t="shared" si="4"/>
        <v>2100000</v>
      </c>
      <c r="BI109">
        <f t="shared" si="5"/>
        <v>2201442.08</v>
      </c>
      <c r="BJ109">
        <f>IF($I109&lt;&gt;"F.E.T.",$AV109,IF($BK109="",IF($D109=$L109,$BI109,-SUMIFS($BI:$BI,$BG:$BG,$BG109,$B:$B,$B109,$L:$L,"&lt;&gt;"&amp;$L109)+SUMIFS($AY:$AY,$BG:$BG,$BG109,$B:$B,$B109)),IF($D109=$L109,-SUMIFS($BI:$BI,$BG:$BG,$BG109,$B:$B,$B109,$L:$L,"&lt;&gt;"&amp;$L109)*VLOOKUP($D109&amp;(IF($L109=MID($Q109,FIND("Bought ",$Q109)+7,3),MID($Q109,FIND("Sold ",$Q109)+5,3),IF($L109=MID($Q109,FIND("Sold ",$Q109)+5,3),MID($Q109,FIND("Bought ",$Q109)+7,3),"error"))),FX!$A:$B,2,0)+SUMIFS($AY:$AY,$BG:$BG,$BG109,$B:$B,$B109),$BI109*(VLOOKUP($D109&amp;$L109,FX!$A:$B,2,0)))))</f>
        <v>2201442.08</v>
      </c>
      <c r="BK109" t="str">
        <f>IF(E109="CASH",IFERROR(VLOOKUP(M109,[1]mapping!$A:$C,3,0),""),IF(I109="F.E.T.",IF(VLOOKUP(O109,[1]forwards!$E:$Q,13,0)=0,"",VLOOKUP(O109,[1]forwards!$E:$Q,13,0)),""))</f>
        <v/>
      </c>
      <c r="BL109" t="str">
        <f>IF($B109&lt;&gt;VLOOKUP($BL$1,NAV!$A:$N,MATCH("SubFund_Code",NAV!$A$1:$N$1,0),0),"n/a",IF($BK109="",$BJ109/SUMIFS($BJ:$BJ,$BK:$BK,"",$B:$B,$B109)*VLOOKUP($BL$1,NAV!$A:$N,MATCH("Hedged sc",NAV!$A$1:$N$1,0),0)/VLOOKUP($BL$1,NAV!$A:$N,MATCH("SC in FUND CCY",NAV!$A$1:$N$1,0),0),IF($BK109&lt;&gt;VLOOKUP($BL$1,NAV!$A:$N,MATCH("SC",NAV!$A$1:$N$1,0),0),"n/a",$BJ109/VLOOKUP($BL$1,NAV!$A:$N,MATCH("SC in FUND CCY",NAV!$A$1:$N$1,0),0))))</f>
        <v>n/a</v>
      </c>
    </row>
    <row r="110" spans="1:64" hidden="1" x14ac:dyDescent="0.25">
      <c r="A110" s="1">
        <v>44196</v>
      </c>
      <c r="B110" t="s">
        <v>104</v>
      </c>
      <c r="C110" t="s">
        <v>105</v>
      </c>
      <c r="D110" t="s">
        <v>57</v>
      </c>
      <c r="E110" t="s">
        <v>124</v>
      </c>
      <c r="F110" t="s">
        <v>125</v>
      </c>
      <c r="G110" t="s">
        <v>126</v>
      </c>
      <c r="H110">
        <v>150</v>
      </c>
      <c r="I110" t="s">
        <v>127</v>
      </c>
      <c r="J110">
        <v>200</v>
      </c>
      <c r="K110" t="s">
        <v>128</v>
      </c>
      <c r="L110" t="s">
        <v>57</v>
      </c>
      <c r="P110">
        <v>750563000000</v>
      </c>
      <c r="Q110" t="s">
        <v>927</v>
      </c>
      <c r="R110" t="s">
        <v>237</v>
      </c>
      <c r="S110" t="s">
        <v>184</v>
      </c>
      <c r="T110" t="s">
        <v>149</v>
      </c>
      <c r="U110" t="s">
        <v>219</v>
      </c>
      <c r="V110">
        <v>20052</v>
      </c>
      <c r="W110" t="s">
        <v>928</v>
      </c>
      <c r="X110" t="s">
        <v>929</v>
      </c>
      <c r="AB110">
        <v>800000</v>
      </c>
      <c r="AC110" s="1">
        <v>43731</v>
      </c>
      <c r="AD110" s="1">
        <v>43739</v>
      </c>
      <c r="AE110" s="1">
        <v>44105</v>
      </c>
      <c r="AF110" s="1">
        <v>44470</v>
      </c>
      <c r="AG110" s="1">
        <v>47757</v>
      </c>
      <c r="AH110">
        <v>96</v>
      </c>
      <c r="AI110">
        <v>269</v>
      </c>
      <c r="AJ110">
        <v>3556</v>
      </c>
      <c r="AK110">
        <v>2.1240000000000001</v>
      </c>
      <c r="AL110">
        <v>1</v>
      </c>
      <c r="AM110" t="s">
        <v>133</v>
      </c>
      <c r="AN110" t="s">
        <v>134</v>
      </c>
      <c r="AO110">
        <v>103.38</v>
      </c>
      <c r="AP110">
        <v>106.578</v>
      </c>
      <c r="AQ110">
        <v>852624</v>
      </c>
      <c r="AR110">
        <v>4469.13</v>
      </c>
      <c r="AS110">
        <v>857093.13</v>
      </c>
      <c r="AT110">
        <v>852624</v>
      </c>
      <c r="AU110">
        <v>4469.13</v>
      </c>
      <c r="AV110">
        <v>857093.13</v>
      </c>
      <c r="AW110">
        <v>827040</v>
      </c>
      <c r="AX110">
        <v>827040</v>
      </c>
      <c r="BA110">
        <v>173975914.15000001</v>
      </c>
      <c r="BB110">
        <v>1403306.79</v>
      </c>
      <c r="BC110">
        <v>175379220.94</v>
      </c>
      <c r="BD110">
        <v>176919328.78999999</v>
      </c>
      <c r="BE110">
        <v>0.48192800000000002</v>
      </c>
      <c r="BF110" t="str">
        <f>IF(TRIM(W110)="",IF(TRIM(O110)="",IF(TRIM(M110)="","please check",CONCATENATE(M110,"_",COUNTIFS($M$2:$M110,M110,$C$2:$C110,$C110))),CONCATENATE(O110,"_",COUNTIFS($O$2:$O110,O110,$C$2:$C110,$C110))),W110)</f>
        <v>XS2056491587</v>
      </c>
      <c r="BG110" t="str">
        <f t="shared" si="3"/>
        <v/>
      </c>
      <c r="BH110">
        <f t="shared" si="4"/>
        <v>800000</v>
      </c>
      <c r="BI110">
        <f t="shared" si="5"/>
        <v>857093.13</v>
      </c>
      <c r="BJ110">
        <f>IF($I110&lt;&gt;"F.E.T.",$AV110,IF($BK110="",IF($D110=$L110,$BI110,-SUMIFS($BI:$BI,$BG:$BG,$BG110,$B:$B,$B110,$L:$L,"&lt;&gt;"&amp;$L110)+SUMIFS($AY:$AY,$BG:$BG,$BG110,$B:$B,$B110)),IF($D110=$L110,-SUMIFS($BI:$BI,$BG:$BG,$BG110,$B:$B,$B110,$L:$L,"&lt;&gt;"&amp;$L110)*VLOOKUP($D110&amp;(IF($L110=MID($Q110,FIND("Bought ",$Q110)+7,3),MID($Q110,FIND("Sold ",$Q110)+5,3),IF($L110=MID($Q110,FIND("Sold ",$Q110)+5,3),MID($Q110,FIND("Bought ",$Q110)+7,3),"error"))),FX!$A:$B,2,0)+SUMIFS($AY:$AY,$BG:$BG,$BG110,$B:$B,$B110),$BI110*(VLOOKUP($D110&amp;$L110,FX!$A:$B,2,0)))))</f>
        <v>857093.13</v>
      </c>
      <c r="BK110" t="str">
        <f>IF(E110="CASH",IFERROR(VLOOKUP(M110,[1]mapping!$A:$C,3,0),""),IF(I110="F.E.T.",IF(VLOOKUP(O110,[1]forwards!$E:$Q,13,0)=0,"",VLOOKUP(O110,[1]forwards!$E:$Q,13,0)),""))</f>
        <v/>
      </c>
      <c r="BL110" t="str">
        <f>IF($B110&lt;&gt;VLOOKUP($BL$1,NAV!$A:$N,MATCH("SubFund_Code",NAV!$A$1:$N$1,0),0),"n/a",IF($BK110="",$BJ110/SUMIFS($BJ:$BJ,$BK:$BK,"",$B:$B,$B110)*VLOOKUP($BL$1,NAV!$A:$N,MATCH("Hedged sc",NAV!$A$1:$N$1,0),0)/VLOOKUP($BL$1,NAV!$A:$N,MATCH("SC in FUND CCY",NAV!$A$1:$N$1,0),0),IF($BK110&lt;&gt;VLOOKUP($BL$1,NAV!$A:$N,MATCH("SC",NAV!$A$1:$N$1,0),0),"n/a",$BJ110/VLOOKUP($BL$1,NAV!$A:$N,MATCH("SC in FUND CCY",NAV!$A$1:$N$1,0),0))))</f>
        <v>n/a</v>
      </c>
    </row>
    <row r="111" spans="1:64" hidden="1" x14ac:dyDescent="0.25">
      <c r="A111" s="1">
        <v>44196</v>
      </c>
      <c r="B111" t="s">
        <v>104</v>
      </c>
      <c r="C111" t="s">
        <v>105</v>
      </c>
      <c r="D111" t="s">
        <v>57</v>
      </c>
      <c r="E111" t="s">
        <v>124</v>
      </c>
      <c r="F111" t="s">
        <v>125</v>
      </c>
      <c r="G111" t="s">
        <v>126</v>
      </c>
      <c r="H111">
        <v>150</v>
      </c>
      <c r="I111" t="s">
        <v>127</v>
      </c>
      <c r="J111">
        <v>200</v>
      </c>
      <c r="K111" t="s">
        <v>128</v>
      </c>
      <c r="L111" t="s">
        <v>57</v>
      </c>
      <c r="P111">
        <v>751155000000</v>
      </c>
      <c r="Q111" t="s">
        <v>930</v>
      </c>
      <c r="R111" t="s">
        <v>301</v>
      </c>
      <c r="S111" t="s">
        <v>137</v>
      </c>
      <c r="T111" t="s">
        <v>144</v>
      </c>
      <c r="U111" t="s">
        <v>219</v>
      </c>
      <c r="V111">
        <v>20052</v>
      </c>
      <c r="W111" t="s">
        <v>931</v>
      </c>
      <c r="X111" t="s">
        <v>932</v>
      </c>
      <c r="AB111">
        <v>1500000</v>
      </c>
      <c r="AC111" s="1">
        <v>43732</v>
      </c>
      <c r="AD111" s="1">
        <v>43738</v>
      </c>
      <c r="AE111" s="1">
        <v>43891</v>
      </c>
      <c r="AF111" s="1">
        <v>44256</v>
      </c>
      <c r="AG111" s="1">
        <v>45717</v>
      </c>
      <c r="AH111">
        <v>310</v>
      </c>
      <c r="AI111">
        <v>55</v>
      </c>
      <c r="AJ111">
        <v>1516</v>
      </c>
      <c r="AK111">
        <v>0.125</v>
      </c>
      <c r="AL111">
        <v>1</v>
      </c>
      <c r="AM111" t="s">
        <v>133</v>
      </c>
      <c r="AN111" t="s">
        <v>134</v>
      </c>
      <c r="AO111">
        <v>99.258449999999996</v>
      </c>
      <c r="AP111">
        <v>100.773</v>
      </c>
      <c r="AQ111">
        <v>1511595</v>
      </c>
      <c r="AR111">
        <v>1592.47</v>
      </c>
      <c r="AS111">
        <v>1513187.47</v>
      </c>
      <c r="AT111">
        <v>1511595</v>
      </c>
      <c r="AU111">
        <v>1592.47</v>
      </c>
      <c r="AV111">
        <v>1513187.47</v>
      </c>
      <c r="AW111">
        <v>1488876.75</v>
      </c>
      <c r="AX111">
        <v>1488876.75</v>
      </c>
      <c r="BA111">
        <v>173975914.15000001</v>
      </c>
      <c r="BB111">
        <v>1403306.79</v>
      </c>
      <c r="BC111">
        <v>175379220.94</v>
      </c>
      <c r="BD111">
        <v>176919328.78999999</v>
      </c>
      <c r="BE111">
        <v>0.85439799999999999</v>
      </c>
      <c r="BF111" t="str">
        <f>IF(TRIM(W111)="",IF(TRIM(O111)="",IF(TRIM(M111)="","please check",CONCATENATE(M111,"_",COUNTIFS($M$2:$M111,M111,$C$2:$C111,$C111))),CONCATENATE(O111,"_",COUNTIFS($O$2:$O111,O111,$C$2:$C111,$C111))),W111)</f>
        <v>XS2058556296</v>
      </c>
      <c r="BG111" t="str">
        <f t="shared" si="3"/>
        <v/>
      </c>
      <c r="BH111">
        <f t="shared" si="4"/>
        <v>1500000</v>
      </c>
      <c r="BI111">
        <f t="shared" si="5"/>
        <v>1513187.47</v>
      </c>
      <c r="BJ111">
        <f>IF($I111&lt;&gt;"F.E.T.",$AV111,IF($BK111="",IF($D111=$L111,$BI111,-SUMIFS($BI:$BI,$BG:$BG,$BG111,$B:$B,$B111,$L:$L,"&lt;&gt;"&amp;$L111)+SUMIFS($AY:$AY,$BG:$BG,$BG111,$B:$B,$B111)),IF($D111=$L111,-SUMIFS($BI:$BI,$BG:$BG,$BG111,$B:$B,$B111,$L:$L,"&lt;&gt;"&amp;$L111)*VLOOKUP($D111&amp;(IF($L111=MID($Q111,FIND("Bought ",$Q111)+7,3),MID($Q111,FIND("Sold ",$Q111)+5,3),IF($L111=MID($Q111,FIND("Sold ",$Q111)+5,3),MID($Q111,FIND("Bought ",$Q111)+7,3),"error"))),FX!$A:$B,2,0)+SUMIFS($AY:$AY,$BG:$BG,$BG111,$B:$B,$B111),$BI111*(VLOOKUP($D111&amp;$L111,FX!$A:$B,2,0)))))</f>
        <v>1513187.47</v>
      </c>
      <c r="BK111" t="str">
        <f>IF(E111="CASH",IFERROR(VLOOKUP(M111,[1]mapping!$A:$C,3,0),""),IF(I111="F.E.T.",IF(VLOOKUP(O111,[1]forwards!$E:$Q,13,0)=0,"",VLOOKUP(O111,[1]forwards!$E:$Q,13,0)),""))</f>
        <v/>
      </c>
      <c r="BL111" t="str">
        <f>IF($B111&lt;&gt;VLOOKUP($BL$1,NAV!$A:$N,MATCH("SubFund_Code",NAV!$A$1:$N$1,0),0),"n/a",IF($BK111="",$BJ111/SUMIFS($BJ:$BJ,$BK:$BK,"",$B:$B,$B111)*VLOOKUP($BL$1,NAV!$A:$N,MATCH("Hedged sc",NAV!$A$1:$N$1,0),0)/VLOOKUP($BL$1,NAV!$A:$N,MATCH("SC in FUND CCY",NAV!$A$1:$N$1,0),0),IF($BK111&lt;&gt;VLOOKUP($BL$1,NAV!$A:$N,MATCH("SC",NAV!$A$1:$N$1,0),0),"n/a",$BJ111/VLOOKUP($BL$1,NAV!$A:$N,MATCH("SC in FUND CCY",NAV!$A$1:$N$1,0),0))))</f>
        <v>n/a</v>
      </c>
    </row>
    <row r="112" spans="1:64" hidden="1" x14ac:dyDescent="0.25">
      <c r="A112" s="1">
        <v>44196</v>
      </c>
      <c r="B112" t="s">
        <v>104</v>
      </c>
      <c r="C112" t="s">
        <v>105</v>
      </c>
      <c r="D112" t="s">
        <v>57</v>
      </c>
      <c r="E112" t="s">
        <v>124</v>
      </c>
      <c r="F112" t="s">
        <v>125</v>
      </c>
      <c r="G112" t="s">
        <v>126</v>
      </c>
      <c r="H112">
        <v>150</v>
      </c>
      <c r="I112" t="s">
        <v>127</v>
      </c>
      <c r="J112">
        <v>200</v>
      </c>
      <c r="K112" t="s">
        <v>128</v>
      </c>
      <c r="L112" t="s">
        <v>57</v>
      </c>
      <c r="P112">
        <v>753286000000</v>
      </c>
      <c r="Q112" t="s">
        <v>933</v>
      </c>
      <c r="R112" t="s">
        <v>162</v>
      </c>
      <c r="S112" t="s">
        <v>223</v>
      </c>
      <c r="T112" t="s">
        <v>190</v>
      </c>
      <c r="U112" t="s">
        <v>219</v>
      </c>
      <c r="V112">
        <v>20052</v>
      </c>
      <c r="W112" t="s">
        <v>934</v>
      </c>
      <c r="X112" t="s">
        <v>935</v>
      </c>
      <c r="AB112">
        <v>500000</v>
      </c>
      <c r="AC112" s="1">
        <v>43852</v>
      </c>
      <c r="AD112" s="1">
        <v>43854</v>
      </c>
      <c r="AE112" s="1">
        <v>43928</v>
      </c>
      <c r="AF112" s="1">
        <v>44293</v>
      </c>
      <c r="AG112" s="1">
        <v>47580</v>
      </c>
      <c r="AH112">
        <v>273</v>
      </c>
      <c r="AI112">
        <v>92</v>
      </c>
      <c r="AJ112">
        <v>3379</v>
      </c>
      <c r="AK112">
        <v>4.625</v>
      </c>
      <c r="AL112">
        <v>1</v>
      </c>
      <c r="AM112" t="s">
        <v>133</v>
      </c>
      <c r="AN112" t="s">
        <v>134</v>
      </c>
      <c r="AO112">
        <v>109.8845</v>
      </c>
      <c r="AP112">
        <v>104.88</v>
      </c>
      <c r="AQ112">
        <v>524400</v>
      </c>
      <c r="AR112">
        <v>17296.23</v>
      </c>
      <c r="AS112">
        <v>541696.23</v>
      </c>
      <c r="AT112">
        <v>524400</v>
      </c>
      <c r="AU112">
        <v>17296.23</v>
      </c>
      <c r="AV112">
        <v>541696.23</v>
      </c>
      <c r="AW112">
        <v>549422.5</v>
      </c>
      <c r="AX112">
        <v>549422.5</v>
      </c>
      <c r="BA112">
        <v>173975914.15000001</v>
      </c>
      <c r="BB112">
        <v>1403306.79</v>
      </c>
      <c r="BC112">
        <v>175379220.94</v>
      </c>
      <c r="BD112">
        <v>176919328.78999999</v>
      </c>
      <c r="BE112">
        <v>0.296406</v>
      </c>
      <c r="BF112" t="str">
        <f>IF(TRIM(W112)="",IF(TRIM(O112)="",IF(TRIM(M112)="","please check",CONCATENATE(M112,"_",COUNTIFS($M$2:$M112,M112,$C$2:$C112,$C112))),CONCATENATE(O112,"_",COUNTIFS($O$2:$O112,O112,$C$2:$C112,$C112))),W112)</f>
        <v>ES0265936015</v>
      </c>
      <c r="BG112" t="str">
        <f t="shared" si="3"/>
        <v/>
      </c>
      <c r="BH112">
        <f t="shared" si="4"/>
        <v>500000</v>
      </c>
      <c r="BI112">
        <f t="shared" si="5"/>
        <v>541696.23</v>
      </c>
      <c r="BJ112">
        <f>IF($I112&lt;&gt;"F.E.T.",$AV112,IF($BK112="",IF($D112=$L112,$BI112,-SUMIFS($BI:$BI,$BG:$BG,$BG112,$B:$B,$B112,$L:$L,"&lt;&gt;"&amp;$L112)+SUMIFS($AY:$AY,$BG:$BG,$BG112,$B:$B,$B112)),IF($D112=$L112,-SUMIFS($BI:$BI,$BG:$BG,$BG112,$B:$B,$B112,$L:$L,"&lt;&gt;"&amp;$L112)*VLOOKUP($D112&amp;(IF($L112=MID($Q112,FIND("Bought ",$Q112)+7,3),MID($Q112,FIND("Sold ",$Q112)+5,3),IF($L112=MID($Q112,FIND("Sold ",$Q112)+5,3),MID($Q112,FIND("Bought ",$Q112)+7,3),"error"))),FX!$A:$B,2,0)+SUMIFS($AY:$AY,$BG:$BG,$BG112,$B:$B,$B112),$BI112*(VLOOKUP($D112&amp;$L112,FX!$A:$B,2,0)))))</f>
        <v>541696.23</v>
      </c>
      <c r="BK112" t="str">
        <f>IF(E112="CASH",IFERROR(VLOOKUP(M112,[1]mapping!$A:$C,3,0),""),IF(I112="F.E.T.",IF(VLOOKUP(O112,[1]forwards!$E:$Q,13,0)=0,"",VLOOKUP(O112,[1]forwards!$E:$Q,13,0)),""))</f>
        <v/>
      </c>
      <c r="BL112" t="str">
        <f>IF($B112&lt;&gt;VLOOKUP($BL$1,NAV!$A:$N,MATCH("SubFund_Code",NAV!$A$1:$N$1,0),0),"n/a",IF($BK112="",$BJ112/SUMIFS($BJ:$BJ,$BK:$BK,"",$B:$B,$B112)*VLOOKUP($BL$1,NAV!$A:$N,MATCH("Hedged sc",NAV!$A$1:$N$1,0),0)/VLOOKUP($BL$1,NAV!$A:$N,MATCH("SC in FUND CCY",NAV!$A$1:$N$1,0),0),IF($BK112&lt;&gt;VLOOKUP($BL$1,NAV!$A:$N,MATCH("SC",NAV!$A$1:$N$1,0),0),"n/a",$BJ112/VLOOKUP($BL$1,NAV!$A:$N,MATCH("SC in FUND CCY",NAV!$A$1:$N$1,0),0))))</f>
        <v>n/a</v>
      </c>
    </row>
    <row r="113" spans="1:64" hidden="1" x14ac:dyDescent="0.25">
      <c r="A113" s="1">
        <v>44196</v>
      </c>
      <c r="B113" t="s">
        <v>104</v>
      </c>
      <c r="C113" t="s">
        <v>105</v>
      </c>
      <c r="D113" t="s">
        <v>57</v>
      </c>
      <c r="E113" t="s">
        <v>124</v>
      </c>
      <c r="F113" t="s">
        <v>125</v>
      </c>
      <c r="G113" t="s">
        <v>126</v>
      </c>
      <c r="H113">
        <v>150</v>
      </c>
      <c r="I113" t="s">
        <v>127</v>
      </c>
      <c r="J113">
        <v>200</v>
      </c>
      <c r="K113" t="s">
        <v>128</v>
      </c>
      <c r="L113" t="s">
        <v>57</v>
      </c>
      <c r="P113">
        <v>755223000000</v>
      </c>
      <c r="Q113" t="s">
        <v>936</v>
      </c>
      <c r="R113" t="s">
        <v>136</v>
      </c>
      <c r="S113" t="s">
        <v>137</v>
      </c>
      <c r="T113" t="s">
        <v>217</v>
      </c>
      <c r="U113" t="s">
        <v>219</v>
      </c>
      <c r="V113">
        <v>20052</v>
      </c>
      <c r="W113" t="s">
        <v>937</v>
      </c>
      <c r="X113" t="s">
        <v>938</v>
      </c>
      <c r="AB113">
        <v>1600000</v>
      </c>
      <c r="AC113" s="1">
        <v>43740</v>
      </c>
      <c r="AD113" s="1">
        <v>43747</v>
      </c>
      <c r="AE113" s="1">
        <v>43930</v>
      </c>
      <c r="AF113" s="1">
        <v>44295</v>
      </c>
      <c r="AG113" s="1">
        <v>46852</v>
      </c>
      <c r="AH113">
        <v>271</v>
      </c>
      <c r="AI113">
        <v>94</v>
      </c>
      <c r="AJ113">
        <v>2651</v>
      </c>
      <c r="AK113">
        <v>1.125</v>
      </c>
      <c r="AL113">
        <v>1</v>
      </c>
      <c r="AM113" t="s">
        <v>133</v>
      </c>
      <c r="AN113" t="s">
        <v>134</v>
      </c>
      <c r="AO113">
        <v>99.719037</v>
      </c>
      <c r="AP113">
        <v>105.524</v>
      </c>
      <c r="AQ113">
        <v>1688384</v>
      </c>
      <c r="AR113">
        <v>13364.38</v>
      </c>
      <c r="AS113">
        <v>1701748.38</v>
      </c>
      <c r="AT113">
        <v>1688384</v>
      </c>
      <c r="AU113">
        <v>13364.38</v>
      </c>
      <c r="AV113">
        <v>1701748.38</v>
      </c>
      <c r="AW113">
        <v>1595504.59</v>
      </c>
      <c r="AX113">
        <v>1595504.59</v>
      </c>
      <c r="BA113">
        <v>173975914.15000001</v>
      </c>
      <c r="BB113">
        <v>1403306.79</v>
      </c>
      <c r="BC113">
        <v>175379220.94</v>
      </c>
      <c r="BD113">
        <v>176919328.78999999</v>
      </c>
      <c r="BE113">
        <v>0.95432399999999995</v>
      </c>
      <c r="BF113" t="str">
        <f>IF(TRIM(W113)="",IF(TRIM(O113)="",IF(TRIM(M113)="","please check",CONCATENATE(M113,"_",COUNTIFS($M$2:$M113,M113,$C$2:$C113,$C113))),CONCATENATE(O113,"_",COUNTIFS($O$2:$O113,O113,$C$2:$C113,$C113))),W113)</f>
        <v>XS2063495811</v>
      </c>
      <c r="BG113" t="str">
        <f t="shared" si="3"/>
        <v/>
      </c>
      <c r="BH113">
        <f t="shared" si="4"/>
        <v>1600000</v>
      </c>
      <c r="BI113">
        <f t="shared" si="5"/>
        <v>1701748.38</v>
      </c>
      <c r="BJ113">
        <f>IF($I113&lt;&gt;"F.E.T.",$AV113,IF($BK113="",IF($D113=$L113,$BI113,-SUMIFS($BI:$BI,$BG:$BG,$BG113,$B:$B,$B113,$L:$L,"&lt;&gt;"&amp;$L113)+SUMIFS($AY:$AY,$BG:$BG,$BG113,$B:$B,$B113)),IF($D113=$L113,-SUMIFS($BI:$BI,$BG:$BG,$BG113,$B:$B,$B113,$L:$L,"&lt;&gt;"&amp;$L113)*VLOOKUP($D113&amp;(IF($L113=MID($Q113,FIND("Bought ",$Q113)+7,3),MID($Q113,FIND("Sold ",$Q113)+5,3),IF($L113=MID($Q113,FIND("Sold ",$Q113)+5,3),MID($Q113,FIND("Bought ",$Q113)+7,3),"error"))),FX!$A:$B,2,0)+SUMIFS($AY:$AY,$BG:$BG,$BG113,$B:$B,$B113),$BI113*(VLOOKUP($D113&amp;$L113,FX!$A:$B,2,0)))))</f>
        <v>1701748.38</v>
      </c>
      <c r="BK113" t="str">
        <f>IF(E113="CASH",IFERROR(VLOOKUP(M113,[1]mapping!$A:$C,3,0),""),IF(I113="F.E.T.",IF(VLOOKUP(O113,[1]forwards!$E:$Q,13,0)=0,"",VLOOKUP(O113,[1]forwards!$E:$Q,13,0)),""))</f>
        <v/>
      </c>
      <c r="BL113" t="str">
        <f>IF($B113&lt;&gt;VLOOKUP($BL$1,NAV!$A:$N,MATCH("SubFund_Code",NAV!$A$1:$N$1,0),0),"n/a",IF($BK113="",$BJ113/SUMIFS($BJ:$BJ,$BK:$BK,"",$B:$B,$B113)*VLOOKUP($BL$1,NAV!$A:$N,MATCH("Hedged sc",NAV!$A$1:$N$1,0),0)/VLOOKUP($BL$1,NAV!$A:$N,MATCH("SC in FUND CCY",NAV!$A$1:$N$1,0),0),IF($BK113&lt;&gt;VLOOKUP($BL$1,NAV!$A:$N,MATCH("SC",NAV!$A$1:$N$1,0),0),"n/a",$BJ113/VLOOKUP($BL$1,NAV!$A:$N,MATCH("SC in FUND CCY",NAV!$A$1:$N$1,0),0))))</f>
        <v>n/a</v>
      </c>
    </row>
    <row r="114" spans="1:64" hidden="1" x14ac:dyDescent="0.25">
      <c r="A114" s="1">
        <v>44196</v>
      </c>
      <c r="B114" t="s">
        <v>104</v>
      </c>
      <c r="C114" t="s">
        <v>105</v>
      </c>
      <c r="D114" t="s">
        <v>57</v>
      </c>
      <c r="E114" t="s">
        <v>124</v>
      </c>
      <c r="F114" t="s">
        <v>125</v>
      </c>
      <c r="G114" t="s">
        <v>126</v>
      </c>
      <c r="H114">
        <v>150</v>
      </c>
      <c r="I114" t="s">
        <v>127</v>
      </c>
      <c r="J114">
        <v>200</v>
      </c>
      <c r="K114" t="s">
        <v>128</v>
      </c>
      <c r="L114" t="s">
        <v>57</v>
      </c>
      <c r="P114">
        <v>756444000000</v>
      </c>
      <c r="Q114" t="s">
        <v>585</v>
      </c>
      <c r="R114" t="s">
        <v>183</v>
      </c>
      <c r="S114" t="s">
        <v>184</v>
      </c>
      <c r="T114" t="s">
        <v>217</v>
      </c>
      <c r="U114" t="s">
        <v>219</v>
      </c>
      <c r="V114">
        <v>20052</v>
      </c>
      <c r="W114" t="s">
        <v>586</v>
      </c>
      <c r="X114" t="s">
        <v>587</v>
      </c>
      <c r="AB114">
        <v>1300000</v>
      </c>
      <c r="AC114" s="1">
        <v>43745</v>
      </c>
      <c r="AD114" s="1">
        <v>43752</v>
      </c>
      <c r="AE114" s="1">
        <v>44118</v>
      </c>
      <c r="AF114" s="1">
        <v>44483</v>
      </c>
      <c r="AG114" s="1">
        <v>47405</v>
      </c>
      <c r="AH114">
        <v>83</v>
      </c>
      <c r="AI114">
        <v>282</v>
      </c>
      <c r="AJ114">
        <v>3204</v>
      </c>
      <c r="AK114">
        <v>0.875</v>
      </c>
      <c r="AL114">
        <v>1</v>
      </c>
      <c r="AM114" t="s">
        <v>133</v>
      </c>
      <c r="AN114" t="s">
        <v>134</v>
      </c>
      <c r="AO114">
        <v>100.145308</v>
      </c>
      <c r="AP114">
        <v>105.724</v>
      </c>
      <c r="AQ114">
        <v>1374412</v>
      </c>
      <c r="AR114">
        <v>2586.64</v>
      </c>
      <c r="AS114">
        <v>1376998.64</v>
      </c>
      <c r="AT114">
        <v>1374412</v>
      </c>
      <c r="AU114">
        <v>2586.64</v>
      </c>
      <c r="AV114">
        <v>1376998.64</v>
      </c>
      <c r="AW114">
        <v>1301889</v>
      </c>
      <c r="AX114">
        <v>1301889</v>
      </c>
      <c r="BA114">
        <v>173975914.15000001</v>
      </c>
      <c r="BB114">
        <v>1403306.79</v>
      </c>
      <c r="BC114">
        <v>175379220.94</v>
      </c>
      <c r="BD114">
        <v>176919328.78999999</v>
      </c>
      <c r="BE114">
        <v>0.77685800000000005</v>
      </c>
      <c r="BF114" t="str">
        <f>IF(TRIM(W114)="",IF(TRIM(O114)="",IF(TRIM(M114)="","please check",CONCATENATE(M114,"_",COUNTIFS($M$2:$M114,M114,$C$2:$C114,$C114))),CONCATENATE(O114,"_",COUNTIFS($O$2:$O114,O114,$C$2:$C114,$C114))),W114)</f>
        <v>XS2065601937</v>
      </c>
      <c r="BG114" t="str">
        <f t="shared" si="3"/>
        <v/>
      </c>
      <c r="BH114">
        <f t="shared" si="4"/>
        <v>1300000</v>
      </c>
      <c r="BI114">
        <f t="shared" si="5"/>
        <v>1376998.64</v>
      </c>
      <c r="BJ114">
        <f>IF($I114&lt;&gt;"F.E.T.",$AV114,IF($BK114="",IF($D114=$L114,$BI114,-SUMIFS($BI:$BI,$BG:$BG,$BG114,$B:$B,$B114,$L:$L,"&lt;&gt;"&amp;$L114)+SUMIFS($AY:$AY,$BG:$BG,$BG114,$B:$B,$B114)),IF($D114=$L114,-SUMIFS($BI:$BI,$BG:$BG,$BG114,$B:$B,$B114,$L:$L,"&lt;&gt;"&amp;$L114)*VLOOKUP($D114&amp;(IF($L114=MID($Q114,FIND("Bought ",$Q114)+7,3),MID($Q114,FIND("Sold ",$Q114)+5,3),IF($L114=MID($Q114,FIND("Sold ",$Q114)+5,3),MID($Q114,FIND("Bought ",$Q114)+7,3),"error"))),FX!$A:$B,2,0)+SUMIFS($AY:$AY,$BG:$BG,$BG114,$B:$B,$B114),$BI114*(VLOOKUP($D114&amp;$L114,FX!$A:$B,2,0)))))</f>
        <v>1376998.64</v>
      </c>
      <c r="BK114" t="str">
        <f>IF(E114="CASH",IFERROR(VLOOKUP(M114,[1]mapping!$A:$C,3,0),""),IF(I114="F.E.T.",IF(VLOOKUP(O114,[1]forwards!$E:$Q,13,0)=0,"",VLOOKUP(O114,[1]forwards!$E:$Q,13,0)),""))</f>
        <v/>
      </c>
      <c r="BL114" t="str">
        <f>IF($B114&lt;&gt;VLOOKUP($BL$1,NAV!$A:$N,MATCH("SubFund_Code",NAV!$A$1:$N$1,0),0),"n/a",IF($BK114="",$BJ114/SUMIFS($BJ:$BJ,$BK:$BK,"",$B:$B,$B114)*VLOOKUP($BL$1,NAV!$A:$N,MATCH("Hedged sc",NAV!$A$1:$N$1,0),0)/VLOOKUP($BL$1,NAV!$A:$N,MATCH("SC in FUND CCY",NAV!$A$1:$N$1,0),0),IF($BK114&lt;&gt;VLOOKUP($BL$1,NAV!$A:$N,MATCH("SC",NAV!$A$1:$N$1,0),0),"n/a",$BJ114/VLOOKUP($BL$1,NAV!$A:$N,MATCH("SC in FUND CCY",NAV!$A$1:$N$1,0),0))))</f>
        <v>n/a</v>
      </c>
    </row>
    <row r="115" spans="1:64" hidden="1" x14ac:dyDescent="0.25">
      <c r="A115" s="1">
        <v>44196</v>
      </c>
      <c r="B115" t="s">
        <v>104</v>
      </c>
      <c r="C115" t="s">
        <v>105</v>
      </c>
      <c r="D115" t="s">
        <v>57</v>
      </c>
      <c r="E115" t="s">
        <v>124</v>
      </c>
      <c r="F115" t="s">
        <v>125</v>
      </c>
      <c r="G115" t="s">
        <v>126</v>
      </c>
      <c r="H115">
        <v>150</v>
      </c>
      <c r="I115" t="s">
        <v>127</v>
      </c>
      <c r="J115">
        <v>200</v>
      </c>
      <c r="K115" t="s">
        <v>128</v>
      </c>
      <c r="L115" t="s">
        <v>57</v>
      </c>
      <c r="P115">
        <v>756702000000</v>
      </c>
      <c r="Q115" t="s">
        <v>939</v>
      </c>
      <c r="R115" t="s">
        <v>166</v>
      </c>
      <c r="S115" t="s">
        <v>223</v>
      </c>
      <c r="T115" t="s">
        <v>217</v>
      </c>
      <c r="U115" t="s">
        <v>219</v>
      </c>
      <c r="V115">
        <v>20052</v>
      </c>
      <c r="W115" t="s">
        <v>940</v>
      </c>
      <c r="X115" t="s">
        <v>941</v>
      </c>
      <c r="AB115">
        <v>1400000</v>
      </c>
      <c r="AC115" s="1">
        <v>43145</v>
      </c>
      <c r="AD115" s="1">
        <v>43147</v>
      </c>
      <c r="AE115" s="1">
        <v>43869</v>
      </c>
      <c r="AF115" s="1">
        <v>44235</v>
      </c>
      <c r="AG115" s="1">
        <v>44965</v>
      </c>
      <c r="AH115">
        <v>332</v>
      </c>
      <c r="AI115">
        <v>34</v>
      </c>
      <c r="AJ115">
        <v>764</v>
      </c>
      <c r="AK115">
        <v>1</v>
      </c>
      <c r="AL115">
        <v>1</v>
      </c>
      <c r="AM115" t="s">
        <v>133</v>
      </c>
      <c r="AN115" t="s">
        <v>134</v>
      </c>
      <c r="AO115">
        <v>100.956362</v>
      </c>
      <c r="AP115">
        <v>101.875</v>
      </c>
      <c r="AQ115">
        <v>1426250</v>
      </c>
      <c r="AR115">
        <v>12699.45</v>
      </c>
      <c r="AS115">
        <v>1438949.45</v>
      </c>
      <c r="AT115">
        <v>1426250</v>
      </c>
      <c r="AU115">
        <v>12699.45</v>
      </c>
      <c r="AV115">
        <v>1438949.45</v>
      </c>
      <c r="AW115">
        <v>1413389.07</v>
      </c>
      <c r="AX115">
        <v>1413389.07</v>
      </c>
      <c r="BA115">
        <v>173975914.15000001</v>
      </c>
      <c r="BB115">
        <v>1403306.79</v>
      </c>
      <c r="BC115">
        <v>175379220.94</v>
      </c>
      <c r="BD115">
        <v>176919328.78999999</v>
      </c>
      <c r="BE115">
        <v>0.80615800000000004</v>
      </c>
      <c r="BF115" t="str">
        <f>IF(TRIM(W115)="",IF(TRIM(O115)="",IF(TRIM(M115)="","please check",CONCATENATE(M115,"_",COUNTIFS($M$2:$M115,M115,$C$2:$C115,$C115))),CONCATENATE(O115,"_",COUNTIFS($O$2:$O115,O115,$C$2:$C115,$C115))),W115)</f>
        <v>XS1759603761</v>
      </c>
      <c r="BG115" t="str">
        <f t="shared" si="3"/>
        <v/>
      </c>
      <c r="BH115">
        <f t="shared" si="4"/>
        <v>1400000</v>
      </c>
      <c r="BI115">
        <f t="shared" si="5"/>
        <v>1438949.45</v>
      </c>
      <c r="BJ115">
        <f>IF($I115&lt;&gt;"F.E.T.",$AV115,IF($BK115="",IF($D115=$L115,$BI115,-SUMIFS($BI:$BI,$BG:$BG,$BG115,$B:$B,$B115,$L:$L,"&lt;&gt;"&amp;$L115)+SUMIFS($AY:$AY,$BG:$BG,$BG115,$B:$B,$B115)),IF($D115=$L115,-SUMIFS($BI:$BI,$BG:$BG,$BG115,$B:$B,$B115,$L:$L,"&lt;&gt;"&amp;$L115)*VLOOKUP($D115&amp;(IF($L115=MID($Q115,FIND("Bought ",$Q115)+7,3),MID($Q115,FIND("Sold ",$Q115)+5,3),IF($L115=MID($Q115,FIND("Sold ",$Q115)+5,3),MID($Q115,FIND("Bought ",$Q115)+7,3),"error"))),FX!$A:$B,2,0)+SUMIFS($AY:$AY,$BG:$BG,$BG115,$B:$B,$B115),$BI115*(VLOOKUP($D115&amp;$L115,FX!$A:$B,2,0)))))</f>
        <v>1438949.45</v>
      </c>
      <c r="BK115" t="str">
        <f>IF(E115="CASH",IFERROR(VLOOKUP(M115,[1]mapping!$A:$C,3,0),""),IF(I115="F.E.T.",IF(VLOOKUP(O115,[1]forwards!$E:$Q,13,0)=0,"",VLOOKUP(O115,[1]forwards!$E:$Q,13,0)),""))</f>
        <v/>
      </c>
      <c r="BL115" t="str">
        <f>IF($B115&lt;&gt;VLOOKUP($BL$1,NAV!$A:$N,MATCH("SubFund_Code",NAV!$A$1:$N$1,0),0),"n/a",IF($BK115="",$BJ115/SUMIFS($BJ:$BJ,$BK:$BK,"",$B:$B,$B115)*VLOOKUP($BL$1,NAV!$A:$N,MATCH("Hedged sc",NAV!$A$1:$N$1,0),0)/VLOOKUP($BL$1,NAV!$A:$N,MATCH("SC in FUND CCY",NAV!$A$1:$N$1,0),0),IF($BK115&lt;&gt;VLOOKUP($BL$1,NAV!$A:$N,MATCH("SC",NAV!$A$1:$N$1,0),0),"n/a",$BJ115/VLOOKUP($BL$1,NAV!$A:$N,MATCH("SC in FUND CCY",NAV!$A$1:$N$1,0),0))))</f>
        <v>n/a</v>
      </c>
    </row>
    <row r="116" spans="1:64" hidden="1" x14ac:dyDescent="0.25">
      <c r="A116" s="1">
        <v>44196</v>
      </c>
      <c r="B116" t="s">
        <v>104</v>
      </c>
      <c r="C116" t="s">
        <v>105</v>
      </c>
      <c r="D116" t="s">
        <v>57</v>
      </c>
      <c r="E116" t="s">
        <v>124</v>
      </c>
      <c r="F116" t="s">
        <v>125</v>
      </c>
      <c r="G116" t="s">
        <v>126</v>
      </c>
      <c r="H116">
        <v>150</v>
      </c>
      <c r="I116" t="s">
        <v>127</v>
      </c>
      <c r="J116">
        <v>200</v>
      </c>
      <c r="K116" t="s">
        <v>128</v>
      </c>
      <c r="L116" t="s">
        <v>57</v>
      </c>
      <c r="P116">
        <v>756840000000</v>
      </c>
      <c r="Q116" t="s">
        <v>942</v>
      </c>
      <c r="R116" t="s">
        <v>166</v>
      </c>
      <c r="S116" t="s">
        <v>156</v>
      </c>
      <c r="T116" t="s">
        <v>144</v>
      </c>
      <c r="U116" t="s">
        <v>287</v>
      </c>
      <c r="V116">
        <v>697963</v>
      </c>
      <c r="W116" t="s">
        <v>943</v>
      </c>
      <c r="X116" t="s">
        <v>944</v>
      </c>
      <c r="AB116">
        <v>1200000</v>
      </c>
      <c r="AC116" s="1">
        <v>43745</v>
      </c>
      <c r="AD116" s="1">
        <v>43752</v>
      </c>
      <c r="AE116" s="1">
        <v>44118</v>
      </c>
      <c r="AF116" s="1">
        <v>44483</v>
      </c>
      <c r="AG116" s="1">
        <v>46309</v>
      </c>
      <c r="AH116">
        <v>83</v>
      </c>
      <c r="AI116">
        <v>282</v>
      </c>
      <c r="AJ116">
        <v>2108</v>
      </c>
      <c r="AK116">
        <v>2.25</v>
      </c>
      <c r="AL116">
        <v>1</v>
      </c>
      <c r="AM116" t="s">
        <v>133</v>
      </c>
      <c r="AN116" t="s">
        <v>134</v>
      </c>
      <c r="AO116">
        <v>99.858999999999995</v>
      </c>
      <c r="AP116">
        <v>104.3</v>
      </c>
      <c r="AQ116">
        <v>1251600</v>
      </c>
      <c r="AR116">
        <v>6139.73</v>
      </c>
      <c r="AS116">
        <v>1257739.73</v>
      </c>
      <c r="AT116">
        <v>1251600</v>
      </c>
      <c r="AU116">
        <v>6139.73</v>
      </c>
      <c r="AV116">
        <v>1257739.73</v>
      </c>
      <c r="AW116">
        <v>1198308</v>
      </c>
      <c r="AX116">
        <v>1198308</v>
      </c>
      <c r="BA116">
        <v>173975914.15000001</v>
      </c>
      <c r="BB116">
        <v>1403306.79</v>
      </c>
      <c r="BC116">
        <v>175379220.94</v>
      </c>
      <c r="BD116">
        <v>176919328.78999999</v>
      </c>
      <c r="BE116">
        <v>0.70744099999999999</v>
      </c>
      <c r="BF116" t="str">
        <f>IF(TRIM(W116)="",IF(TRIM(O116)="",IF(TRIM(M116)="","please check",CONCATENATE(M116,"_",COUNTIFS($M$2:$M116,M116,$C$2:$C116,$C116))),CONCATENATE(O116,"_",COUNTIFS($O$2:$O116,O116,$C$2:$C116,$C116))),W116)</f>
        <v>FR0013452893</v>
      </c>
      <c r="BG116" t="str">
        <f t="shared" si="3"/>
        <v/>
      </c>
      <c r="BH116">
        <f t="shared" si="4"/>
        <v>1200000</v>
      </c>
      <c r="BI116">
        <f t="shared" si="5"/>
        <v>1257739.73</v>
      </c>
      <c r="BJ116">
        <f>IF($I116&lt;&gt;"F.E.T.",$AV116,IF($BK116="",IF($D116=$L116,$BI116,-SUMIFS($BI:$BI,$BG:$BG,$BG116,$B:$B,$B116,$L:$L,"&lt;&gt;"&amp;$L116)+SUMIFS($AY:$AY,$BG:$BG,$BG116,$B:$B,$B116)),IF($D116=$L116,-SUMIFS($BI:$BI,$BG:$BG,$BG116,$B:$B,$B116,$L:$L,"&lt;&gt;"&amp;$L116)*VLOOKUP($D116&amp;(IF($L116=MID($Q116,FIND("Bought ",$Q116)+7,3),MID($Q116,FIND("Sold ",$Q116)+5,3),IF($L116=MID($Q116,FIND("Sold ",$Q116)+5,3),MID($Q116,FIND("Bought ",$Q116)+7,3),"error"))),FX!$A:$B,2,0)+SUMIFS($AY:$AY,$BG:$BG,$BG116,$B:$B,$B116),$BI116*(VLOOKUP($D116&amp;$L116,FX!$A:$B,2,0)))))</f>
        <v>1257739.73</v>
      </c>
      <c r="BK116" t="str">
        <f>IF(E116="CASH",IFERROR(VLOOKUP(M116,[1]mapping!$A:$C,3,0),""),IF(I116="F.E.T.",IF(VLOOKUP(O116,[1]forwards!$E:$Q,13,0)=0,"",VLOOKUP(O116,[1]forwards!$E:$Q,13,0)),""))</f>
        <v/>
      </c>
      <c r="BL116" t="str">
        <f>IF($B116&lt;&gt;VLOOKUP($BL$1,NAV!$A:$N,MATCH("SubFund_Code",NAV!$A$1:$N$1,0),0),"n/a",IF($BK116="",$BJ116/SUMIFS($BJ:$BJ,$BK:$BK,"",$B:$B,$B116)*VLOOKUP($BL$1,NAV!$A:$N,MATCH("Hedged sc",NAV!$A$1:$N$1,0),0)/VLOOKUP($BL$1,NAV!$A:$N,MATCH("SC in FUND CCY",NAV!$A$1:$N$1,0),0),IF($BK116&lt;&gt;VLOOKUP($BL$1,NAV!$A:$N,MATCH("SC",NAV!$A$1:$N$1,0),0),"n/a",$BJ116/VLOOKUP($BL$1,NAV!$A:$N,MATCH("SC in FUND CCY",NAV!$A$1:$N$1,0),0))))</f>
        <v>n/a</v>
      </c>
    </row>
    <row r="117" spans="1:64" hidden="1" x14ac:dyDescent="0.25">
      <c r="A117" s="1">
        <v>44196</v>
      </c>
      <c r="B117" t="s">
        <v>104</v>
      </c>
      <c r="C117" t="s">
        <v>105</v>
      </c>
      <c r="D117" t="s">
        <v>57</v>
      </c>
      <c r="E117" t="s">
        <v>124</v>
      </c>
      <c r="F117" t="s">
        <v>125</v>
      </c>
      <c r="G117" t="s">
        <v>126</v>
      </c>
      <c r="H117">
        <v>150</v>
      </c>
      <c r="I117" t="s">
        <v>127</v>
      </c>
      <c r="J117">
        <v>200</v>
      </c>
      <c r="K117" t="s">
        <v>128</v>
      </c>
      <c r="L117" t="s">
        <v>57</v>
      </c>
      <c r="P117">
        <v>770678000000</v>
      </c>
      <c r="Q117" t="s">
        <v>635</v>
      </c>
      <c r="R117" t="s">
        <v>162</v>
      </c>
      <c r="S117" t="s">
        <v>220</v>
      </c>
      <c r="T117" t="s">
        <v>217</v>
      </c>
      <c r="U117" t="s">
        <v>219</v>
      </c>
      <c r="V117">
        <v>20052</v>
      </c>
      <c r="W117" t="s">
        <v>636</v>
      </c>
      <c r="X117" t="s">
        <v>637</v>
      </c>
      <c r="AB117">
        <v>1500000</v>
      </c>
      <c r="AC117" s="1">
        <v>43774</v>
      </c>
      <c r="AD117" s="1">
        <v>43781</v>
      </c>
      <c r="AE117" s="1">
        <v>43873</v>
      </c>
      <c r="AF117" s="1">
        <v>44239</v>
      </c>
      <c r="AG117" s="1">
        <v>47526</v>
      </c>
      <c r="AH117">
        <v>328</v>
      </c>
      <c r="AI117">
        <v>38</v>
      </c>
      <c r="AJ117">
        <v>3325</v>
      </c>
      <c r="AK117">
        <v>1.375</v>
      </c>
      <c r="AL117">
        <v>1</v>
      </c>
      <c r="AM117" t="s">
        <v>133</v>
      </c>
      <c r="AN117" t="s">
        <v>134</v>
      </c>
      <c r="AO117">
        <v>99.943200000000004</v>
      </c>
      <c r="AP117">
        <v>101.67700000000001</v>
      </c>
      <c r="AQ117">
        <v>1525155</v>
      </c>
      <c r="AR117">
        <v>18483.61</v>
      </c>
      <c r="AS117">
        <v>1543638.61</v>
      </c>
      <c r="AT117">
        <v>1525155</v>
      </c>
      <c r="AU117">
        <v>18483.61</v>
      </c>
      <c r="AV117">
        <v>1543638.61</v>
      </c>
      <c r="AW117">
        <v>1499148</v>
      </c>
      <c r="AX117">
        <v>1499148</v>
      </c>
      <c r="BA117">
        <v>173975914.15000001</v>
      </c>
      <c r="BB117">
        <v>1403306.79</v>
      </c>
      <c r="BC117">
        <v>175379220.94</v>
      </c>
      <c r="BD117">
        <v>176919328.78999999</v>
      </c>
      <c r="BE117">
        <v>0.86206199999999999</v>
      </c>
      <c r="BF117" t="str">
        <f>IF(TRIM(W117)="",IF(TRIM(O117)="",IF(TRIM(M117)="","please check",CONCATENATE(M117,"_",COUNTIFS($M$2:$M117,M117,$C$2:$C117,$C117))),CONCATENATE(O117,"_",COUNTIFS($O$2:$O117,O117,$C$2:$C117,$C117))),W117)</f>
        <v>XS2078761785</v>
      </c>
      <c r="BG117" t="str">
        <f t="shared" si="3"/>
        <v/>
      </c>
      <c r="BH117">
        <f t="shared" si="4"/>
        <v>1500000</v>
      </c>
      <c r="BI117">
        <f t="shared" si="5"/>
        <v>1543638.61</v>
      </c>
      <c r="BJ117">
        <f>IF($I117&lt;&gt;"F.E.T.",$AV117,IF($BK117="",IF($D117=$L117,$BI117,-SUMIFS($BI:$BI,$BG:$BG,$BG117,$B:$B,$B117,$L:$L,"&lt;&gt;"&amp;$L117)+SUMIFS($AY:$AY,$BG:$BG,$BG117,$B:$B,$B117)),IF($D117=$L117,-SUMIFS($BI:$BI,$BG:$BG,$BG117,$B:$B,$B117,$L:$L,"&lt;&gt;"&amp;$L117)*VLOOKUP($D117&amp;(IF($L117=MID($Q117,FIND("Bought ",$Q117)+7,3),MID($Q117,FIND("Sold ",$Q117)+5,3),IF($L117=MID($Q117,FIND("Sold ",$Q117)+5,3),MID($Q117,FIND("Bought ",$Q117)+7,3),"error"))),FX!$A:$B,2,0)+SUMIFS($AY:$AY,$BG:$BG,$BG117,$B:$B,$B117),$BI117*(VLOOKUP($D117&amp;$L117,FX!$A:$B,2,0)))))</f>
        <v>1543638.61</v>
      </c>
      <c r="BK117" t="str">
        <f>IF(E117="CASH",IFERROR(VLOOKUP(M117,[1]mapping!$A:$C,3,0),""),IF(I117="F.E.T.",IF(VLOOKUP(O117,[1]forwards!$E:$Q,13,0)=0,"",VLOOKUP(O117,[1]forwards!$E:$Q,13,0)),""))</f>
        <v/>
      </c>
      <c r="BL117" t="str">
        <f>IF($B117&lt;&gt;VLOOKUP($BL$1,NAV!$A:$N,MATCH("SubFund_Code",NAV!$A$1:$N$1,0),0),"n/a",IF($BK117="",$BJ117/SUMIFS($BJ:$BJ,$BK:$BK,"",$B:$B,$B117)*VLOOKUP($BL$1,NAV!$A:$N,MATCH("Hedged sc",NAV!$A$1:$N$1,0),0)/VLOOKUP($BL$1,NAV!$A:$N,MATCH("SC in FUND CCY",NAV!$A$1:$N$1,0),0),IF($BK117&lt;&gt;VLOOKUP($BL$1,NAV!$A:$N,MATCH("SC",NAV!$A$1:$N$1,0),0),"n/a",$BJ117/VLOOKUP($BL$1,NAV!$A:$N,MATCH("SC in FUND CCY",NAV!$A$1:$N$1,0),0))))</f>
        <v>n/a</v>
      </c>
    </row>
    <row r="118" spans="1:64" hidden="1" x14ac:dyDescent="0.25">
      <c r="A118" s="1">
        <v>44196</v>
      </c>
      <c r="B118" t="s">
        <v>104</v>
      </c>
      <c r="C118" t="s">
        <v>105</v>
      </c>
      <c r="D118" t="s">
        <v>57</v>
      </c>
      <c r="E118" t="s">
        <v>124</v>
      </c>
      <c r="F118" t="s">
        <v>125</v>
      </c>
      <c r="G118" t="s">
        <v>126</v>
      </c>
      <c r="H118">
        <v>150</v>
      </c>
      <c r="I118" t="s">
        <v>127</v>
      </c>
      <c r="J118">
        <v>200</v>
      </c>
      <c r="K118" t="s">
        <v>128</v>
      </c>
      <c r="L118" t="s">
        <v>57</v>
      </c>
      <c r="P118">
        <v>771261000000</v>
      </c>
      <c r="Q118" t="s">
        <v>638</v>
      </c>
      <c r="R118" t="s">
        <v>142</v>
      </c>
      <c r="S118" t="s">
        <v>137</v>
      </c>
      <c r="T118" t="s">
        <v>138</v>
      </c>
      <c r="U118" t="s">
        <v>219</v>
      </c>
      <c r="V118">
        <v>20052</v>
      </c>
      <c r="W118" t="s">
        <v>639</v>
      </c>
      <c r="X118" t="s">
        <v>640</v>
      </c>
      <c r="AB118">
        <v>1500000</v>
      </c>
      <c r="AC118" s="1">
        <v>43775</v>
      </c>
      <c r="AD118" s="1">
        <v>43781</v>
      </c>
      <c r="AE118" s="1">
        <v>44166</v>
      </c>
      <c r="AF118" s="1">
        <v>44531</v>
      </c>
      <c r="AG118" s="1">
        <v>46722</v>
      </c>
      <c r="AH118">
        <v>35</v>
      </c>
      <c r="AI118">
        <v>330</v>
      </c>
      <c r="AJ118">
        <v>2521</v>
      </c>
      <c r="AK118">
        <v>0.625</v>
      </c>
      <c r="AL118">
        <v>1</v>
      </c>
      <c r="AM118" t="s">
        <v>133</v>
      </c>
      <c r="AN118" t="s">
        <v>134</v>
      </c>
      <c r="AO118">
        <v>99.434254999999993</v>
      </c>
      <c r="AP118">
        <v>101.129</v>
      </c>
      <c r="AQ118">
        <v>1516935</v>
      </c>
      <c r="AR118">
        <v>898.97</v>
      </c>
      <c r="AS118">
        <v>1517833.97</v>
      </c>
      <c r="AT118">
        <v>1516935</v>
      </c>
      <c r="AU118">
        <v>898.97</v>
      </c>
      <c r="AV118">
        <v>1517833.97</v>
      </c>
      <c r="AW118">
        <v>1491513.82</v>
      </c>
      <c r="AX118">
        <v>1491513.82</v>
      </c>
      <c r="BA118">
        <v>173975914.15000001</v>
      </c>
      <c r="BB118">
        <v>1403306.79</v>
      </c>
      <c r="BC118">
        <v>175379220.94</v>
      </c>
      <c r="BD118">
        <v>176919328.78999999</v>
      </c>
      <c r="BE118">
        <v>0.85741599999999996</v>
      </c>
      <c r="BF118" t="str">
        <f>IF(TRIM(W118)="",IF(TRIM(O118)="",IF(TRIM(M118)="","please check",CONCATENATE(M118,"_",COUNTIFS($M$2:$M118,M118,$C$2:$C118,$C118))),CONCATENATE(O118,"_",COUNTIFS($O$2:$O118,O118,$C$2:$C118,$C118))),W118)</f>
        <v>XS2070192591</v>
      </c>
      <c r="BG118" t="str">
        <f t="shared" si="3"/>
        <v/>
      </c>
      <c r="BH118">
        <f t="shared" si="4"/>
        <v>1500000</v>
      </c>
      <c r="BI118">
        <f t="shared" si="5"/>
        <v>1517833.97</v>
      </c>
      <c r="BJ118">
        <f>IF($I118&lt;&gt;"F.E.T.",$AV118,IF($BK118="",IF($D118=$L118,$BI118,-SUMIFS($BI:$BI,$BG:$BG,$BG118,$B:$B,$B118,$L:$L,"&lt;&gt;"&amp;$L118)+SUMIFS($AY:$AY,$BG:$BG,$BG118,$B:$B,$B118)),IF($D118=$L118,-SUMIFS($BI:$BI,$BG:$BG,$BG118,$B:$B,$B118,$L:$L,"&lt;&gt;"&amp;$L118)*VLOOKUP($D118&amp;(IF($L118=MID($Q118,FIND("Bought ",$Q118)+7,3),MID($Q118,FIND("Sold ",$Q118)+5,3),IF($L118=MID($Q118,FIND("Sold ",$Q118)+5,3),MID($Q118,FIND("Bought ",$Q118)+7,3),"error"))),FX!$A:$B,2,0)+SUMIFS($AY:$AY,$BG:$BG,$BG118,$B:$B,$B118),$BI118*(VLOOKUP($D118&amp;$L118,FX!$A:$B,2,0)))))</f>
        <v>1517833.97</v>
      </c>
      <c r="BK118" t="str">
        <f>IF(E118="CASH",IFERROR(VLOOKUP(M118,[1]mapping!$A:$C,3,0),""),IF(I118="F.E.T.",IF(VLOOKUP(O118,[1]forwards!$E:$Q,13,0)=0,"",VLOOKUP(O118,[1]forwards!$E:$Q,13,0)),""))</f>
        <v/>
      </c>
      <c r="BL118" t="str">
        <f>IF($B118&lt;&gt;VLOOKUP($BL$1,NAV!$A:$N,MATCH("SubFund_Code",NAV!$A$1:$N$1,0),0),"n/a",IF($BK118="",$BJ118/SUMIFS($BJ:$BJ,$BK:$BK,"",$B:$B,$B118)*VLOOKUP($BL$1,NAV!$A:$N,MATCH("Hedged sc",NAV!$A$1:$N$1,0),0)/VLOOKUP($BL$1,NAV!$A:$N,MATCH("SC in FUND CCY",NAV!$A$1:$N$1,0),0),IF($BK118&lt;&gt;VLOOKUP($BL$1,NAV!$A:$N,MATCH("SC",NAV!$A$1:$N$1,0),0),"n/a",$BJ118/VLOOKUP($BL$1,NAV!$A:$N,MATCH("SC in FUND CCY",NAV!$A$1:$N$1,0),0))))</f>
        <v>n/a</v>
      </c>
    </row>
    <row r="119" spans="1:64" hidden="1" x14ac:dyDescent="0.25">
      <c r="A119" s="1">
        <v>44196</v>
      </c>
      <c r="B119" t="s">
        <v>104</v>
      </c>
      <c r="C119" t="s">
        <v>105</v>
      </c>
      <c r="D119" t="s">
        <v>57</v>
      </c>
      <c r="E119" t="s">
        <v>124</v>
      </c>
      <c r="F119" t="s">
        <v>125</v>
      </c>
      <c r="G119" t="s">
        <v>126</v>
      </c>
      <c r="H119">
        <v>150</v>
      </c>
      <c r="I119" t="s">
        <v>127</v>
      </c>
      <c r="J119">
        <v>200</v>
      </c>
      <c r="K119" t="s">
        <v>128</v>
      </c>
      <c r="L119" t="s">
        <v>57</v>
      </c>
      <c r="P119">
        <v>773828000000</v>
      </c>
      <c r="Q119" t="s">
        <v>641</v>
      </c>
      <c r="R119" t="s">
        <v>162</v>
      </c>
      <c r="S119" t="s">
        <v>184</v>
      </c>
      <c r="T119" t="s">
        <v>149</v>
      </c>
      <c r="U119" t="s">
        <v>219</v>
      </c>
      <c r="V119">
        <v>20052</v>
      </c>
      <c r="W119" t="s">
        <v>642</v>
      </c>
      <c r="X119" t="s">
        <v>643</v>
      </c>
      <c r="AB119">
        <v>2000000</v>
      </c>
      <c r="AC119" s="1">
        <v>43781</v>
      </c>
      <c r="AD119" s="1">
        <v>43788</v>
      </c>
      <c r="AE119" s="1">
        <v>44154</v>
      </c>
      <c r="AF119" s="1">
        <v>44519</v>
      </c>
      <c r="AG119" s="1">
        <v>46345</v>
      </c>
      <c r="AH119">
        <v>47</v>
      </c>
      <c r="AI119">
        <v>318</v>
      </c>
      <c r="AJ119">
        <v>2144</v>
      </c>
      <c r="AK119">
        <v>1</v>
      </c>
      <c r="AL119">
        <v>1</v>
      </c>
      <c r="AM119" t="s">
        <v>133</v>
      </c>
      <c r="AN119" t="s">
        <v>134</v>
      </c>
      <c r="AO119">
        <v>100.01975</v>
      </c>
      <c r="AP119">
        <v>103.904</v>
      </c>
      <c r="AQ119">
        <v>2078080</v>
      </c>
      <c r="AR119">
        <v>2575.34</v>
      </c>
      <c r="AS119">
        <v>2080655.34</v>
      </c>
      <c r="AT119">
        <v>2078080</v>
      </c>
      <c r="AU119">
        <v>2575.34</v>
      </c>
      <c r="AV119">
        <v>2080655.34</v>
      </c>
      <c r="AW119">
        <v>2000395</v>
      </c>
      <c r="AX119">
        <v>2000395</v>
      </c>
      <c r="BA119">
        <v>173975914.15000001</v>
      </c>
      <c r="BB119">
        <v>1403306.79</v>
      </c>
      <c r="BC119">
        <v>175379220.94</v>
      </c>
      <c r="BD119">
        <v>176919328.78999999</v>
      </c>
      <c r="BE119">
        <v>1.1745920000000001</v>
      </c>
      <c r="BF119" t="str">
        <f>IF(TRIM(W119)="",IF(TRIM(O119)="",IF(TRIM(M119)="","please check",CONCATENATE(M119,"_",COUNTIFS($M$2:$M119,M119,$C$2:$C119,$C119))),CONCATENATE(O119,"_",COUNTIFS($O$2:$O119,O119,$C$2:$C119,$C119))),W119)</f>
        <v>XS2081018629</v>
      </c>
      <c r="BG119" t="str">
        <f t="shared" si="3"/>
        <v/>
      </c>
      <c r="BH119">
        <f t="shared" si="4"/>
        <v>2000000</v>
      </c>
      <c r="BI119">
        <f t="shared" si="5"/>
        <v>2080655.34</v>
      </c>
      <c r="BJ119">
        <f>IF($I119&lt;&gt;"F.E.T.",$AV119,IF($BK119="",IF($D119=$L119,$BI119,-SUMIFS($BI:$BI,$BG:$BG,$BG119,$B:$B,$B119,$L:$L,"&lt;&gt;"&amp;$L119)+SUMIFS($AY:$AY,$BG:$BG,$BG119,$B:$B,$B119)),IF($D119=$L119,-SUMIFS($BI:$BI,$BG:$BG,$BG119,$B:$B,$B119,$L:$L,"&lt;&gt;"&amp;$L119)*VLOOKUP($D119&amp;(IF($L119=MID($Q119,FIND("Bought ",$Q119)+7,3),MID($Q119,FIND("Sold ",$Q119)+5,3),IF($L119=MID($Q119,FIND("Sold ",$Q119)+5,3),MID($Q119,FIND("Bought ",$Q119)+7,3),"error"))),FX!$A:$B,2,0)+SUMIFS($AY:$AY,$BG:$BG,$BG119,$B:$B,$B119),$BI119*(VLOOKUP($D119&amp;$L119,FX!$A:$B,2,0)))))</f>
        <v>2080655.34</v>
      </c>
      <c r="BK119" t="str">
        <f>IF(E119="CASH",IFERROR(VLOOKUP(M119,[1]mapping!$A:$C,3,0),""),IF(I119="F.E.T.",IF(VLOOKUP(O119,[1]forwards!$E:$Q,13,0)=0,"",VLOOKUP(O119,[1]forwards!$E:$Q,13,0)),""))</f>
        <v/>
      </c>
      <c r="BL119" t="str">
        <f>IF($B119&lt;&gt;VLOOKUP($BL$1,NAV!$A:$N,MATCH("SubFund_Code",NAV!$A$1:$N$1,0),0),"n/a",IF($BK119="",$BJ119/SUMIFS($BJ:$BJ,$BK:$BK,"",$B:$B,$B119)*VLOOKUP($BL$1,NAV!$A:$N,MATCH("Hedged sc",NAV!$A$1:$N$1,0),0)/VLOOKUP($BL$1,NAV!$A:$N,MATCH("SC in FUND CCY",NAV!$A$1:$N$1,0),0),IF($BK119&lt;&gt;VLOOKUP($BL$1,NAV!$A:$N,MATCH("SC",NAV!$A$1:$N$1,0),0),"n/a",$BJ119/VLOOKUP($BL$1,NAV!$A:$N,MATCH("SC in FUND CCY",NAV!$A$1:$N$1,0),0))))</f>
        <v>n/a</v>
      </c>
    </row>
    <row r="120" spans="1:64" hidden="1" x14ac:dyDescent="0.25">
      <c r="A120" s="1">
        <v>44196</v>
      </c>
      <c r="B120" t="s">
        <v>104</v>
      </c>
      <c r="C120" t="s">
        <v>105</v>
      </c>
      <c r="D120" t="s">
        <v>57</v>
      </c>
      <c r="E120" t="s">
        <v>124</v>
      </c>
      <c r="F120" t="s">
        <v>125</v>
      </c>
      <c r="G120" t="s">
        <v>126</v>
      </c>
      <c r="H120">
        <v>150</v>
      </c>
      <c r="I120" t="s">
        <v>127</v>
      </c>
      <c r="J120">
        <v>200</v>
      </c>
      <c r="K120" t="s">
        <v>128</v>
      </c>
      <c r="L120" t="s">
        <v>57</v>
      </c>
      <c r="P120">
        <v>778483000000</v>
      </c>
      <c r="Q120" t="s">
        <v>644</v>
      </c>
      <c r="R120" t="s">
        <v>155</v>
      </c>
      <c r="S120" t="s">
        <v>130</v>
      </c>
      <c r="T120" t="s">
        <v>190</v>
      </c>
      <c r="U120" t="s">
        <v>600</v>
      </c>
      <c r="V120">
        <v>187708</v>
      </c>
      <c r="W120" t="s">
        <v>645</v>
      </c>
      <c r="X120" t="s">
        <v>209</v>
      </c>
      <c r="AB120">
        <v>400000</v>
      </c>
      <c r="AC120" s="1">
        <v>43789</v>
      </c>
      <c r="AD120" s="1">
        <v>43797</v>
      </c>
      <c r="AE120" s="1">
        <v>44163</v>
      </c>
      <c r="AF120" s="1">
        <v>44528</v>
      </c>
      <c r="AG120" s="1">
        <v>46354</v>
      </c>
      <c r="AH120">
        <v>38</v>
      </c>
      <c r="AI120">
        <v>327</v>
      </c>
      <c r="AJ120">
        <v>2153</v>
      </c>
      <c r="AK120">
        <v>1.95</v>
      </c>
      <c r="AL120">
        <v>1</v>
      </c>
      <c r="AM120" t="s">
        <v>133</v>
      </c>
      <c r="AN120" t="s">
        <v>134</v>
      </c>
      <c r="AO120">
        <v>100</v>
      </c>
      <c r="AP120">
        <v>96.760999999999996</v>
      </c>
      <c r="AQ120">
        <v>387044</v>
      </c>
      <c r="AR120">
        <v>812.05</v>
      </c>
      <c r="AS120">
        <v>387856.05</v>
      </c>
      <c r="AT120">
        <v>387044</v>
      </c>
      <c r="AU120">
        <v>812.05</v>
      </c>
      <c r="AV120">
        <v>387856.05</v>
      </c>
      <c r="AW120">
        <v>400000</v>
      </c>
      <c r="AX120">
        <v>400000</v>
      </c>
      <c r="BA120">
        <v>173975914.15000001</v>
      </c>
      <c r="BB120">
        <v>1403306.79</v>
      </c>
      <c r="BC120">
        <v>175379220.94</v>
      </c>
      <c r="BD120">
        <v>176919328.78999999</v>
      </c>
      <c r="BE120">
        <v>0.21876899999999999</v>
      </c>
      <c r="BF120" t="str">
        <f>IF(TRIM(W120)="",IF(TRIM(O120)="",IF(TRIM(M120)="","please check",CONCATENATE(M120,"_",COUNTIFS($M$2:$M120,M120,$C$2:$C120,$C120))),CONCATENATE(O120,"_",COUNTIFS($O$2:$O120,O120,$C$2:$C120,$C120))),W120)</f>
        <v>BE0002679604</v>
      </c>
      <c r="BG120" t="str">
        <f t="shared" si="3"/>
        <v/>
      </c>
      <c r="BH120">
        <f t="shared" si="4"/>
        <v>400000</v>
      </c>
      <c r="BI120">
        <f t="shared" si="5"/>
        <v>387856.05</v>
      </c>
      <c r="BJ120">
        <f>IF($I120&lt;&gt;"F.E.T.",$AV120,IF($BK120="",IF($D120=$L120,$BI120,-SUMIFS($BI:$BI,$BG:$BG,$BG120,$B:$B,$B120,$L:$L,"&lt;&gt;"&amp;$L120)+SUMIFS($AY:$AY,$BG:$BG,$BG120,$B:$B,$B120)),IF($D120=$L120,-SUMIFS($BI:$BI,$BG:$BG,$BG120,$B:$B,$B120,$L:$L,"&lt;&gt;"&amp;$L120)*VLOOKUP($D120&amp;(IF($L120=MID($Q120,FIND("Bought ",$Q120)+7,3),MID($Q120,FIND("Sold ",$Q120)+5,3),IF($L120=MID($Q120,FIND("Sold ",$Q120)+5,3),MID($Q120,FIND("Bought ",$Q120)+7,3),"error"))),FX!$A:$B,2,0)+SUMIFS($AY:$AY,$BG:$BG,$BG120,$B:$B,$B120),$BI120*(VLOOKUP($D120&amp;$L120,FX!$A:$B,2,0)))))</f>
        <v>387856.05</v>
      </c>
      <c r="BK120" t="str">
        <f>IF(E120="CASH",IFERROR(VLOOKUP(M120,[1]mapping!$A:$C,3,0),""),IF(I120="F.E.T.",IF(VLOOKUP(O120,[1]forwards!$E:$Q,13,0)=0,"",VLOOKUP(O120,[1]forwards!$E:$Q,13,0)),""))</f>
        <v/>
      </c>
      <c r="BL120" t="str">
        <f>IF($B120&lt;&gt;VLOOKUP($BL$1,NAV!$A:$N,MATCH("SubFund_Code",NAV!$A$1:$N$1,0),0),"n/a",IF($BK120="",$BJ120/SUMIFS($BJ:$BJ,$BK:$BK,"",$B:$B,$B120)*VLOOKUP($BL$1,NAV!$A:$N,MATCH("Hedged sc",NAV!$A$1:$N$1,0),0)/VLOOKUP($BL$1,NAV!$A:$N,MATCH("SC in FUND CCY",NAV!$A$1:$N$1,0),0),IF($BK120&lt;&gt;VLOOKUP($BL$1,NAV!$A:$N,MATCH("SC",NAV!$A$1:$N$1,0),0),"n/a",$BJ120/VLOOKUP($BL$1,NAV!$A:$N,MATCH("SC in FUND CCY",NAV!$A$1:$N$1,0),0))))</f>
        <v>n/a</v>
      </c>
    </row>
    <row r="121" spans="1:64" hidden="1" x14ac:dyDescent="0.25">
      <c r="A121" s="1">
        <v>44196</v>
      </c>
      <c r="B121" t="s">
        <v>104</v>
      </c>
      <c r="C121" t="s">
        <v>105</v>
      </c>
      <c r="D121" t="s">
        <v>57</v>
      </c>
      <c r="E121" t="s">
        <v>124</v>
      </c>
      <c r="F121" t="s">
        <v>125</v>
      </c>
      <c r="G121" t="s">
        <v>126</v>
      </c>
      <c r="H121">
        <v>150</v>
      </c>
      <c r="I121" t="s">
        <v>127</v>
      </c>
      <c r="J121">
        <v>200</v>
      </c>
      <c r="K121" t="s">
        <v>128</v>
      </c>
      <c r="L121" t="s">
        <v>57</v>
      </c>
      <c r="P121">
        <v>779697000000</v>
      </c>
      <c r="Q121" t="s">
        <v>646</v>
      </c>
      <c r="R121" t="s">
        <v>281</v>
      </c>
      <c r="S121" t="s">
        <v>156</v>
      </c>
      <c r="T121" t="s">
        <v>157</v>
      </c>
      <c r="U121" t="s">
        <v>219</v>
      </c>
      <c r="V121">
        <v>20052</v>
      </c>
      <c r="W121" t="s">
        <v>647</v>
      </c>
      <c r="X121" t="s">
        <v>648</v>
      </c>
      <c r="AB121">
        <v>1000000</v>
      </c>
      <c r="AC121" s="1">
        <v>43889</v>
      </c>
      <c r="AD121" s="1">
        <v>43893</v>
      </c>
      <c r="AE121" s="1">
        <v>44168</v>
      </c>
      <c r="AF121" s="1">
        <v>44533</v>
      </c>
      <c r="AG121" s="1">
        <v>47455</v>
      </c>
      <c r="AH121">
        <v>33</v>
      </c>
      <c r="AI121">
        <v>332</v>
      </c>
      <c r="AJ121">
        <v>3254</v>
      </c>
      <c r="AK121">
        <v>0.75</v>
      </c>
      <c r="AL121">
        <v>1</v>
      </c>
      <c r="AM121" t="s">
        <v>133</v>
      </c>
      <c r="AN121" t="s">
        <v>134</v>
      </c>
      <c r="AO121">
        <v>101.8421</v>
      </c>
      <c r="AP121">
        <v>104.995</v>
      </c>
      <c r="AQ121">
        <v>1049950</v>
      </c>
      <c r="AR121">
        <v>678.08</v>
      </c>
      <c r="AS121">
        <v>1050628.08</v>
      </c>
      <c r="AT121">
        <v>1049950</v>
      </c>
      <c r="AU121">
        <v>678.08</v>
      </c>
      <c r="AV121">
        <v>1050628.08</v>
      </c>
      <c r="AW121">
        <v>1018421</v>
      </c>
      <c r="AX121">
        <v>1018421</v>
      </c>
      <c r="BA121">
        <v>173975914.15000001</v>
      </c>
      <c r="BB121">
        <v>1403306.79</v>
      </c>
      <c r="BC121">
        <v>175379220.94</v>
      </c>
      <c r="BD121">
        <v>176919328.78999999</v>
      </c>
      <c r="BE121">
        <v>0.59346299999999996</v>
      </c>
      <c r="BF121" t="str">
        <f>IF(TRIM(W121)="",IF(TRIM(O121)="",IF(TRIM(M121)="","please check",CONCATENATE(M121,"_",COUNTIFS($M$2:$M121,M121,$C$2:$C121,$C121))),CONCATENATE(O121,"_",COUNTIFS($O$2:$O121,O121,$C$2:$C121,$C121))),W121)</f>
        <v>FR0013464815</v>
      </c>
      <c r="BG121" t="str">
        <f t="shared" si="3"/>
        <v/>
      </c>
      <c r="BH121">
        <f t="shared" si="4"/>
        <v>1000000</v>
      </c>
      <c r="BI121">
        <f t="shared" si="5"/>
        <v>1050628.08</v>
      </c>
      <c r="BJ121">
        <f>IF($I121&lt;&gt;"F.E.T.",$AV121,IF($BK121="",IF($D121=$L121,$BI121,-SUMIFS($BI:$BI,$BG:$BG,$BG121,$B:$B,$B121,$L:$L,"&lt;&gt;"&amp;$L121)+SUMIFS($AY:$AY,$BG:$BG,$BG121,$B:$B,$B121)),IF($D121=$L121,-SUMIFS($BI:$BI,$BG:$BG,$BG121,$B:$B,$B121,$L:$L,"&lt;&gt;"&amp;$L121)*VLOOKUP($D121&amp;(IF($L121=MID($Q121,FIND("Bought ",$Q121)+7,3),MID($Q121,FIND("Sold ",$Q121)+5,3),IF($L121=MID($Q121,FIND("Sold ",$Q121)+5,3),MID($Q121,FIND("Bought ",$Q121)+7,3),"error"))),FX!$A:$B,2,0)+SUMIFS($AY:$AY,$BG:$BG,$BG121,$B:$B,$B121),$BI121*(VLOOKUP($D121&amp;$L121,FX!$A:$B,2,0)))))</f>
        <v>1050628.08</v>
      </c>
      <c r="BK121" t="str">
        <f>IF(E121="CASH",IFERROR(VLOOKUP(M121,[1]mapping!$A:$C,3,0),""),IF(I121="F.E.T.",IF(VLOOKUP(O121,[1]forwards!$E:$Q,13,0)=0,"",VLOOKUP(O121,[1]forwards!$E:$Q,13,0)),""))</f>
        <v/>
      </c>
      <c r="BL121" t="str">
        <f>IF($B121&lt;&gt;VLOOKUP($BL$1,NAV!$A:$N,MATCH("SubFund_Code",NAV!$A$1:$N$1,0),0),"n/a",IF($BK121="",$BJ121/SUMIFS($BJ:$BJ,$BK:$BK,"",$B:$B,$B121)*VLOOKUP($BL$1,NAV!$A:$N,MATCH("Hedged sc",NAV!$A$1:$N$1,0),0)/VLOOKUP($BL$1,NAV!$A:$N,MATCH("SC in FUND CCY",NAV!$A$1:$N$1,0),0),IF($BK121&lt;&gt;VLOOKUP($BL$1,NAV!$A:$N,MATCH("SC",NAV!$A$1:$N$1,0),0),"n/a",$BJ121/VLOOKUP($BL$1,NAV!$A:$N,MATCH("SC in FUND CCY",NAV!$A$1:$N$1,0),0))))</f>
        <v>n/a</v>
      </c>
    </row>
    <row r="122" spans="1:64" hidden="1" x14ac:dyDescent="0.25">
      <c r="A122" s="1">
        <v>44196</v>
      </c>
      <c r="B122" t="s">
        <v>104</v>
      </c>
      <c r="C122" t="s">
        <v>105</v>
      </c>
      <c r="D122" t="s">
        <v>57</v>
      </c>
      <c r="E122" t="s">
        <v>124</v>
      </c>
      <c r="F122" t="s">
        <v>125</v>
      </c>
      <c r="G122" t="s">
        <v>126</v>
      </c>
      <c r="H122">
        <v>150</v>
      </c>
      <c r="I122" t="s">
        <v>127</v>
      </c>
      <c r="J122">
        <v>200</v>
      </c>
      <c r="K122" t="s">
        <v>128</v>
      </c>
      <c r="L122" t="s">
        <v>57</v>
      </c>
      <c r="P122">
        <v>782909000000</v>
      </c>
      <c r="Q122" t="s">
        <v>649</v>
      </c>
      <c r="R122" t="s">
        <v>136</v>
      </c>
      <c r="S122" t="s">
        <v>137</v>
      </c>
      <c r="T122" t="s">
        <v>190</v>
      </c>
      <c r="U122" t="s">
        <v>219</v>
      </c>
      <c r="V122">
        <v>20052</v>
      </c>
      <c r="W122" t="s">
        <v>650</v>
      </c>
      <c r="X122" t="s">
        <v>651</v>
      </c>
      <c r="AB122">
        <v>2000000</v>
      </c>
      <c r="AC122" s="1">
        <v>43802</v>
      </c>
      <c r="AD122" s="1">
        <v>43805</v>
      </c>
      <c r="AE122" s="1">
        <v>44180</v>
      </c>
      <c r="AF122" s="1">
        <v>44536</v>
      </c>
      <c r="AG122" s="1">
        <v>47467</v>
      </c>
      <c r="AH122">
        <v>21</v>
      </c>
      <c r="AI122">
        <v>335</v>
      </c>
      <c r="AJ122">
        <v>3266</v>
      </c>
      <c r="AK122">
        <v>0.875</v>
      </c>
      <c r="AL122">
        <v>1</v>
      </c>
      <c r="AM122" t="s">
        <v>133</v>
      </c>
      <c r="AN122" t="s">
        <v>134</v>
      </c>
      <c r="AO122">
        <v>100.39624999999999</v>
      </c>
      <c r="AP122">
        <v>106.111</v>
      </c>
      <c r="AQ122">
        <v>2122220</v>
      </c>
      <c r="AR122">
        <v>1006.85</v>
      </c>
      <c r="AS122">
        <v>2123226.85</v>
      </c>
      <c r="AT122">
        <v>2122220</v>
      </c>
      <c r="AU122">
        <v>1006.85</v>
      </c>
      <c r="AV122">
        <v>2123226.85</v>
      </c>
      <c r="AW122">
        <v>2007925</v>
      </c>
      <c r="AX122">
        <v>2007925</v>
      </c>
      <c r="BA122">
        <v>173975914.15000001</v>
      </c>
      <c r="BB122">
        <v>1403306.79</v>
      </c>
      <c r="BC122">
        <v>175379220.94</v>
      </c>
      <c r="BD122">
        <v>176919328.78999999</v>
      </c>
      <c r="BE122">
        <v>1.199541</v>
      </c>
      <c r="BF122" t="str">
        <f>IF(TRIM(W122)="",IF(TRIM(O122)="",IF(TRIM(M122)="","please check",CONCATENATE(M122,"_",COUNTIFS($M$2:$M122,M122,$C$2:$C122,$C122))),CONCATENATE(O122,"_",COUNTIFS($O$2:$O122,O122,$C$2:$C122,$C122))),W122)</f>
        <v>XS2091606330</v>
      </c>
      <c r="BG122" t="str">
        <f t="shared" si="3"/>
        <v/>
      </c>
      <c r="BH122">
        <f t="shared" si="4"/>
        <v>2000000</v>
      </c>
      <c r="BI122">
        <f t="shared" si="5"/>
        <v>2123226.85</v>
      </c>
      <c r="BJ122">
        <f>IF($I122&lt;&gt;"F.E.T.",$AV122,IF($BK122="",IF($D122=$L122,$BI122,-SUMIFS($BI:$BI,$BG:$BG,$BG122,$B:$B,$B122,$L:$L,"&lt;&gt;"&amp;$L122)+SUMIFS($AY:$AY,$BG:$BG,$BG122,$B:$B,$B122)),IF($D122=$L122,-SUMIFS($BI:$BI,$BG:$BG,$BG122,$B:$B,$B122,$L:$L,"&lt;&gt;"&amp;$L122)*VLOOKUP($D122&amp;(IF($L122=MID($Q122,FIND("Bought ",$Q122)+7,3),MID($Q122,FIND("Sold ",$Q122)+5,3),IF($L122=MID($Q122,FIND("Sold ",$Q122)+5,3),MID($Q122,FIND("Bought ",$Q122)+7,3),"error"))),FX!$A:$B,2,0)+SUMIFS($AY:$AY,$BG:$BG,$BG122,$B:$B,$B122),$BI122*(VLOOKUP($D122&amp;$L122,FX!$A:$B,2,0)))))</f>
        <v>2123226.85</v>
      </c>
      <c r="BK122" t="str">
        <f>IF(E122="CASH",IFERROR(VLOOKUP(M122,[1]mapping!$A:$C,3,0),""),IF(I122="F.E.T.",IF(VLOOKUP(O122,[1]forwards!$E:$Q,13,0)=0,"",VLOOKUP(O122,[1]forwards!$E:$Q,13,0)),""))</f>
        <v/>
      </c>
      <c r="BL122" t="str">
        <f>IF($B122&lt;&gt;VLOOKUP($BL$1,NAV!$A:$N,MATCH("SubFund_Code",NAV!$A$1:$N$1,0),0),"n/a",IF($BK122="",$BJ122/SUMIFS($BJ:$BJ,$BK:$BK,"",$B:$B,$B122)*VLOOKUP($BL$1,NAV!$A:$N,MATCH("Hedged sc",NAV!$A$1:$N$1,0),0)/VLOOKUP($BL$1,NAV!$A:$N,MATCH("SC in FUND CCY",NAV!$A$1:$N$1,0),0),IF($BK122&lt;&gt;VLOOKUP($BL$1,NAV!$A:$N,MATCH("SC",NAV!$A$1:$N$1,0),0),"n/a",$BJ122/VLOOKUP($BL$1,NAV!$A:$N,MATCH("SC in FUND CCY",NAV!$A$1:$N$1,0),0))))</f>
        <v>n/a</v>
      </c>
    </row>
    <row r="123" spans="1:64" hidden="1" x14ac:dyDescent="0.25">
      <c r="A123" s="1">
        <v>44196</v>
      </c>
      <c r="B123" t="s">
        <v>104</v>
      </c>
      <c r="C123" t="s">
        <v>105</v>
      </c>
      <c r="D123" t="s">
        <v>57</v>
      </c>
      <c r="E123" t="s">
        <v>124</v>
      </c>
      <c r="F123" t="s">
        <v>125</v>
      </c>
      <c r="G123" t="s">
        <v>126</v>
      </c>
      <c r="H123">
        <v>150</v>
      </c>
      <c r="I123" t="s">
        <v>127</v>
      </c>
      <c r="J123">
        <v>200</v>
      </c>
      <c r="K123" t="s">
        <v>128</v>
      </c>
      <c r="L123" t="s">
        <v>57</v>
      </c>
      <c r="P123">
        <v>788673000000</v>
      </c>
      <c r="Q123" t="s">
        <v>191</v>
      </c>
      <c r="R123" t="s">
        <v>147</v>
      </c>
      <c r="S123" t="s">
        <v>148</v>
      </c>
      <c r="T123" t="s">
        <v>149</v>
      </c>
      <c r="U123" t="s">
        <v>296</v>
      </c>
      <c r="V123">
        <v>591466</v>
      </c>
      <c r="W123" t="s">
        <v>192</v>
      </c>
      <c r="X123" t="s">
        <v>193</v>
      </c>
      <c r="AB123">
        <v>1200000</v>
      </c>
      <c r="AC123" s="1">
        <v>43151</v>
      </c>
      <c r="AD123" s="1">
        <v>43153</v>
      </c>
      <c r="AE123" s="1">
        <v>43882</v>
      </c>
      <c r="AF123" s="1">
        <v>44248</v>
      </c>
      <c r="AG123" s="1">
        <v>45343</v>
      </c>
      <c r="AH123">
        <v>319</v>
      </c>
      <c r="AI123">
        <v>47</v>
      </c>
      <c r="AJ123">
        <v>1142</v>
      </c>
      <c r="AK123">
        <v>1.5</v>
      </c>
      <c r="AL123">
        <v>1</v>
      </c>
      <c r="AM123" t="s">
        <v>133</v>
      </c>
      <c r="AN123" t="s">
        <v>134</v>
      </c>
      <c r="AO123">
        <v>101.735883</v>
      </c>
      <c r="AP123">
        <v>100.97799999999999</v>
      </c>
      <c r="AQ123">
        <v>1211736</v>
      </c>
      <c r="AR123">
        <v>15688.52</v>
      </c>
      <c r="AS123">
        <v>1227424.52</v>
      </c>
      <c r="AT123">
        <v>1211736</v>
      </c>
      <c r="AU123">
        <v>15688.52</v>
      </c>
      <c r="AV123">
        <v>1227424.52</v>
      </c>
      <c r="AW123">
        <v>1220830.6000000001</v>
      </c>
      <c r="AX123">
        <v>1220830.6000000001</v>
      </c>
      <c r="BA123">
        <v>173975914.15000001</v>
      </c>
      <c r="BB123">
        <v>1403306.79</v>
      </c>
      <c r="BC123">
        <v>175379220.94</v>
      </c>
      <c r="BD123">
        <v>176919328.78999999</v>
      </c>
      <c r="BE123">
        <v>0.68490899999999999</v>
      </c>
      <c r="BF123" t="str">
        <f>IF(TRIM(W123)="",IF(TRIM(O123)="",IF(TRIM(M123)="","please check",CONCATENATE(M123,"_",COUNTIFS($M$2:$M123,M123,$C$2:$C123,$C123))),CONCATENATE(O123,"_",COUNTIFS($O$2:$O123,O123,$C$2:$C123,$C123))),W123)</f>
        <v>DE000A2G9HU0</v>
      </c>
      <c r="BG123" t="str">
        <f t="shared" si="3"/>
        <v/>
      </c>
      <c r="BH123">
        <f t="shared" si="4"/>
        <v>1200000</v>
      </c>
      <c r="BI123">
        <f t="shared" si="5"/>
        <v>1227424.52</v>
      </c>
      <c r="BJ123">
        <f>IF($I123&lt;&gt;"F.E.T.",$AV123,IF($BK123="",IF($D123=$L123,$BI123,-SUMIFS($BI:$BI,$BG:$BG,$BG123,$B:$B,$B123,$L:$L,"&lt;&gt;"&amp;$L123)+SUMIFS($AY:$AY,$BG:$BG,$BG123,$B:$B,$B123)),IF($D123=$L123,-SUMIFS($BI:$BI,$BG:$BG,$BG123,$B:$B,$B123,$L:$L,"&lt;&gt;"&amp;$L123)*VLOOKUP($D123&amp;(IF($L123=MID($Q123,FIND("Bought ",$Q123)+7,3),MID($Q123,FIND("Sold ",$Q123)+5,3),IF($L123=MID($Q123,FIND("Sold ",$Q123)+5,3),MID($Q123,FIND("Bought ",$Q123)+7,3),"error"))),FX!$A:$B,2,0)+SUMIFS($AY:$AY,$BG:$BG,$BG123,$B:$B,$B123),$BI123*(VLOOKUP($D123&amp;$L123,FX!$A:$B,2,0)))))</f>
        <v>1227424.52</v>
      </c>
      <c r="BK123" t="str">
        <f>IF(E123="CASH",IFERROR(VLOOKUP(M123,[1]mapping!$A:$C,3,0),""),IF(I123="F.E.T.",IF(VLOOKUP(O123,[1]forwards!$E:$Q,13,0)=0,"",VLOOKUP(O123,[1]forwards!$E:$Q,13,0)),""))</f>
        <v/>
      </c>
      <c r="BL123" t="str">
        <f>IF($B123&lt;&gt;VLOOKUP($BL$1,NAV!$A:$N,MATCH("SubFund_Code",NAV!$A$1:$N$1,0),0),"n/a",IF($BK123="",$BJ123/SUMIFS($BJ:$BJ,$BK:$BK,"",$B:$B,$B123)*VLOOKUP($BL$1,NAV!$A:$N,MATCH("Hedged sc",NAV!$A$1:$N$1,0),0)/VLOOKUP($BL$1,NAV!$A:$N,MATCH("SC in FUND CCY",NAV!$A$1:$N$1,0),0),IF($BK123&lt;&gt;VLOOKUP($BL$1,NAV!$A:$N,MATCH("SC",NAV!$A$1:$N$1,0),0),"n/a",$BJ123/VLOOKUP($BL$1,NAV!$A:$N,MATCH("SC in FUND CCY",NAV!$A$1:$N$1,0),0))))</f>
        <v>n/a</v>
      </c>
    </row>
    <row r="124" spans="1:64" hidden="1" x14ac:dyDescent="0.25">
      <c r="A124" s="1">
        <v>44196</v>
      </c>
      <c r="B124" t="s">
        <v>104</v>
      </c>
      <c r="C124" t="s">
        <v>105</v>
      </c>
      <c r="D124" t="s">
        <v>57</v>
      </c>
      <c r="E124" t="s">
        <v>124</v>
      </c>
      <c r="F124" t="s">
        <v>125</v>
      </c>
      <c r="G124" t="s">
        <v>126</v>
      </c>
      <c r="H124">
        <v>150</v>
      </c>
      <c r="I124" t="s">
        <v>127</v>
      </c>
      <c r="J124">
        <v>200</v>
      </c>
      <c r="K124" t="s">
        <v>128</v>
      </c>
      <c r="L124" t="s">
        <v>57</v>
      </c>
      <c r="P124">
        <v>795700000000</v>
      </c>
      <c r="Q124" t="s">
        <v>652</v>
      </c>
      <c r="R124" t="s">
        <v>264</v>
      </c>
      <c r="S124" t="s">
        <v>137</v>
      </c>
      <c r="T124" t="s">
        <v>144</v>
      </c>
      <c r="U124" t="s">
        <v>219</v>
      </c>
      <c r="V124">
        <v>20052</v>
      </c>
      <c r="W124" t="s">
        <v>653</v>
      </c>
      <c r="X124" t="s">
        <v>654</v>
      </c>
      <c r="AB124">
        <v>701000</v>
      </c>
      <c r="AC124" s="1">
        <v>43837</v>
      </c>
      <c r="AD124" s="1">
        <v>43845</v>
      </c>
      <c r="AE124" s="1">
        <v>43845</v>
      </c>
      <c r="AF124" s="1">
        <v>44211</v>
      </c>
      <c r="AG124" s="1">
        <v>46037</v>
      </c>
      <c r="AH124">
        <v>356</v>
      </c>
      <c r="AI124">
        <v>10</v>
      </c>
      <c r="AJ124">
        <v>1836</v>
      </c>
      <c r="AK124">
        <v>0.45</v>
      </c>
      <c r="AL124">
        <v>1</v>
      </c>
      <c r="AM124" t="s">
        <v>133</v>
      </c>
      <c r="AN124" t="s">
        <v>134</v>
      </c>
      <c r="AO124">
        <v>99.959000000000003</v>
      </c>
      <c r="AP124">
        <v>102.277</v>
      </c>
      <c r="AQ124">
        <v>716961.77</v>
      </c>
      <c r="AR124">
        <v>3068.31</v>
      </c>
      <c r="AS124">
        <v>720030.08</v>
      </c>
      <c r="AT124">
        <v>716961.77</v>
      </c>
      <c r="AU124">
        <v>3068.31</v>
      </c>
      <c r="AV124">
        <v>720030.08</v>
      </c>
      <c r="AW124">
        <v>700712.59</v>
      </c>
      <c r="AX124">
        <v>700712.59</v>
      </c>
      <c r="BA124">
        <v>173975914.15000001</v>
      </c>
      <c r="BB124">
        <v>1403306.79</v>
      </c>
      <c r="BC124">
        <v>175379220.94</v>
      </c>
      <c r="BD124">
        <v>176919328.78999999</v>
      </c>
      <c r="BE124">
        <v>0.405248</v>
      </c>
      <c r="BF124" t="str">
        <f>IF(TRIM(W124)="",IF(TRIM(O124)="",IF(TRIM(M124)="","please check",CONCATENATE(M124,"_",COUNTIFS($M$2:$M124,M124,$C$2:$C124,$C124))),CONCATENATE(O124,"_",COUNTIFS($O$2:$O124,O124,$C$2:$C124,$C124))),W124)</f>
        <v>XS2100788780</v>
      </c>
      <c r="BG124" t="str">
        <f t="shared" si="3"/>
        <v/>
      </c>
      <c r="BH124">
        <f t="shared" si="4"/>
        <v>701000</v>
      </c>
      <c r="BI124">
        <f t="shared" si="5"/>
        <v>720030.08</v>
      </c>
      <c r="BJ124">
        <f>IF($I124&lt;&gt;"F.E.T.",$AV124,IF($BK124="",IF($D124=$L124,$BI124,-SUMIFS($BI:$BI,$BG:$BG,$BG124,$B:$B,$B124,$L:$L,"&lt;&gt;"&amp;$L124)+SUMIFS($AY:$AY,$BG:$BG,$BG124,$B:$B,$B124)),IF($D124=$L124,-SUMIFS($BI:$BI,$BG:$BG,$BG124,$B:$B,$B124,$L:$L,"&lt;&gt;"&amp;$L124)*VLOOKUP($D124&amp;(IF($L124=MID($Q124,FIND("Bought ",$Q124)+7,3),MID($Q124,FIND("Sold ",$Q124)+5,3),IF($L124=MID($Q124,FIND("Sold ",$Q124)+5,3),MID($Q124,FIND("Bought ",$Q124)+7,3),"error"))),FX!$A:$B,2,0)+SUMIFS($AY:$AY,$BG:$BG,$BG124,$B:$B,$B124),$BI124*(VLOOKUP($D124&amp;$L124,FX!$A:$B,2,0)))))</f>
        <v>720030.08</v>
      </c>
      <c r="BK124" t="str">
        <f>IF(E124="CASH",IFERROR(VLOOKUP(M124,[1]mapping!$A:$C,3,0),""),IF(I124="F.E.T.",IF(VLOOKUP(O124,[1]forwards!$E:$Q,13,0)=0,"",VLOOKUP(O124,[1]forwards!$E:$Q,13,0)),""))</f>
        <v/>
      </c>
      <c r="BL124" t="str">
        <f>IF($B124&lt;&gt;VLOOKUP($BL$1,NAV!$A:$N,MATCH("SubFund_Code",NAV!$A$1:$N$1,0),0),"n/a",IF($BK124="",$BJ124/SUMIFS($BJ:$BJ,$BK:$BK,"",$B:$B,$B124)*VLOOKUP($BL$1,NAV!$A:$N,MATCH("Hedged sc",NAV!$A$1:$N$1,0),0)/VLOOKUP($BL$1,NAV!$A:$N,MATCH("SC in FUND CCY",NAV!$A$1:$N$1,0),0),IF($BK124&lt;&gt;VLOOKUP($BL$1,NAV!$A:$N,MATCH("SC",NAV!$A$1:$N$1,0),0),"n/a",$BJ124/VLOOKUP($BL$1,NAV!$A:$N,MATCH("SC in FUND CCY",NAV!$A$1:$N$1,0),0))))</f>
        <v>n/a</v>
      </c>
    </row>
    <row r="125" spans="1:64" hidden="1" x14ac:dyDescent="0.25">
      <c r="A125" s="1">
        <v>44196</v>
      </c>
      <c r="B125" t="s">
        <v>104</v>
      </c>
      <c r="C125" t="s">
        <v>105</v>
      </c>
      <c r="D125" t="s">
        <v>57</v>
      </c>
      <c r="E125" t="s">
        <v>124</v>
      </c>
      <c r="F125" t="s">
        <v>125</v>
      </c>
      <c r="G125" t="s">
        <v>126</v>
      </c>
      <c r="H125">
        <v>150</v>
      </c>
      <c r="I125" t="s">
        <v>127</v>
      </c>
      <c r="J125">
        <v>200</v>
      </c>
      <c r="K125" t="s">
        <v>128</v>
      </c>
      <c r="L125" t="s">
        <v>57</v>
      </c>
      <c r="P125">
        <v>796083000000</v>
      </c>
      <c r="Q125" t="s">
        <v>655</v>
      </c>
      <c r="R125" t="s">
        <v>162</v>
      </c>
      <c r="S125" t="s">
        <v>184</v>
      </c>
      <c r="T125" t="s">
        <v>149</v>
      </c>
      <c r="U125" t="s">
        <v>219</v>
      </c>
      <c r="V125">
        <v>20052</v>
      </c>
      <c r="W125" t="s">
        <v>656</v>
      </c>
      <c r="X125" t="s">
        <v>657</v>
      </c>
      <c r="AB125">
        <v>600000</v>
      </c>
      <c r="AC125" s="1">
        <v>43838</v>
      </c>
      <c r="AD125" s="1">
        <v>43845</v>
      </c>
      <c r="AE125" s="1">
        <v>43845</v>
      </c>
      <c r="AF125" s="1">
        <v>44211</v>
      </c>
      <c r="AG125" s="1">
        <v>48228</v>
      </c>
      <c r="AH125">
        <v>356</v>
      </c>
      <c r="AI125">
        <v>10</v>
      </c>
      <c r="AJ125">
        <v>4027</v>
      </c>
      <c r="AK125">
        <v>2.7309999999999999</v>
      </c>
      <c r="AL125">
        <v>1</v>
      </c>
      <c r="AM125" t="s">
        <v>133</v>
      </c>
      <c r="AN125" t="s">
        <v>134</v>
      </c>
      <c r="AO125">
        <v>86.575000000000003</v>
      </c>
      <c r="AP125">
        <v>101.3609</v>
      </c>
      <c r="AQ125">
        <v>608165.4</v>
      </c>
      <c r="AR125">
        <v>15938.3</v>
      </c>
      <c r="AS125">
        <v>624103.69999999995</v>
      </c>
      <c r="AT125">
        <v>608165.4</v>
      </c>
      <c r="AU125">
        <v>15938.3</v>
      </c>
      <c r="AV125">
        <v>624103.69999999995</v>
      </c>
      <c r="AW125">
        <v>519450</v>
      </c>
      <c r="AX125">
        <v>519450</v>
      </c>
      <c r="BA125">
        <v>173975914.15000001</v>
      </c>
      <c r="BB125">
        <v>1403306.79</v>
      </c>
      <c r="BC125">
        <v>175379220.94</v>
      </c>
      <c r="BD125">
        <v>176919328.78999999</v>
      </c>
      <c r="BE125">
        <v>0.34375299999999998</v>
      </c>
      <c r="BF125" t="str">
        <f>IF(TRIM(W125)="",IF(TRIM(O125)="",IF(TRIM(M125)="","please check",CONCATENATE(M125,"_",COUNTIFS($M$2:$M125,M125,$C$2:$C125,$C125))),CONCATENATE(O125,"_",COUNTIFS($O$2:$O125,O125,$C$2:$C125,$C125))),W125)</f>
        <v>XS2101558307</v>
      </c>
      <c r="BG125" t="str">
        <f t="shared" si="3"/>
        <v/>
      </c>
      <c r="BH125">
        <f t="shared" si="4"/>
        <v>600000</v>
      </c>
      <c r="BI125">
        <f t="shared" si="5"/>
        <v>624103.69999999995</v>
      </c>
      <c r="BJ125">
        <f>IF($I125&lt;&gt;"F.E.T.",$AV125,IF($BK125="",IF($D125=$L125,$BI125,-SUMIFS($BI:$BI,$BG:$BG,$BG125,$B:$B,$B125,$L:$L,"&lt;&gt;"&amp;$L125)+SUMIFS($AY:$AY,$BG:$BG,$BG125,$B:$B,$B125)),IF($D125=$L125,-SUMIFS($BI:$BI,$BG:$BG,$BG125,$B:$B,$B125,$L:$L,"&lt;&gt;"&amp;$L125)*VLOOKUP($D125&amp;(IF($L125=MID($Q125,FIND("Bought ",$Q125)+7,3),MID($Q125,FIND("Sold ",$Q125)+5,3),IF($L125=MID($Q125,FIND("Sold ",$Q125)+5,3),MID($Q125,FIND("Bought ",$Q125)+7,3),"error"))),FX!$A:$B,2,0)+SUMIFS($AY:$AY,$BG:$BG,$BG125,$B:$B,$B125),$BI125*(VLOOKUP($D125&amp;$L125,FX!$A:$B,2,0)))))</f>
        <v>624103.69999999995</v>
      </c>
      <c r="BK125" t="str">
        <f>IF(E125="CASH",IFERROR(VLOOKUP(M125,[1]mapping!$A:$C,3,0),""),IF(I125="F.E.T.",IF(VLOOKUP(O125,[1]forwards!$E:$Q,13,0)=0,"",VLOOKUP(O125,[1]forwards!$E:$Q,13,0)),""))</f>
        <v/>
      </c>
      <c r="BL125" t="str">
        <f>IF($B125&lt;&gt;VLOOKUP($BL$1,NAV!$A:$N,MATCH("SubFund_Code",NAV!$A$1:$N$1,0),0),"n/a",IF($BK125="",$BJ125/SUMIFS($BJ:$BJ,$BK:$BK,"",$B:$B,$B125)*VLOOKUP($BL$1,NAV!$A:$N,MATCH("Hedged sc",NAV!$A$1:$N$1,0),0)/VLOOKUP($BL$1,NAV!$A:$N,MATCH("SC in FUND CCY",NAV!$A$1:$N$1,0),0),IF($BK125&lt;&gt;VLOOKUP($BL$1,NAV!$A:$N,MATCH("SC",NAV!$A$1:$N$1,0),0),"n/a",$BJ125/VLOOKUP($BL$1,NAV!$A:$N,MATCH("SC in FUND CCY",NAV!$A$1:$N$1,0),0))))</f>
        <v>n/a</v>
      </c>
    </row>
    <row r="126" spans="1:64" hidden="1" x14ac:dyDescent="0.25">
      <c r="A126" s="1">
        <v>44196</v>
      </c>
      <c r="B126" t="s">
        <v>104</v>
      </c>
      <c r="C126" t="s">
        <v>105</v>
      </c>
      <c r="D126" t="s">
        <v>57</v>
      </c>
      <c r="E126" t="s">
        <v>124</v>
      </c>
      <c r="F126" t="s">
        <v>125</v>
      </c>
      <c r="G126" t="s">
        <v>126</v>
      </c>
      <c r="H126">
        <v>150</v>
      </c>
      <c r="I126" t="s">
        <v>127</v>
      </c>
      <c r="J126">
        <v>200</v>
      </c>
      <c r="K126" t="s">
        <v>128</v>
      </c>
      <c r="L126" t="s">
        <v>57</v>
      </c>
      <c r="P126">
        <v>797066000000</v>
      </c>
      <c r="Q126" t="s">
        <v>658</v>
      </c>
      <c r="R126" t="s">
        <v>162</v>
      </c>
      <c r="S126" t="s">
        <v>148</v>
      </c>
      <c r="T126" t="s">
        <v>149</v>
      </c>
      <c r="U126" t="s">
        <v>219</v>
      </c>
      <c r="V126">
        <v>20052</v>
      </c>
      <c r="W126" t="s">
        <v>659</v>
      </c>
      <c r="X126" t="s">
        <v>660</v>
      </c>
      <c r="AB126">
        <v>1500000</v>
      </c>
      <c r="AC126" s="1">
        <v>43977</v>
      </c>
      <c r="AD126" s="1">
        <v>43979</v>
      </c>
      <c r="AE126" s="1">
        <v>43850</v>
      </c>
      <c r="AF126" s="1">
        <v>44216</v>
      </c>
      <c r="AG126" s="1">
        <v>46407</v>
      </c>
      <c r="AH126">
        <v>351</v>
      </c>
      <c r="AI126">
        <v>15</v>
      </c>
      <c r="AJ126">
        <v>2206</v>
      </c>
      <c r="AK126">
        <v>1.625</v>
      </c>
      <c r="AL126">
        <v>1</v>
      </c>
      <c r="AM126" t="s">
        <v>133</v>
      </c>
      <c r="AN126" t="s">
        <v>134</v>
      </c>
      <c r="AO126">
        <v>94.966800000000006</v>
      </c>
      <c r="AP126">
        <v>104.631</v>
      </c>
      <c r="AQ126">
        <v>1569465</v>
      </c>
      <c r="AR126">
        <v>23376.02</v>
      </c>
      <c r="AS126">
        <v>1592841.02</v>
      </c>
      <c r="AT126">
        <v>1569465</v>
      </c>
      <c r="AU126">
        <v>23376.02</v>
      </c>
      <c r="AV126">
        <v>1592841.02</v>
      </c>
      <c r="AW126">
        <v>1424502</v>
      </c>
      <c r="AX126">
        <v>1424502</v>
      </c>
      <c r="BA126">
        <v>173975914.15000001</v>
      </c>
      <c r="BB126">
        <v>1403306.79</v>
      </c>
      <c r="BC126">
        <v>175379220.94</v>
      </c>
      <c r="BD126">
        <v>176919328.78999999</v>
      </c>
      <c r="BE126">
        <v>0.88710800000000001</v>
      </c>
      <c r="BF126" t="str">
        <f>IF(TRIM(W126)="",IF(TRIM(O126)="",IF(TRIM(M126)="","please check",CONCATENATE(M126,"_",COUNTIFS($M$2:$M126,M126,$C$2:$C126,$C126))),CONCATENATE(O126,"_",COUNTIFS($O$2:$O126,O126,$C$2:$C126,$C126))),W126)</f>
        <v>DE000DL19U23</v>
      </c>
      <c r="BG126" t="str">
        <f t="shared" si="3"/>
        <v/>
      </c>
      <c r="BH126">
        <f t="shared" si="4"/>
        <v>1500000</v>
      </c>
      <c r="BI126">
        <f t="shared" si="5"/>
        <v>1592841.02</v>
      </c>
      <c r="BJ126">
        <f>IF($I126&lt;&gt;"F.E.T.",$AV126,IF($BK126="",IF($D126=$L126,$BI126,-SUMIFS($BI:$BI,$BG:$BG,$BG126,$B:$B,$B126,$L:$L,"&lt;&gt;"&amp;$L126)+SUMIFS($AY:$AY,$BG:$BG,$BG126,$B:$B,$B126)),IF($D126=$L126,-SUMIFS($BI:$BI,$BG:$BG,$BG126,$B:$B,$B126,$L:$L,"&lt;&gt;"&amp;$L126)*VLOOKUP($D126&amp;(IF($L126=MID($Q126,FIND("Bought ",$Q126)+7,3),MID($Q126,FIND("Sold ",$Q126)+5,3),IF($L126=MID($Q126,FIND("Sold ",$Q126)+5,3),MID($Q126,FIND("Bought ",$Q126)+7,3),"error"))),FX!$A:$B,2,0)+SUMIFS($AY:$AY,$BG:$BG,$BG126,$B:$B,$B126),$BI126*(VLOOKUP($D126&amp;$L126,FX!$A:$B,2,0)))))</f>
        <v>1592841.02</v>
      </c>
      <c r="BK126" t="str">
        <f>IF(E126="CASH",IFERROR(VLOOKUP(M126,[1]mapping!$A:$C,3,0),""),IF(I126="F.E.T.",IF(VLOOKUP(O126,[1]forwards!$E:$Q,13,0)=0,"",VLOOKUP(O126,[1]forwards!$E:$Q,13,0)),""))</f>
        <v/>
      </c>
      <c r="BL126" t="str">
        <f>IF($B126&lt;&gt;VLOOKUP($BL$1,NAV!$A:$N,MATCH("SubFund_Code",NAV!$A$1:$N$1,0),0),"n/a",IF($BK126="",$BJ126/SUMIFS($BJ:$BJ,$BK:$BK,"",$B:$B,$B126)*VLOOKUP($BL$1,NAV!$A:$N,MATCH("Hedged sc",NAV!$A$1:$N$1,0),0)/VLOOKUP($BL$1,NAV!$A:$N,MATCH("SC in FUND CCY",NAV!$A$1:$N$1,0),0),IF($BK126&lt;&gt;VLOOKUP($BL$1,NAV!$A:$N,MATCH("SC",NAV!$A$1:$N$1,0),0),"n/a",$BJ126/VLOOKUP($BL$1,NAV!$A:$N,MATCH("SC in FUND CCY",NAV!$A$1:$N$1,0),0))))</f>
        <v>n/a</v>
      </c>
    </row>
    <row r="127" spans="1:64" hidden="1" x14ac:dyDescent="0.25">
      <c r="A127" s="1">
        <v>44196</v>
      </c>
      <c r="B127" t="s">
        <v>104</v>
      </c>
      <c r="C127" t="s">
        <v>105</v>
      </c>
      <c r="D127" t="s">
        <v>57</v>
      </c>
      <c r="E127" t="s">
        <v>124</v>
      </c>
      <c r="F127" t="s">
        <v>125</v>
      </c>
      <c r="G127" t="s">
        <v>126</v>
      </c>
      <c r="H127">
        <v>150</v>
      </c>
      <c r="I127" t="s">
        <v>127</v>
      </c>
      <c r="J127">
        <v>200</v>
      </c>
      <c r="K127" t="s">
        <v>128</v>
      </c>
      <c r="L127" t="s">
        <v>57</v>
      </c>
      <c r="P127">
        <v>797808000000</v>
      </c>
      <c r="Q127" t="s">
        <v>661</v>
      </c>
      <c r="R127" t="s">
        <v>162</v>
      </c>
      <c r="S127" t="s">
        <v>149</v>
      </c>
      <c r="T127" t="s">
        <v>160</v>
      </c>
      <c r="U127" t="s">
        <v>219</v>
      </c>
      <c r="V127">
        <v>20052</v>
      </c>
      <c r="W127" t="s">
        <v>662</v>
      </c>
      <c r="X127" t="s">
        <v>663</v>
      </c>
      <c r="AB127">
        <v>800000</v>
      </c>
      <c r="AC127" s="1">
        <v>43906</v>
      </c>
      <c r="AD127" s="1">
        <v>43908</v>
      </c>
      <c r="AE127" s="1">
        <v>43846</v>
      </c>
      <c r="AF127" s="1">
        <v>44212</v>
      </c>
      <c r="AG127" s="1">
        <v>44942</v>
      </c>
      <c r="AH127">
        <v>355</v>
      </c>
      <c r="AI127">
        <v>11</v>
      </c>
      <c r="AJ127">
        <v>741</v>
      </c>
      <c r="AK127">
        <v>0.125</v>
      </c>
      <c r="AL127">
        <v>1</v>
      </c>
      <c r="AM127" t="s">
        <v>133</v>
      </c>
      <c r="AN127" t="s">
        <v>134</v>
      </c>
      <c r="AO127">
        <v>99.398666000000006</v>
      </c>
      <c r="AP127">
        <v>100.119</v>
      </c>
      <c r="AQ127">
        <v>800952</v>
      </c>
      <c r="AR127">
        <v>969.95</v>
      </c>
      <c r="AS127">
        <v>801921.95</v>
      </c>
      <c r="AT127">
        <v>800952</v>
      </c>
      <c r="AU127">
        <v>969.95</v>
      </c>
      <c r="AV127">
        <v>801921.95</v>
      </c>
      <c r="AW127">
        <v>795189.33</v>
      </c>
      <c r="AX127">
        <v>795189.33</v>
      </c>
      <c r="BA127">
        <v>173975914.15000001</v>
      </c>
      <c r="BB127">
        <v>1403306.79</v>
      </c>
      <c r="BC127">
        <v>175379220.94</v>
      </c>
      <c r="BD127">
        <v>176919328.78999999</v>
      </c>
      <c r="BE127">
        <v>0.45272200000000001</v>
      </c>
      <c r="BF127" t="str">
        <f>IF(TRIM(W127)="",IF(TRIM(O127)="",IF(TRIM(M127)="","please check",CONCATENATE(M127,"_",COUNTIFS($M$2:$M127,M127,$C$2:$C127,$C127))),CONCATENATE(O127,"_",COUNTIFS($O$2:$O127,O127,$C$2:$C127,$C127))),W127)</f>
        <v>XS2099704731</v>
      </c>
      <c r="BG127" t="str">
        <f t="shared" si="3"/>
        <v/>
      </c>
      <c r="BH127">
        <f t="shared" si="4"/>
        <v>800000</v>
      </c>
      <c r="BI127">
        <f t="shared" si="5"/>
        <v>801921.95</v>
      </c>
      <c r="BJ127">
        <f>IF($I127&lt;&gt;"F.E.T.",$AV127,IF($BK127="",IF($D127=$L127,$BI127,-SUMIFS($BI:$BI,$BG:$BG,$BG127,$B:$B,$B127,$L:$L,"&lt;&gt;"&amp;$L127)+SUMIFS($AY:$AY,$BG:$BG,$BG127,$B:$B,$B127)),IF($D127=$L127,-SUMIFS($BI:$BI,$BG:$BG,$BG127,$B:$B,$B127,$L:$L,"&lt;&gt;"&amp;$L127)*VLOOKUP($D127&amp;(IF($L127=MID($Q127,FIND("Bought ",$Q127)+7,3),MID($Q127,FIND("Sold ",$Q127)+5,3),IF($L127=MID($Q127,FIND("Sold ",$Q127)+5,3),MID($Q127,FIND("Bought ",$Q127)+7,3),"error"))),FX!$A:$B,2,0)+SUMIFS($AY:$AY,$BG:$BG,$BG127,$B:$B,$B127),$BI127*(VLOOKUP($D127&amp;$L127,FX!$A:$B,2,0)))))</f>
        <v>801921.95</v>
      </c>
      <c r="BK127" t="str">
        <f>IF(E127="CASH",IFERROR(VLOOKUP(M127,[1]mapping!$A:$C,3,0),""),IF(I127="F.E.T.",IF(VLOOKUP(O127,[1]forwards!$E:$Q,13,0)=0,"",VLOOKUP(O127,[1]forwards!$E:$Q,13,0)),""))</f>
        <v/>
      </c>
      <c r="BL127" t="str">
        <f>IF($B127&lt;&gt;VLOOKUP($BL$1,NAV!$A:$N,MATCH("SubFund_Code",NAV!$A$1:$N$1,0),0),"n/a",IF($BK127="",$BJ127/SUMIFS($BJ:$BJ,$BK:$BK,"",$B:$B,$B127)*VLOOKUP($BL$1,NAV!$A:$N,MATCH("Hedged sc",NAV!$A$1:$N$1,0),0)/VLOOKUP($BL$1,NAV!$A:$N,MATCH("SC in FUND CCY",NAV!$A$1:$N$1,0),0),IF($BK127&lt;&gt;VLOOKUP($BL$1,NAV!$A:$N,MATCH("SC",NAV!$A$1:$N$1,0),0),"n/a",$BJ127/VLOOKUP($BL$1,NAV!$A:$N,MATCH("SC in FUND CCY",NAV!$A$1:$N$1,0),0))))</f>
        <v>n/a</v>
      </c>
    </row>
    <row r="128" spans="1:64" hidden="1" x14ac:dyDescent="0.25">
      <c r="A128" s="1">
        <v>44196</v>
      </c>
      <c r="B128" t="s">
        <v>104</v>
      </c>
      <c r="C128" t="s">
        <v>105</v>
      </c>
      <c r="D128" t="s">
        <v>57</v>
      </c>
      <c r="E128" t="s">
        <v>124</v>
      </c>
      <c r="F128" t="s">
        <v>125</v>
      </c>
      <c r="G128" t="s">
        <v>126</v>
      </c>
      <c r="H128">
        <v>150</v>
      </c>
      <c r="I128" t="s">
        <v>127</v>
      </c>
      <c r="J128">
        <v>200</v>
      </c>
      <c r="K128" t="s">
        <v>128</v>
      </c>
      <c r="L128" t="s">
        <v>57</v>
      </c>
      <c r="P128">
        <v>804010000000</v>
      </c>
      <c r="Q128" t="s">
        <v>588</v>
      </c>
      <c r="R128" t="s">
        <v>136</v>
      </c>
      <c r="S128" t="s">
        <v>589</v>
      </c>
      <c r="T128" t="s">
        <v>206</v>
      </c>
      <c r="U128" t="s">
        <v>219</v>
      </c>
      <c r="V128">
        <v>20052</v>
      </c>
      <c r="W128" t="s">
        <v>590</v>
      </c>
      <c r="X128" t="s">
        <v>591</v>
      </c>
      <c r="AB128">
        <v>1800000</v>
      </c>
      <c r="AC128" s="1">
        <v>43859</v>
      </c>
      <c r="AD128" s="1">
        <v>43864</v>
      </c>
      <c r="AE128" s="1">
        <v>43864</v>
      </c>
      <c r="AF128" s="1">
        <v>44230</v>
      </c>
      <c r="AG128" s="1">
        <v>46421</v>
      </c>
      <c r="AH128">
        <v>337</v>
      </c>
      <c r="AI128">
        <v>29</v>
      </c>
      <c r="AJ128">
        <v>2220</v>
      </c>
      <c r="AK128">
        <v>0.625</v>
      </c>
      <c r="AL128">
        <v>1</v>
      </c>
      <c r="AM128" t="s">
        <v>133</v>
      </c>
      <c r="AN128" t="s">
        <v>134</v>
      </c>
      <c r="AO128">
        <v>100.419611</v>
      </c>
      <c r="AP128">
        <v>102.55500000000001</v>
      </c>
      <c r="AQ128">
        <v>1845990</v>
      </c>
      <c r="AR128">
        <v>10358.61</v>
      </c>
      <c r="AS128">
        <v>1856348.61</v>
      </c>
      <c r="AT128">
        <v>1845990</v>
      </c>
      <c r="AU128">
        <v>10358.61</v>
      </c>
      <c r="AV128">
        <v>1856348.61</v>
      </c>
      <c r="AW128">
        <v>1807553</v>
      </c>
      <c r="AX128">
        <v>1807553</v>
      </c>
      <c r="BA128">
        <v>173975914.15000001</v>
      </c>
      <c r="BB128">
        <v>1403306.79</v>
      </c>
      <c r="BC128">
        <v>175379220.94</v>
      </c>
      <c r="BD128">
        <v>176919328.78999999</v>
      </c>
      <c r="BE128">
        <v>1.0434079999999999</v>
      </c>
      <c r="BF128" t="str">
        <f>IF(TRIM(W128)="",IF(TRIM(O128)="",IF(TRIM(M128)="","please check",CONCATENATE(M128,"_",COUNTIFS($M$2:$M128,M128,$C$2:$C128,$C128))),CONCATENATE(O128,"_",COUNTIFS($O$2:$O128,O128,$C$2:$C128,$C128))),W128)</f>
        <v>XS2105735935</v>
      </c>
      <c r="BG128" t="str">
        <f t="shared" si="3"/>
        <v/>
      </c>
      <c r="BH128">
        <f t="shared" si="4"/>
        <v>1800000</v>
      </c>
      <c r="BI128">
        <f t="shared" si="5"/>
        <v>1856348.61</v>
      </c>
      <c r="BJ128">
        <f>IF($I128&lt;&gt;"F.E.T.",$AV128,IF($BK128="",IF($D128=$L128,$BI128,-SUMIFS($BI:$BI,$BG:$BG,$BG128,$B:$B,$B128,$L:$L,"&lt;&gt;"&amp;$L128)+SUMIFS($AY:$AY,$BG:$BG,$BG128,$B:$B,$B128)),IF($D128=$L128,-SUMIFS($BI:$BI,$BG:$BG,$BG128,$B:$B,$B128,$L:$L,"&lt;&gt;"&amp;$L128)*VLOOKUP($D128&amp;(IF($L128=MID($Q128,FIND("Bought ",$Q128)+7,3),MID($Q128,FIND("Sold ",$Q128)+5,3),IF($L128=MID($Q128,FIND("Sold ",$Q128)+5,3),MID($Q128,FIND("Bought ",$Q128)+7,3),"error"))),FX!$A:$B,2,0)+SUMIFS($AY:$AY,$BG:$BG,$BG128,$B:$B,$B128),$BI128*(VLOOKUP($D128&amp;$L128,FX!$A:$B,2,0)))))</f>
        <v>1856348.61</v>
      </c>
      <c r="BK128" t="str">
        <f>IF(E128="CASH",IFERROR(VLOOKUP(M128,[1]mapping!$A:$C,3,0),""),IF(I128="F.E.T.",IF(VLOOKUP(O128,[1]forwards!$E:$Q,13,0)=0,"",VLOOKUP(O128,[1]forwards!$E:$Q,13,0)),""))</f>
        <v/>
      </c>
      <c r="BL128" t="str">
        <f>IF($B128&lt;&gt;VLOOKUP($BL$1,NAV!$A:$N,MATCH("SubFund_Code",NAV!$A$1:$N$1,0),0),"n/a",IF($BK128="",$BJ128/SUMIFS($BJ:$BJ,$BK:$BK,"",$B:$B,$B128)*VLOOKUP($BL$1,NAV!$A:$N,MATCH("Hedged sc",NAV!$A$1:$N$1,0),0)/VLOOKUP($BL$1,NAV!$A:$N,MATCH("SC in FUND CCY",NAV!$A$1:$N$1,0),0),IF($BK128&lt;&gt;VLOOKUP($BL$1,NAV!$A:$N,MATCH("SC",NAV!$A$1:$N$1,0),0),"n/a",$BJ128/VLOOKUP($BL$1,NAV!$A:$N,MATCH("SC in FUND CCY",NAV!$A$1:$N$1,0),0))))</f>
        <v>n/a</v>
      </c>
    </row>
    <row r="129" spans="1:64" hidden="1" x14ac:dyDescent="0.25">
      <c r="A129" s="1">
        <v>44196</v>
      </c>
      <c r="B129" t="s">
        <v>104</v>
      </c>
      <c r="C129" t="s">
        <v>105</v>
      </c>
      <c r="D129" t="s">
        <v>57</v>
      </c>
      <c r="E129" t="s">
        <v>124</v>
      </c>
      <c r="F129" t="s">
        <v>125</v>
      </c>
      <c r="G129" t="s">
        <v>126</v>
      </c>
      <c r="H129">
        <v>150</v>
      </c>
      <c r="I129" t="s">
        <v>127</v>
      </c>
      <c r="J129">
        <v>200</v>
      </c>
      <c r="K129" t="s">
        <v>128</v>
      </c>
      <c r="L129" t="s">
        <v>57</v>
      </c>
      <c r="P129">
        <v>807757000000</v>
      </c>
      <c r="Q129" t="s">
        <v>664</v>
      </c>
      <c r="R129" t="s">
        <v>266</v>
      </c>
      <c r="S129" t="s">
        <v>137</v>
      </c>
      <c r="T129" t="s">
        <v>138</v>
      </c>
      <c r="U129" t="s">
        <v>219</v>
      </c>
      <c r="V129">
        <v>20052</v>
      </c>
      <c r="W129" t="s">
        <v>665</v>
      </c>
      <c r="X129" t="s">
        <v>666</v>
      </c>
      <c r="AB129">
        <v>1300000</v>
      </c>
      <c r="AC129" s="1">
        <v>44040</v>
      </c>
      <c r="AD129" s="1">
        <v>44042</v>
      </c>
      <c r="AE129" s="1">
        <v>43872</v>
      </c>
      <c r="AF129" s="1">
        <v>44238</v>
      </c>
      <c r="AG129" s="1">
        <v>48255</v>
      </c>
      <c r="AH129">
        <v>329</v>
      </c>
      <c r="AI129">
        <v>37</v>
      </c>
      <c r="AJ129">
        <v>4054</v>
      </c>
      <c r="AK129">
        <v>0.65</v>
      </c>
      <c r="AL129">
        <v>1</v>
      </c>
      <c r="AM129" t="s">
        <v>133</v>
      </c>
      <c r="AN129" t="s">
        <v>134</v>
      </c>
      <c r="AO129">
        <v>100.383</v>
      </c>
      <c r="AP129">
        <v>103.554</v>
      </c>
      <c r="AQ129">
        <v>1346202</v>
      </c>
      <c r="AR129">
        <v>7595.77</v>
      </c>
      <c r="AS129">
        <v>1353797.77</v>
      </c>
      <c r="AT129">
        <v>1346202</v>
      </c>
      <c r="AU129">
        <v>7595.77</v>
      </c>
      <c r="AV129">
        <v>1353797.77</v>
      </c>
      <c r="AW129">
        <v>1304979</v>
      </c>
      <c r="AX129">
        <v>1304979</v>
      </c>
      <c r="BA129">
        <v>173975914.15000001</v>
      </c>
      <c r="BB129">
        <v>1403306.79</v>
      </c>
      <c r="BC129">
        <v>175379220.94</v>
      </c>
      <c r="BD129">
        <v>176919328.78999999</v>
      </c>
      <c r="BE129">
        <v>0.76091299999999995</v>
      </c>
      <c r="BF129" t="str">
        <f>IF(TRIM(W129)="",IF(TRIM(O129)="",IF(TRIM(M129)="","please check",CONCATENATE(M129,"_",COUNTIFS($M$2:$M129,M129,$C$2:$C129,$C129))),CONCATENATE(O129,"_",COUNTIFS($O$2:$O129,O129,$C$2:$C129,$C129))),W129)</f>
        <v>XS2115091808</v>
      </c>
      <c r="BG129" t="str">
        <f t="shared" si="3"/>
        <v/>
      </c>
      <c r="BH129">
        <f t="shared" si="4"/>
        <v>1300000</v>
      </c>
      <c r="BI129">
        <f t="shared" si="5"/>
        <v>1353797.77</v>
      </c>
      <c r="BJ129">
        <f>IF($I129&lt;&gt;"F.E.T.",$AV129,IF($BK129="",IF($D129=$L129,$BI129,-SUMIFS($BI:$BI,$BG:$BG,$BG129,$B:$B,$B129,$L:$L,"&lt;&gt;"&amp;$L129)+SUMIFS($AY:$AY,$BG:$BG,$BG129,$B:$B,$B129)),IF($D129=$L129,-SUMIFS($BI:$BI,$BG:$BG,$BG129,$B:$B,$B129,$L:$L,"&lt;&gt;"&amp;$L129)*VLOOKUP($D129&amp;(IF($L129=MID($Q129,FIND("Bought ",$Q129)+7,3),MID($Q129,FIND("Sold ",$Q129)+5,3),IF($L129=MID($Q129,FIND("Sold ",$Q129)+5,3),MID($Q129,FIND("Bought ",$Q129)+7,3),"error"))),FX!$A:$B,2,0)+SUMIFS($AY:$AY,$BG:$BG,$BG129,$B:$B,$B129),$BI129*(VLOOKUP($D129&amp;$L129,FX!$A:$B,2,0)))))</f>
        <v>1353797.77</v>
      </c>
      <c r="BK129" t="str">
        <f>IF(E129="CASH",IFERROR(VLOOKUP(M129,[1]mapping!$A:$C,3,0),""),IF(I129="F.E.T.",IF(VLOOKUP(O129,[1]forwards!$E:$Q,13,0)=0,"",VLOOKUP(O129,[1]forwards!$E:$Q,13,0)),""))</f>
        <v/>
      </c>
      <c r="BL129" t="str">
        <f>IF($B129&lt;&gt;VLOOKUP($BL$1,NAV!$A:$N,MATCH("SubFund_Code",NAV!$A$1:$N$1,0),0),"n/a",IF($BK129="",$BJ129/SUMIFS($BJ:$BJ,$BK:$BK,"",$B:$B,$B129)*VLOOKUP($BL$1,NAV!$A:$N,MATCH("Hedged sc",NAV!$A$1:$N$1,0),0)/VLOOKUP($BL$1,NAV!$A:$N,MATCH("SC in FUND CCY",NAV!$A$1:$N$1,0),0),IF($BK129&lt;&gt;VLOOKUP($BL$1,NAV!$A:$N,MATCH("SC",NAV!$A$1:$N$1,0),0),"n/a",$BJ129/VLOOKUP($BL$1,NAV!$A:$N,MATCH("SC in FUND CCY",NAV!$A$1:$N$1,0),0))))</f>
        <v>n/a</v>
      </c>
    </row>
    <row r="130" spans="1:64" hidden="1" x14ac:dyDescent="0.25">
      <c r="A130" s="1">
        <v>44196</v>
      </c>
      <c r="B130" t="s">
        <v>104</v>
      </c>
      <c r="C130" t="s">
        <v>105</v>
      </c>
      <c r="D130" t="s">
        <v>57</v>
      </c>
      <c r="E130" t="s">
        <v>124</v>
      </c>
      <c r="F130" t="s">
        <v>125</v>
      </c>
      <c r="G130" t="s">
        <v>126</v>
      </c>
      <c r="H130">
        <v>150</v>
      </c>
      <c r="I130" t="s">
        <v>127</v>
      </c>
      <c r="J130">
        <v>200</v>
      </c>
      <c r="K130" t="s">
        <v>128</v>
      </c>
      <c r="L130" t="s">
        <v>57</v>
      </c>
      <c r="P130">
        <v>808202000000</v>
      </c>
      <c r="Q130" t="s">
        <v>256</v>
      </c>
      <c r="R130" t="s">
        <v>142</v>
      </c>
      <c r="S130" t="s">
        <v>184</v>
      </c>
      <c r="T130" t="s">
        <v>149</v>
      </c>
      <c r="U130" t="s">
        <v>219</v>
      </c>
      <c r="V130">
        <v>20052</v>
      </c>
      <c r="W130" t="s">
        <v>257</v>
      </c>
      <c r="X130" t="s">
        <v>258</v>
      </c>
      <c r="AB130">
        <v>300000</v>
      </c>
      <c r="AC130" s="1">
        <v>43868</v>
      </c>
      <c r="AD130" s="1">
        <v>43874</v>
      </c>
      <c r="AE130" s="1">
        <v>43874</v>
      </c>
      <c r="AF130" s="1">
        <v>44240</v>
      </c>
      <c r="AG130" s="1">
        <v>46431</v>
      </c>
      <c r="AH130">
        <v>327</v>
      </c>
      <c r="AI130">
        <v>39</v>
      </c>
      <c r="AJ130">
        <v>2230</v>
      </c>
      <c r="AK130">
        <v>1.125</v>
      </c>
      <c r="AL130">
        <v>1</v>
      </c>
      <c r="AM130" t="s">
        <v>133</v>
      </c>
      <c r="AN130" t="s">
        <v>134</v>
      </c>
      <c r="AO130">
        <v>100.0012</v>
      </c>
      <c r="AP130">
        <v>99.8399</v>
      </c>
      <c r="AQ130">
        <v>299519.7</v>
      </c>
      <c r="AR130">
        <v>3015.37</v>
      </c>
      <c r="AS130">
        <v>302535.07</v>
      </c>
      <c r="AT130">
        <v>299519.7</v>
      </c>
      <c r="AU130">
        <v>3015.37</v>
      </c>
      <c r="AV130">
        <v>302535.07</v>
      </c>
      <c r="AW130">
        <v>300003.59999999998</v>
      </c>
      <c r="AX130">
        <v>300003.59999999998</v>
      </c>
      <c r="BA130">
        <v>173975914.15000001</v>
      </c>
      <c r="BB130">
        <v>1403306.79</v>
      </c>
      <c r="BC130">
        <v>175379220.94</v>
      </c>
      <c r="BD130">
        <v>176919328.78999999</v>
      </c>
      <c r="BE130">
        <v>0.169297</v>
      </c>
      <c r="BF130" t="str">
        <f>IF(TRIM(W130)="",IF(TRIM(O130)="",IF(TRIM(M130)="","please check",CONCATENATE(M130,"_",COUNTIFS($M$2:$M130,M130,$C$2:$C130,$C130))),CONCATENATE(O130,"_",COUNTIFS($O$2:$O130,O130,$C$2:$C130,$C130))),W130)</f>
        <v>XS2116503546</v>
      </c>
      <c r="BG130" t="str">
        <f t="shared" si="3"/>
        <v/>
      </c>
      <c r="BH130">
        <f t="shared" si="4"/>
        <v>300000</v>
      </c>
      <c r="BI130">
        <f t="shared" si="5"/>
        <v>302535.07</v>
      </c>
      <c r="BJ130">
        <f>IF($I130&lt;&gt;"F.E.T.",$AV130,IF($BK130="",IF($D130=$L130,$BI130,-SUMIFS($BI:$BI,$BG:$BG,$BG130,$B:$B,$B130,$L:$L,"&lt;&gt;"&amp;$L130)+SUMIFS($AY:$AY,$BG:$BG,$BG130,$B:$B,$B130)),IF($D130=$L130,-SUMIFS($BI:$BI,$BG:$BG,$BG130,$B:$B,$B130,$L:$L,"&lt;&gt;"&amp;$L130)*VLOOKUP($D130&amp;(IF($L130=MID($Q130,FIND("Bought ",$Q130)+7,3),MID($Q130,FIND("Sold ",$Q130)+5,3),IF($L130=MID($Q130,FIND("Sold ",$Q130)+5,3),MID($Q130,FIND("Bought ",$Q130)+7,3),"error"))),FX!$A:$B,2,0)+SUMIFS($AY:$AY,$BG:$BG,$BG130,$B:$B,$B130),$BI130*(VLOOKUP($D130&amp;$L130,FX!$A:$B,2,0)))))</f>
        <v>302535.07</v>
      </c>
      <c r="BK130" t="str">
        <f>IF(E130="CASH",IFERROR(VLOOKUP(M130,[1]mapping!$A:$C,3,0),""),IF(I130="F.E.T.",IF(VLOOKUP(O130,[1]forwards!$E:$Q,13,0)=0,"",VLOOKUP(O130,[1]forwards!$E:$Q,13,0)),""))</f>
        <v/>
      </c>
      <c r="BL130" t="str">
        <f>IF($B130&lt;&gt;VLOOKUP($BL$1,NAV!$A:$N,MATCH("SubFund_Code",NAV!$A$1:$N$1,0),0),"n/a",IF($BK130="",$BJ130/SUMIFS($BJ:$BJ,$BK:$BK,"",$B:$B,$B130)*VLOOKUP($BL$1,NAV!$A:$N,MATCH("Hedged sc",NAV!$A$1:$N$1,0),0)/VLOOKUP($BL$1,NAV!$A:$N,MATCH("SC in FUND CCY",NAV!$A$1:$N$1,0),0),IF($BK130&lt;&gt;VLOOKUP($BL$1,NAV!$A:$N,MATCH("SC",NAV!$A$1:$N$1,0),0),"n/a",$BJ130/VLOOKUP($BL$1,NAV!$A:$N,MATCH("SC in FUND CCY",NAV!$A$1:$N$1,0),0))))</f>
        <v>n/a</v>
      </c>
    </row>
    <row r="131" spans="1:64" hidden="1" x14ac:dyDescent="0.25">
      <c r="A131" s="1">
        <v>44196</v>
      </c>
      <c r="B131" t="s">
        <v>104</v>
      </c>
      <c r="C131" t="s">
        <v>105</v>
      </c>
      <c r="D131" t="s">
        <v>57</v>
      </c>
      <c r="E131" t="s">
        <v>124</v>
      </c>
      <c r="F131" t="s">
        <v>125</v>
      </c>
      <c r="G131" t="s">
        <v>126</v>
      </c>
      <c r="H131">
        <v>150</v>
      </c>
      <c r="I131" t="s">
        <v>127</v>
      </c>
      <c r="J131">
        <v>200</v>
      </c>
      <c r="K131" t="s">
        <v>128</v>
      </c>
      <c r="L131" t="s">
        <v>57</v>
      </c>
      <c r="P131">
        <v>808531000000</v>
      </c>
      <c r="Q131" t="s">
        <v>667</v>
      </c>
      <c r="R131" t="s">
        <v>251</v>
      </c>
      <c r="S131" t="s">
        <v>137</v>
      </c>
      <c r="T131" t="s">
        <v>138</v>
      </c>
      <c r="U131" t="s">
        <v>219</v>
      </c>
      <c r="V131">
        <v>20052</v>
      </c>
      <c r="W131" t="s">
        <v>668</v>
      </c>
      <c r="X131" t="s">
        <v>669</v>
      </c>
      <c r="AB131">
        <v>1200000</v>
      </c>
      <c r="AC131" s="1">
        <v>43896</v>
      </c>
      <c r="AD131" s="1">
        <v>43900</v>
      </c>
      <c r="AE131" s="1">
        <v>43971</v>
      </c>
      <c r="AF131" s="1">
        <v>44336</v>
      </c>
      <c r="AG131" s="1">
        <v>46527</v>
      </c>
      <c r="AH131">
        <v>230</v>
      </c>
      <c r="AI131">
        <v>135</v>
      </c>
      <c r="AJ131">
        <v>2326</v>
      </c>
      <c r="AK131">
        <v>0.25</v>
      </c>
      <c r="AL131">
        <v>1</v>
      </c>
      <c r="AM131" t="s">
        <v>133</v>
      </c>
      <c r="AN131" t="s">
        <v>134</v>
      </c>
      <c r="AO131">
        <v>100.83199999999999</v>
      </c>
      <c r="AP131">
        <v>101.602</v>
      </c>
      <c r="AQ131">
        <v>1219224</v>
      </c>
      <c r="AR131">
        <v>1890.41</v>
      </c>
      <c r="AS131">
        <v>1221114.4099999999</v>
      </c>
      <c r="AT131">
        <v>1219224</v>
      </c>
      <c r="AU131">
        <v>1890.41</v>
      </c>
      <c r="AV131">
        <v>1221114.4099999999</v>
      </c>
      <c r="AW131">
        <v>1209984</v>
      </c>
      <c r="AX131">
        <v>1209984</v>
      </c>
      <c r="BA131">
        <v>173975914.15000001</v>
      </c>
      <c r="BB131">
        <v>1403306.79</v>
      </c>
      <c r="BC131">
        <v>175379220.94</v>
      </c>
      <c r="BD131">
        <v>176919328.78999999</v>
      </c>
      <c r="BE131">
        <v>0.689141</v>
      </c>
      <c r="BF131" t="str">
        <f>IF(TRIM(W131)="",IF(TRIM(O131)="",IF(TRIM(M131)="","please check",CONCATENATE(M131,"_",COUNTIFS($M$2:$M131,M131,$C$2:$C131,$C131))),CONCATENATE(O131,"_",COUNTIFS($O$2:$O131,O131,$C$2:$C131,$C131))),W131)</f>
        <v>XS2114852218</v>
      </c>
      <c r="BG131" t="str">
        <f t="shared" ref="BG131:BG194" si="6">IF(TRIM(O131)="","",IFERROR(_xlfn.NUMBERVALUE(TRIM(O131)),TRIM(O131)))</f>
        <v/>
      </c>
      <c r="BH131">
        <f t="shared" ref="BH131:BH194" si="7">IF(I131="F.E.T.",$AW131,IF(AB131="",AQ131,AB131))</f>
        <v>1200000</v>
      </c>
      <c r="BI131">
        <f t="shared" ref="BI131:BI194" si="8">IF($I131&lt;&gt;"F.E.T.",$AS131,$BH131)</f>
        <v>1221114.4099999999</v>
      </c>
      <c r="BJ131">
        <f>IF($I131&lt;&gt;"F.E.T.",$AV131,IF($BK131="",IF($D131=$L131,$BI131,-SUMIFS($BI:$BI,$BG:$BG,$BG131,$B:$B,$B131,$L:$L,"&lt;&gt;"&amp;$L131)+SUMIFS($AY:$AY,$BG:$BG,$BG131,$B:$B,$B131)),IF($D131=$L131,-SUMIFS($BI:$BI,$BG:$BG,$BG131,$B:$B,$B131,$L:$L,"&lt;&gt;"&amp;$L131)*VLOOKUP($D131&amp;(IF($L131=MID($Q131,FIND("Bought ",$Q131)+7,3),MID($Q131,FIND("Sold ",$Q131)+5,3),IF($L131=MID($Q131,FIND("Sold ",$Q131)+5,3),MID($Q131,FIND("Bought ",$Q131)+7,3),"error"))),FX!$A:$B,2,0)+SUMIFS($AY:$AY,$BG:$BG,$BG131,$B:$B,$B131),$BI131*(VLOOKUP($D131&amp;$L131,FX!$A:$B,2,0)))))</f>
        <v>1221114.4099999999</v>
      </c>
      <c r="BK131" t="str">
        <f>IF(E131="CASH",IFERROR(VLOOKUP(M131,[1]mapping!$A:$C,3,0),""),IF(I131="F.E.T.",IF(VLOOKUP(O131,[1]forwards!$E:$Q,13,0)=0,"",VLOOKUP(O131,[1]forwards!$E:$Q,13,0)),""))</f>
        <v/>
      </c>
      <c r="BL131" t="str">
        <f>IF($B131&lt;&gt;VLOOKUP($BL$1,NAV!$A:$N,MATCH("SubFund_Code",NAV!$A$1:$N$1,0),0),"n/a",IF($BK131="",$BJ131/SUMIFS($BJ:$BJ,$BK:$BK,"",$B:$B,$B131)*VLOOKUP($BL$1,NAV!$A:$N,MATCH("Hedged sc",NAV!$A$1:$N$1,0),0)/VLOOKUP($BL$1,NAV!$A:$N,MATCH("SC in FUND CCY",NAV!$A$1:$N$1,0),0),IF($BK131&lt;&gt;VLOOKUP($BL$1,NAV!$A:$N,MATCH("SC",NAV!$A$1:$N$1,0),0),"n/a",$BJ131/VLOOKUP($BL$1,NAV!$A:$N,MATCH("SC in FUND CCY",NAV!$A$1:$N$1,0),0))))</f>
        <v>n/a</v>
      </c>
    </row>
    <row r="132" spans="1:64" hidden="1" x14ac:dyDescent="0.25">
      <c r="A132" s="1">
        <v>44196</v>
      </c>
      <c r="B132" t="s">
        <v>104</v>
      </c>
      <c r="C132" t="s">
        <v>105</v>
      </c>
      <c r="D132" t="s">
        <v>57</v>
      </c>
      <c r="E132" t="s">
        <v>124</v>
      </c>
      <c r="F132" t="s">
        <v>125</v>
      </c>
      <c r="G132" t="s">
        <v>126</v>
      </c>
      <c r="H132">
        <v>150</v>
      </c>
      <c r="I132" t="s">
        <v>127</v>
      </c>
      <c r="J132">
        <v>200</v>
      </c>
      <c r="K132" t="s">
        <v>128</v>
      </c>
      <c r="L132" t="s">
        <v>57</v>
      </c>
      <c r="P132">
        <v>809091000000</v>
      </c>
      <c r="Q132" t="s">
        <v>670</v>
      </c>
      <c r="R132" t="s">
        <v>136</v>
      </c>
      <c r="S132" t="s">
        <v>223</v>
      </c>
      <c r="T132" t="s">
        <v>217</v>
      </c>
      <c r="U132" t="s">
        <v>219</v>
      </c>
      <c r="V132">
        <v>20052</v>
      </c>
      <c r="W132" t="s">
        <v>671</v>
      </c>
      <c r="X132" t="s">
        <v>672</v>
      </c>
      <c r="AB132">
        <v>1400000</v>
      </c>
      <c r="AC132" s="1">
        <v>43871</v>
      </c>
      <c r="AD132" s="1">
        <v>43873</v>
      </c>
      <c r="AE132" s="1">
        <v>43873</v>
      </c>
      <c r="AF132" s="1">
        <v>44239</v>
      </c>
      <c r="AG132" s="1">
        <v>46795</v>
      </c>
      <c r="AH132">
        <v>328</v>
      </c>
      <c r="AI132">
        <v>38</v>
      </c>
      <c r="AJ132">
        <v>2594</v>
      </c>
      <c r="AK132">
        <v>0.75</v>
      </c>
      <c r="AL132">
        <v>1</v>
      </c>
      <c r="AM132" t="s">
        <v>133</v>
      </c>
      <c r="AN132" t="s">
        <v>134</v>
      </c>
      <c r="AO132">
        <v>99.356499999999997</v>
      </c>
      <c r="AP132">
        <v>95.748999999999995</v>
      </c>
      <c r="AQ132">
        <v>1340486</v>
      </c>
      <c r="AR132">
        <v>9409.84</v>
      </c>
      <c r="AS132">
        <v>1349895.84</v>
      </c>
      <c r="AT132">
        <v>1340486</v>
      </c>
      <c r="AU132">
        <v>9409.84</v>
      </c>
      <c r="AV132">
        <v>1349895.84</v>
      </c>
      <c r="AW132">
        <v>1390991</v>
      </c>
      <c r="AX132">
        <v>1390991</v>
      </c>
      <c r="BA132">
        <v>173975914.15000001</v>
      </c>
      <c r="BB132">
        <v>1403306.79</v>
      </c>
      <c r="BC132">
        <v>175379220.94</v>
      </c>
      <c r="BD132">
        <v>176919328.78999999</v>
      </c>
      <c r="BE132">
        <v>0.75768199999999997</v>
      </c>
      <c r="BF132" t="str">
        <f>IF(TRIM(W132)="",IF(TRIM(O132)="",IF(TRIM(M132)="","please check",CONCATENATE(M132,"_",COUNTIFS($M$2:$M132,M132,$C$2:$C132,$C132))),CONCATENATE(O132,"_",COUNTIFS($O$2:$O132,O132,$C$2:$C132,$C132))),W132)</f>
        <v>XS2117485677</v>
      </c>
      <c r="BG132" t="str">
        <f t="shared" si="6"/>
        <v/>
      </c>
      <c r="BH132">
        <f t="shared" si="7"/>
        <v>1400000</v>
      </c>
      <c r="BI132">
        <f t="shared" si="8"/>
        <v>1349895.84</v>
      </c>
      <c r="BJ132">
        <f>IF($I132&lt;&gt;"F.E.T.",$AV132,IF($BK132="",IF($D132=$L132,$BI132,-SUMIFS($BI:$BI,$BG:$BG,$BG132,$B:$B,$B132,$L:$L,"&lt;&gt;"&amp;$L132)+SUMIFS($AY:$AY,$BG:$BG,$BG132,$B:$B,$B132)),IF($D132=$L132,-SUMIFS($BI:$BI,$BG:$BG,$BG132,$B:$B,$B132,$L:$L,"&lt;&gt;"&amp;$L132)*VLOOKUP($D132&amp;(IF($L132=MID($Q132,FIND("Bought ",$Q132)+7,3),MID($Q132,FIND("Sold ",$Q132)+5,3),IF($L132=MID($Q132,FIND("Sold ",$Q132)+5,3),MID($Q132,FIND("Bought ",$Q132)+7,3),"error"))),FX!$A:$B,2,0)+SUMIFS($AY:$AY,$BG:$BG,$BG132,$B:$B,$B132),$BI132*(VLOOKUP($D132&amp;$L132,FX!$A:$B,2,0)))))</f>
        <v>1349895.84</v>
      </c>
      <c r="BK132" t="str">
        <f>IF(E132="CASH",IFERROR(VLOOKUP(M132,[1]mapping!$A:$C,3,0),""),IF(I132="F.E.T.",IF(VLOOKUP(O132,[1]forwards!$E:$Q,13,0)=0,"",VLOOKUP(O132,[1]forwards!$E:$Q,13,0)),""))</f>
        <v/>
      </c>
      <c r="BL132" t="str">
        <f>IF($B132&lt;&gt;VLOOKUP($BL$1,NAV!$A:$N,MATCH("SubFund_Code",NAV!$A$1:$N$1,0),0),"n/a",IF($BK132="",$BJ132/SUMIFS($BJ:$BJ,$BK:$BK,"",$B:$B,$B132)*VLOOKUP($BL$1,NAV!$A:$N,MATCH("Hedged sc",NAV!$A$1:$N$1,0),0)/VLOOKUP($BL$1,NAV!$A:$N,MATCH("SC in FUND CCY",NAV!$A$1:$N$1,0),0),IF($BK132&lt;&gt;VLOOKUP($BL$1,NAV!$A:$N,MATCH("SC",NAV!$A$1:$N$1,0),0),"n/a",$BJ132/VLOOKUP($BL$1,NAV!$A:$N,MATCH("SC in FUND CCY",NAV!$A$1:$N$1,0),0))))</f>
        <v>n/a</v>
      </c>
    </row>
    <row r="133" spans="1:64" hidden="1" x14ac:dyDescent="0.25">
      <c r="A133" s="1">
        <v>44196</v>
      </c>
      <c r="B133" t="s">
        <v>104</v>
      </c>
      <c r="C133" t="s">
        <v>105</v>
      </c>
      <c r="D133" t="s">
        <v>57</v>
      </c>
      <c r="E133" t="s">
        <v>124</v>
      </c>
      <c r="F133" t="s">
        <v>125</v>
      </c>
      <c r="G133" t="s">
        <v>126</v>
      </c>
      <c r="H133">
        <v>150</v>
      </c>
      <c r="I133" t="s">
        <v>127</v>
      </c>
      <c r="J133">
        <v>200</v>
      </c>
      <c r="K133" t="s">
        <v>128</v>
      </c>
      <c r="L133" t="s">
        <v>57</v>
      </c>
      <c r="P133">
        <v>812395000000</v>
      </c>
      <c r="Q133" t="s">
        <v>673</v>
      </c>
      <c r="R133" t="s">
        <v>162</v>
      </c>
      <c r="S133" t="s">
        <v>151</v>
      </c>
      <c r="T133" t="s">
        <v>322</v>
      </c>
      <c r="U133" t="s">
        <v>219</v>
      </c>
      <c r="V133">
        <v>20052</v>
      </c>
      <c r="W133" t="s">
        <v>674</v>
      </c>
      <c r="X133" t="s">
        <v>675</v>
      </c>
      <c r="AB133">
        <v>210075</v>
      </c>
      <c r="AC133" s="1">
        <v>43133</v>
      </c>
      <c r="AD133" s="1">
        <v>43137</v>
      </c>
      <c r="AE133" s="1">
        <v>44103</v>
      </c>
      <c r="AF133" s="1">
        <v>44284</v>
      </c>
      <c r="AG133" s="1">
        <v>73050</v>
      </c>
      <c r="AH133">
        <v>96</v>
      </c>
      <c r="AI133">
        <v>84</v>
      </c>
      <c r="AJ133">
        <v>28435</v>
      </c>
      <c r="AL133">
        <v>1</v>
      </c>
      <c r="AM133" t="s">
        <v>235</v>
      </c>
      <c r="AN133" t="s">
        <v>196</v>
      </c>
      <c r="AO133">
        <v>97.941210999999996</v>
      </c>
      <c r="AP133">
        <v>132.85</v>
      </c>
      <c r="AQ133">
        <v>279084.64</v>
      </c>
      <c r="AR133">
        <v>0</v>
      </c>
      <c r="AS133">
        <v>279084.64</v>
      </c>
      <c r="AT133">
        <v>279084.64</v>
      </c>
      <c r="AU133">
        <v>0</v>
      </c>
      <c r="AV133">
        <v>279084.64</v>
      </c>
      <c r="AW133">
        <v>205750</v>
      </c>
      <c r="AX133">
        <v>205750</v>
      </c>
      <c r="BA133">
        <v>173975914.15000001</v>
      </c>
      <c r="BB133">
        <v>1403306.79</v>
      </c>
      <c r="BC133">
        <v>175379220.94</v>
      </c>
      <c r="BD133">
        <v>176919328.78999999</v>
      </c>
      <c r="BE133">
        <v>0.157747</v>
      </c>
      <c r="BF133" t="str">
        <f>IF(TRIM(W133)="",IF(TRIM(O133)="",IF(TRIM(M133)="","please check",CONCATENATE(M133,"_",COUNTIFS($M$2:$M133,M133,$C$2:$C133,$C133))),CONCATENATE(O133,"_",COUNTIFS($O$2:$O133,O133,$C$2:$C133,$C133))),W133)</f>
        <v>XS1002121454</v>
      </c>
      <c r="BG133" t="str">
        <f t="shared" si="6"/>
        <v/>
      </c>
      <c r="BH133">
        <f t="shared" si="7"/>
        <v>210075</v>
      </c>
      <c r="BI133">
        <f t="shared" si="8"/>
        <v>279084.64</v>
      </c>
      <c r="BJ133">
        <f>IF($I133&lt;&gt;"F.E.T.",$AV133,IF($BK133="",IF($D133=$L133,$BI133,-SUMIFS($BI:$BI,$BG:$BG,$BG133,$B:$B,$B133,$L:$L,"&lt;&gt;"&amp;$L133)+SUMIFS($AY:$AY,$BG:$BG,$BG133,$B:$B,$B133)),IF($D133=$L133,-SUMIFS($BI:$BI,$BG:$BG,$BG133,$B:$B,$B133,$L:$L,"&lt;&gt;"&amp;$L133)*VLOOKUP($D133&amp;(IF($L133=MID($Q133,FIND("Bought ",$Q133)+7,3),MID($Q133,FIND("Sold ",$Q133)+5,3),IF($L133=MID($Q133,FIND("Sold ",$Q133)+5,3),MID($Q133,FIND("Bought ",$Q133)+7,3),"error"))),FX!$A:$B,2,0)+SUMIFS($AY:$AY,$BG:$BG,$BG133,$B:$B,$B133),$BI133*(VLOOKUP($D133&amp;$L133,FX!$A:$B,2,0)))))</f>
        <v>279084.64</v>
      </c>
      <c r="BK133" t="str">
        <f>IF(E133="CASH",IFERROR(VLOOKUP(M133,[1]mapping!$A:$C,3,0),""),IF(I133="F.E.T.",IF(VLOOKUP(O133,[1]forwards!$E:$Q,13,0)=0,"",VLOOKUP(O133,[1]forwards!$E:$Q,13,0)),""))</f>
        <v/>
      </c>
      <c r="BL133" t="str">
        <f>IF($B133&lt;&gt;VLOOKUP($BL$1,NAV!$A:$N,MATCH("SubFund_Code",NAV!$A$1:$N$1,0),0),"n/a",IF($BK133="",$BJ133/SUMIFS($BJ:$BJ,$BK:$BK,"",$B:$B,$B133)*VLOOKUP($BL$1,NAV!$A:$N,MATCH("Hedged sc",NAV!$A$1:$N$1,0),0)/VLOOKUP($BL$1,NAV!$A:$N,MATCH("SC in FUND CCY",NAV!$A$1:$N$1,0),0),IF($BK133&lt;&gt;VLOOKUP($BL$1,NAV!$A:$N,MATCH("SC",NAV!$A$1:$N$1,0),0),"n/a",$BJ133/VLOOKUP($BL$1,NAV!$A:$N,MATCH("SC in FUND CCY",NAV!$A$1:$N$1,0),0))))</f>
        <v>n/a</v>
      </c>
    </row>
    <row r="134" spans="1:64" hidden="1" x14ac:dyDescent="0.25">
      <c r="A134" s="1">
        <v>44196</v>
      </c>
      <c r="B134" t="s">
        <v>104</v>
      </c>
      <c r="C134" t="s">
        <v>105</v>
      </c>
      <c r="D134" t="s">
        <v>57</v>
      </c>
      <c r="E134" t="s">
        <v>124</v>
      </c>
      <c r="F134" t="s">
        <v>125</v>
      </c>
      <c r="G134" t="s">
        <v>126</v>
      </c>
      <c r="H134">
        <v>150</v>
      </c>
      <c r="I134" t="s">
        <v>127</v>
      </c>
      <c r="J134">
        <v>200</v>
      </c>
      <c r="K134" t="s">
        <v>128</v>
      </c>
      <c r="L134" t="s">
        <v>57</v>
      </c>
      <c r="P134">
        <v>815828000000</v>
      </c>
      <c r="Q134" t="s">
        <v>592</v>
      </c>
      <c r="R134" t="s">
        <v>147</v>
      </c>
      <c r="S134" t="s">
        <v>220</v>
      </c>
      <c r="T134" t="s">
        <v>217</v>
      </c>
      <c r="U134" t="s">
        <v>219</v>
      </c>
      <c r="V134">
        <v>20052</v>
      </c>
      <c r="W134" t="s">
        <v>593</v>
      </c>
      <c r="X134" t="s">
        <v>594</v>
      </c>
      <c r="AB134">
        <v>1400000</v>
      </c>
      <c r="AC134" s="1">
        <v>43885</v>
      </c>
      <c r="AD134" s="1">
        <v>43887</v>
      </c>
      <c r="AE134" s="1">
        <v>43887</v>
      </c>
      <c r="AF134" s="1">
        <v>44253</v>
      </c>
      <c r="AG134" s="1">
        <v>46444</v>
      </c>
      <c r="AH134">
        <v>314</v>
      </c>
      <c r="AI134">
        <v>52</v>
      </c>
      <c r="AJ134">
        <v>2243</v>
      </c>
      <c r="AK134">
        <v>0.375</v>
      </c>
      <c r="AL134">
        <v>1</v>
      </c>
      <c r="AM134" t="s">
        <v>133</v>
      </c>
      <c r="AN134" t="s">
        <v>134</v>
      </c>
      <c r="AO134">
        <v>100.236429</v>
      </c>
      <c r="AP134">
        <v>101.07</v>
      </c>
      <c r="AQ134">
        <v>1414980</v>
      </c>
      <c r="AR134">
        <v>4504.1000000000004</v>
      </c>
      <c r="AS134">
        <v>1419484.1</v>
      </c>
      <c r="AT134">
        <v>1414980</v>
      </c>
      <c r="AU134">
        <v>4504.1000000000004</v>
      </c>
      <c r="AV134">
        <v>1419484.1</v>
      </c>
      <c r="AW134">
        <v>1403310</v>
      </c>
      <c r="AX134">
        <v>1403310</v>
      </c>
      <c r="BA134">
        <v>173975914.15000001</v>
      </c>
      <c r="BB134">
        <v>1403306.79</v>
      </c>
      <c r="BC134">
        <v>175379220.94</v>
      </c>
      <c r="BD134">
        <v>176919328.78999999</v>
      </c>
      <c r="BE134">
        <v>0.79978800000000005</v>
      </c>
      <c r="BF134" t="str">
        <f>IF(TRIM(W134)="",IF(TRIM(O134)="",IF(TRIM(M134)="","please check",CONCATENATE(M134,"_",COUNTIFS($M$2:$M134,M134,$C$2:$C134,$C134))),CONCATENATE(O134,"_",COUNTIFS($O$2:$O134,O134,$C$2:$C134,$C134))),W134)</f>
        <v>XS2125426796</v>
      </c>
      <c r="BG134" t="str">
        <f t="shared" si="6"/>
        <v/>
      </c>
      <c r="BH134">
        <f t="shared" si="7"/>
        <v>1400000</v>
      </c>
      <c r="BI134">
        <f t="shared" si="8"/>
        <v>1419484.1</v>
      </c>
      <c r="BJ134">
        <f>IF($I134&lt;&gt;"F.E.T.",$AV134,IF($BK134="",IF($D134=$L134,$BI134,-SUMIFS($BI:$BI,$BG:$BG,$BG134,$B:$B,$B134,$L:$L,"&lt;&gt;"&amp;$L134)+SUMIFS($AY:$AY,$BG:$BG,$BG134,$B:$B,$B134)),IF($D134=$L134,-SUMIFS($BI:$BI,$BG:$BG,$BG134,$B:$B,$B134,$L:$L,"&lt;&gt;"&amp;$L134)*VLOOKUP($D134&amp;(IF($L134=MID($Q134,FIND("Bought ",$Q134)+7,3),MID($Q134,FIND("Sold ",$Q134)+5,3),IF($L134=MID($Q134,FIND("Sold ",$Q134)+5,3),MID($Q134,FIND("Bought ",$Q134)+7,3),"error"))),FX!$A:$B,2,0)+SUMIFS($AY:$AY,$BG:$BG,$BG134,$B:$B,$B134),$BI134*(VLOOKUP($D134&amp;$L134,FX!$A:$B,2,0)))))</f>
        <v>1419484.1</v>
      </c>
      <c r="BK134" t="str">
        <f>IF(E134="CASH",IFERROR(VLOOKUP(M134,[1]mapping!$A:$C,3,0),""),IF(I134="F.E.T.",IF(VLOOKUP(O134,[1]forwards!$E:$Q,13,0)=0,"",VLOOKUP(O134,[1]forwards!$E:$Q,13,0)),""))</f>
        <v/>
      </c>
      <c r="BL134" t="str">
        <f>IF($B134&lt;&gt;VLOOKUP($BL$1,NAV!$A:$N,MATCH("SubFund_Code",NAV!$A$1:$N$1,0),0),"n/a",IF($BK134="",$BJ134/SUMIFS($BJ:$BJ,$BK:$BK,"",$B:$B,$B134)*VLOOKUP($BL$1,NAV!$A:$N,MATCH("Hedged sc",NAV!$A$1:$N$1,0),0)/VLOOKUP($BL$1,NAV!$A:$N,MATCH("SC in FUND CCY",NAV!$A$1:$N$1,0),0),IF($BK134&lt;&gt;VLOOKUP($BL$1,NAV!$A:$N,MATCH("SC",NAV!$A$1:$N$1,0),0),"n/a",$BJ134/VLOOKUP($BL$1,NAV!$A:$N,MATCH("SC in FUND CCY",NAV!$A$1:$N$1,0),0))))</f>
        <v>n/a</v>
      </c>
    </row>
    <row r="135" spans="1:64" hidden="1" x14ac:dyDescent="0.25">
      <c r="A135" s="1">
        <v>44196</v>
      </c>
      <c r="B135" t="s">
        <v>104</v>
      </c>
      <c r="C135" t="s">
        <v>105</v>
      </c>
      <c r="D135" t="s">
        <v>57</v>
      </c>
      <c r="E135" t="s">
        <v>124</v>
      </c>
      <c r="F135" t="s">
        <v>125</v>
      </c>
      <c r="G135" t="s">
        <v>126</v>
      </c>
      <c r="H135">
        <v>150</v>
      </c>
      <c r="I135" t="s">
        <v>127</v>
      </c>
      <c r="J135">
        <v>200</v>
      </c>
      <c r="K135" t="s">
        <v>128</v>
      </c>
      <c r="L135" t="s">
        <v>57</v>
      </c>
      <c r="P135">
        <v>816329000000</v>
      </c>
      <c r="Q135" t="s">
        <v>679</v>
      </c>
      <c r="R135" t="s">
        <v>162</v>
      </c>
      <c r="S135" t="s">
        <v>195</v>
      </c>
      <c r="T135" t="s">
        <v>206</v>
      </c>
      <c r="U135" t="s">
        <v>219</v>
      </c>
      <c r="V135">
        <v>20052</v>
      </c>
      <c r="W135" t="s">
        <v>680</v>
      </c>
      <c r="X135" t="s">
        <v>681</v>
      </c>
      <c r="AB135">
        <v>1200000</v>
      </c>
      <c r="AC135" s="1">
        <v>43161</v>
      </c>
      <c r="AD135" s="1">
        <v>43165</v>
      </c>
      <c r="AE135" s="1">
        <v>43892</v>
      </c>
      <c r="AF135" s="1">
        <v>44257</v>
      </c>
      <c r="AG135" s="1">
        <v>46083</v>
      </c>
      <c r="AH135">
        <v>309</v>
      </c>
      <c r="AI135">
        <v>56</v>
      </c>
      <c r="AJ135">
        <v>1882</v>
      </c>
      <c r="AK135">
        <v>1.75</v>
      </c>
      <c r="AL135">
        <v>1</v>
      </c>
      <c r="AM135" t="s">
        <v>133</v>
      </c>
      <c r="AN135" t="s">
        <v>134</v>
      </c>
      <c r="AO135">
        <v>102.252449</v>
      </c>
      <c r="AP135">
        <v>106.239</v>
      </c>
      <c r="AQ135">
        <v>1274868</v>
      </c>
      <c r="AR135">
        <v>17778.080000000002</v>
      </c>
      <c r="AS135">
        <v>1292646.08</v>
      </c>
      <c r="AT135">
        <v>1274868</v>
      </c>
      <c r="AU135">
        <v>17778.080000000002</v>
      </c>
      <c r="AV135">
        <v>1292646.08</v>
      </c>
      <c r="AW135">
        <v>1227029.3899999999</v>
      </c>
      <c r="AX135">
        <v>1227029.3899999999</v>
      </c>
      <c r="BA135">
        <v>173975914.15000001</v>
      </c>
      <c r="BB135">
        <v>1403306.79</v>
      </c>
      <c r="BC135">
        <v>175379220.94</v>
      </c>
      <c r="BD135">
        <v>176919328.78999999</v>
      </c>
      <c r="BE135">
        <v>0.72059300000000004</v>
      </c>
      <c r="BF135" t="str">
        <f>IF(TRIM(W135)="",IF(TRIM(O135)="",IF(TRIM(M135)="","please check",CONCATENATE(M135,"_",COUNTIFS($M$2:$M135,M135,$C$2:$C135,$C135))),CONCATENATE(O135,"_",COUNTIFS($O$2:$O135,O135,$C$2:$C135,$C135))),W135)</f>
        <v>XS1788515606</v>
      </c>
      <c r="BG135" t="str">
        <f t="shared" si="6"/>
        <v/>
      </c>
      <c r="BH135">
        <f t="shared" si="7"/>
        <v>1200000</v>
      </c>
      <c r="BI135">
        <f t="shared" si="8"/>
        <v>1292646.08</v>
      </c>
      <c r="BJ135">
        <f>IF($I135&lt;&gt;"F.E.T.",$AV135,IF($BK135="",IF($D135=$L135,$BI135,-SUMIFS($BI:$BI,$BG:$BG,$BG135,$B:$B,$B135,$L:$L,"&lt;&gt;"&amp;$L135)+SUMIFS($AY:$AY,$BG:$BG,$BG135,$B:$B,$B135)),IF($D135=$L135,-SUMIFS($BI:$BI,$BG:$BG,$BG135,$B:$B,$B135,$L:$L,"&lt;&gt;"&amp;$L135)*VLOOKUP($D135&amp;(IF($L135=MID($Q135,FIND("Bought ",$Q135)+7,3),MID($Q135,FIND("Sold ",$Q135)+5,3),IF($L135=MID($Q135,FIND("Sold ",$Q135)+5,3),MID($Q135,FIND("Bought ",$Q135)+7,3),"error"))),FX!$A:$B,2,0)+SUMIFS($AY:$AY,$BG:$BG,$BG135,$B:$B,$B135),$BI135*(VLOOKUP($D135&amp;$L135,FX!$A:$B,2,0)))))</f>
        <v>1292646.08</v>
      </c>
      <c r="BK135" t="str">
        <f>IF(E135="CASH",IFERROR(VLOOKUP(M135,[1]mapping!$A:$C,3,0),""),IF(I135="F.E.T.",IF(VLOOKUP(O135,[1]forwards!$E:$Q,13,0)=0,"",VLOOKUP(O135,[1]forwards!$E:$Q,13,0)),""))</f>
        <v/>
      </c>
      <c r="BL135" t="str">
        <f>IF($B135&lt;&gt;VLOOKUP($BL$1,NAV!$A:$N,MATCH("SubFund_Code",NAV!$A$1:$N$1,0),0),"n/a",IF($BK135="",$BJ135/SUMIFS($BJ:$BJ,$BK:$BK,"",$B:$B,$B135)*VLOOKUP($BL$1,NAV!$A:$N,MATCH("Hedged sc",NAV!$A$1:$N$1,0),0)/VLOOKUP($BL$1,NAV!$A:$N,MATCH("SC in FUND CCY",NAV!$A$1:$N$1,0),0),IF($BK135&lt;&gt;VLOOKUP($BL$1,NAV!$A:$N,MATCH("SC",NAV!$A$1:$N$1,0),0),"n/a",$BJ135/VLOOKUP($BL$1,NAV!$A:$N,MATCH("SC in FUND CCY",NAV!$A$1:$N$1,0),0))))</f>
        <v>n/a</v>
      </c>
    </row>
    <row r="136" spans="1:64" hidden="1" x14ac:dyDescent="0.25">
      <c r="A136" s="1">
        <v>44196</v>
      </c>
      <c r="B136" t="s">
        <v>104</v>
      </c>
      <c r="C136" t="s">
        <v>105</v>
      </c>
      <c r="D136" t="s">
        <v>57</v>
      </c>
      <c r="E136" t="s">
        <v>124</v>
      </c>
      <c r="F136" t="s">
        <v>125</v>
      </c>
      <c r="G136" t="s">
        <v>126</v>
      </c>
      <c r="H136">
        <v>150</v>
      </c>
      <c r="I136" t="s">
        <v>127</v>
      </c>
      <c r="J136">
        <v>200</v>
      </c>
      <c r="K136" t="s">
        <v>128</v>
      </c>
      <c r="L136" t="s">
        <v>57</v>
      </c>
      <c r="P136">
        <v>828551000000</v>
      </c>
      <c r="Q136" t="s">
        <v>682</v>
      </c>
      <c r="R136" t="s">
        <v>162</v>
      </c>
      <c r="S136" t="s">
        <v>195</v>
      </c>
      <c r="T136" t="s">
        <v>206</v>
      </c>
      <c r="U136" t="s">
        <v>219</v>
      </c>
      <c r="V136">
        <v>20052</v>
      </c>
      <c r="W136" t="s">
        <v>683</v>
      </c>
      <c r="X136" t="s">
        <v>684</v>
      </c>
      <c r="AB136">
        <v>200000</v>
      </c>
      <c r="AC136" s="1">
        <v>43917</v>
      </c>
      <c r="AD136" s="1">
        <v>43922</v>
      </c>
      <c r="AE136" s="1">
        <v>43922</v>
      </c>
      <c r="AF136" s="1">
        <v>44287</v>
      </c>
      <c r="AG136" s="1">
        <v>46113</v>
      </c>
      <c r="AH136">
        <v>279</v>
      </c>
      <c r="AI136">
        <v>86</v>
      </c>
      <c r="AJ136">
        <v>1912</v>
      </c>
      <c r="AK136">
        <v>3.5</v>
      </c>
      <c r="AL136">
        <v>1</v>
      </c>
      <c r="AM136" t="s">
        <v>133</v>
      </c>
      <c r="AN136" t="s">
        <v>134</v>
      </c>
      <c r="AO136">
        <v>99.522999999999996</v>
      </c>
      <c r="AP136">
        <v>113.836</v>
      </c>
      <c r="AQ136">
        <v>227672</v>
      </c>
      <c r="AR136">
        <v>5350.68</v>
      </c>
      <c r="AS136">
        <v>233022.68</v>
      </c>
      <c r="AT136">
        <v>227672</v>
      </c>
      <c r="AU136">
        <v>5350.68</v>
      </c>
      <c r="AV136">
        <v>233022.68</v>
      </c>
      <c r="AW136">
        <v>199046</v>
      </c>
      <c r="AX136">
        <v>199046</v>
      </c>
      <c r="BA136">
        <v>173975914.15000001</v>
      </c>
      <c r="BB136">
        <v>1403306.79</v>
      </c>
      <c r="BC136">
        <v>175379220.94</v>
      </c>
      <c r="BD136">
        <v>176919328.78999999</v>
      </c>
      <c r="BE136">
        <v>0.128687</v>
      </c>
      <c r="BF136" t="str">
        <f>IF(TRIM(W136)="",IF(TRIM(O136)="",IF(TRIM(M136)="","please check",CONCATENATE(M136,"_",COUNTIFS($M$2:$M136,M136,$C$2:$C136,$C136))),CONCATENATE(O136,"_",COUNTIFS($O$2:$O136,O136,$C$2:$C136,$C136))),W136)</f>
        <v>XS2148623106</v>
      </c>
      <c r="BG136" t="str">
        <f t="shared" si="6"/>
        <v/>
      </c>
      <c r="BH136">
        <f t="shared" si="7"/>
        <v>200000</v>
      </c>
      <c r="BI136">
        <f t="shared" si="8"/>
        <v>233022.68</v>
      </c>
      <c r="BJ136">
        <f>IF($I136&lt;&gt;"F.E.T.",$AV136,IF($BK136="",IF($D136=$L136,$BI136,-SUMIFS($BI:$BI,$BG:$BG,$BG136,$B:$B,$B136,$L:$L,"&lt;&gt;"&amp;$L136)+SUMIFS($AY:$AY,$BG:$BG,$BG136,$B:$B,$B136)),IF($D136=$L136,-SUMIFS($BI:$BI,$BG:$BG,$BG136,$B:$B,$B136,$L:$L,"&lt;&gt;"&amp;$L136)*VLOOKUP($D136&amp;(IF($L136=MID($Q136,FIND("Bought ",$Q136)+7,3),MID($Q136,FIND("Sold ",$Q136)+5,3),IF($L136=MID($Q136,FIND("Sold ",$Q136)+5,3),MID($Q136,FIND("Bought ",$Q136)+7,3),"error"))),FX!$A:$B,2,0)+SUMIFS($AY:$AY,$BG:$BG,$BG136,$B:$B,$B136),$BI136*(VLOOKUP($D136&amp;$L136,FX!$A:$B,2,0)))))</f>
        <v>233022.68</v>
      </c>
      <c r="BK136" t="str">
        <f>IF(E136="CASH",IFERROR(VLOOKUP(M136,[1]mapping!$A:$C,3,0),""),IF(I136="F.E.T.",IF(VLOOKUP(O136,[1]forwards!$E:$Q,13,0)=0,"",VLOOKUP(O136,[1]forwards!$E:$Q,13,0)),""))</f>
        <v/>
      </c>
      <c r="BL136" t="str">
        <f>IF($B136&lt;&gt;VLOOKUP($BL$1,NAV!$A:$N,MATCH("SubFund_Code",NAV!$A$1:$N$1,0),0),"n/a",IF($BK136="",$BJ136/SUMIFS($BJ:$BJ,$BK:$BK,"",$B:$B,$B136)*VLOOKUP($BL$1,NAV!$A:$N,MATCH("Hedged sc",NAV!$A$1:$N$1,0),0)/VLOOKUP($BL$1,NAV!$A:$N,MATCH("SC in FUND CCY",NAV!$A$1:$N$1,0),0),IF($BK136&lt;&gt;VLOOKUP($BL$1,NAV!$A:$N,MATCH("SC",NAV!$A$1:$N$1,0),0),"n/a",$BJ136/VLOOKUP($BL$1,NAV!$A:$N,MATCH("SC in FUND CCY",NAV!$A$1:$N$1,0),0))))</f>
        <v>n/a</v>
      </c>
    </row>
    <row r="137" spans="1:64" hidden="1" x14ac:dyDescent="0.25">
      <c r="A137" s="1">
        <v>44196</v>
      </c>
      <c r="B137" t="s">
        <v>104</v>
      </c>
      <c r="C137" t="s">
        <v>105</v>
      </c>
      <c r="D137" t="s">
        <v>57</v>
      </c>
      <c r="E137" t="s">
        <v>124</v>
      </c>
      <c r="F137" t="s">
        <v>125</v>
      </c>
      <c r="G137" t="s">
        <v>126</v>
      </c>
      <c r="H137">
        <v>150</v>
      </c>
      <c r="I137" t="s">
        <v>127</v>
      </c>
      <c r="J137">
        <v>200</v>
      </c>
      <c r="K137" t="s">
        <v>128</v>
      </c>
      <c r="L137" t="s">
        <v>57</v>
      </c>
      <c r="P137">
        <v>829260000000</v>
      </c>
      <c r="Q137" t="s">
        <v>685</v>
      </c>
      <c r="R137" t="s">
        <v>136</v>
      </c>
      <c r="S137" t="s">
        <v>149</v>
      </c>
      <c r="T137" t="s">
        <v>217</v>
      </c>
      <c r="U137" t="s">
        <v>219</v>
      </c>
      <c r="V137">
        <v>20052</v>
      </c>
      <c r="W137" t="s">
        <v>686</v>
      </c>
      <c r="X137" t="s">
        <v>687</v>
      </c>
      <c r="AB137">
        <v>500000</v>
      </c>
      <c r="AC137" s="1">
        <v>43936</v>
      </c>
      <c r="AD137" s="1">
        <v>43938</v>
      </c>
      <c r="AE137" s="1">
        <v>43923</v>
      </c>
      <c r="AF137" s="1">
        <v>44288</v>
      </c>
      <c r="AG137" s="1">
        <v>48306</v>
      </c>
      <c r="AH137">
        <v>278</v>
      </c>
      <c r="AI137">
        <v>87</v>
      </c>
      <c r="AJ137">
        <v>4105</v>
      </c>
      <c r="AK137">
        <v>2.2000000000000002</v>
      </c>
      <c r="AL137">
        <v>1</v>
      </c>
      <c r="AM137" t="s">
        <v>133</v>
      </c>
      <c r="AN137" t="s">
        <v>134</v>
      </c>
      <c r="AO137">
        <v>109.21299999999999</v>
      </c>
      <c r="AP137">
        <v>121.354</v>
      </c>
      <c r="AQ137">
        <v>606770</v>
      </c>
      <c r="AR137">
        <v>8378.08</v>
      </c>
      <c r="AS137">
        <v>615148.07999999996</v>
      </c>
      <c r="AT137">
        <v>606770</v>
      </c>
      <c r="AU137">
        <v>8378.08</v>
      </c>
      <c r="AV137">
        <v>615148.07999999996</v>
      </c>
      <c r="AW137">
        <v>546065</v>
      </c>
      <c r="AX137">
        <v>546065</v>
      </c>
      <c r="BA137">
        <v>173975914.15000001</v>
      </c>
      <c r="BB137">
        <v>1403306.79</v>
      </c>
      <c r="BC137">
        <v>175379220.94</v>
      </c>
      <c r="BD137">
        <v>176919328.78999999</v>
      </c>
      <c r="BE137">
        <v>0.34296399999999999</v>
      </c>
      <c r="BF137" t="str">
        <f>IF(TRIM(W137)="",IF(TRIM(O137)="",IF(TRIM(M137)="","please check",CONCATENATE(M137,"_",COUNTIFS($M$2:$M137,M137,$C$2:$C137,$C137))),CONCATENATE(O137,"_",COUNTIFS($O$2:$O137,O137,$C$2:$C137,$C137))),W137)</f>
        <v>XS2150006562</v>
      </c>
      <c r="BG137" t="str">
        <f t="shared" si="6"/>
        <v/>
      </c>
      <c r="BH137">
        <f t="shared" si="7"/>
        <v>500000</v>
      </c>
      <c r="BI137">
        <f t="shared" si="8"/>
        <v>615148.07999999996</v>
      </c>
      <c r="BJ137">
        <f>IF($I137&lt;&gt;"F.E.T.",$AV137,IF($BK137="",IF($D137=$L137,$BI137,-SUMIFS($BI:$BI,$BG:$BG,$BG137,$B:$B,$B137,$L:$L,"&lt;&gt;"&amp;$L137)+SUMIFS($AY:$AY,$BG:$BG,$BG137,$B:$B,$B137)),IF($D137=$L137,-SUMIFS($BI:$BI,$BG:$BG,$BG137,$B:$B,$B137,$L:$L,"&lt;&gt;"&amp;$L137)*VLOOKUP($D137&amp;(IF($L137=MID($Q137,FIND("Bought ",$Q137)+7,3),MID($Q137,FIND("Sold ",$Q137)+5,3),IF($L137=MID($Q137,FIND("Sold ",$Q137)+5,3),MID($Q137,FIND("Bought ",$Q137)+7,3),"error"))),FX!$A:$B,2,0)+SUMIFS($AY:$AY,$BG:$BG,$BG137,$B:$B,$B137),$BI137*(VLOOKUP($D137&amp;$L137,FX!$A:$B,2,0)))))</f>
        <v>615148.07999999996</v>
      </c>
      <c r="BK137" t="str">
        <f>IF(E137="CASH",IFERROR(VLOOKUP(M137,[1]mapping!$A:$C,3,0),""),IF(I137="F.E.T.",IF(VLOOKUP(O137,[1]forwards!$E:$Q,13,0)=0,"",VLOOKUP(O137,[1]forwards!$E:$Q,13,0)),""))</f>
        <v/>
      </c>
      <c r="BL137" t="str">
        <f>IF($B137&lt;&gt;VLOOKUP($BL$1,NAV!$A:$N,MATCH("SubFund_Code",NAV!$A$1:$N$1,0),0),"n/a",IF($BK137="",$BJ137/SUMIFS($BJ:$BJ,$BK:$BK,"",$B:$B,$B137)*VLOOKUP($BL$1,NAV!$A:$N,MATCH("Hedged sc",NAV!$A$1:$N$1,0),0)/VLOOKUP($BL$1,NAV!$A:$N,MATCH("SC in FUND CCY",NAV!$A$1:$N$1,0),0),IF($BK137&lt;&gt;VLOOKUP($BL$1,NAV!$A:$N,MATCH("SC",NAV!$A$1:$N$1,0),0),"n/a",$BJ137/VLOOKUP($BL$1,NAV!$A:$N,MATCH("SC in FUND CCY",NAV!$A$1:$N$1,0),0))))</f>
        <v>n/a</v>
      </c>
    </row>
    <row r="138" spans="1:64" hidden="1" x14ac:dyDescent="0.25">
      <c r="A138" s="1">
        <v>44196</v>
      </c>
      <c r="B138" t="s">
        <v>104</v>
      </c>
      <c r="C138" t="s">
        <v>105</v>
      </c>
      <c r="D138" t="s">
        <v>57</v>
      </c>
      <c r="E138" t="s">
        <v>124</v>
      </c>
      <c r="F138" t="s">
        <v>125</v>
      </c>
      <c r="G138" t="s">
        <v>126</v>
      </c>
      <c r="H138">
        <v>150</v>
      </c>
      <c r="I138" t="s">
        <v>127</v>
      </c>
      <c r="J138">
        <v>200</v>
      </c>
      <c r="K138" t="s">
        <v>128</v>
      </c>
      <c r="L138" t="s">
        <v>57</v>
      </c>
      <c r="P138">
        <v>829877000000</v>
      </c>
      <c r="Q138" t="s">
        <v>595</v>
      </c>
      <c r="R138" t="s">
        <v>136</v>
      </c>
      <c r="S138" t="s">
        <v>163</v>
      </c>
      <c r="T138" t="s">
        <v>206</v>
      </c>
      <c r="U138" t="s">
        <v>219</v>
      </c>
      <c r="V138">
        <v>20052</v>
      </c>
      <c r="W138" t="s">
        <v>596</v>
      </c>
      <c r="X138" t="s">
        <v>597</v>
      </c>
      <c r="AB138">
        <v>800000</v>
      </c>
      <c r="AC138" s="1">
        <v>44032</v>
      </c>
      <c r="AD138" s="1">
        <v>44034</v>
      </c>
      <c r="AE138" s="1">
        <v>43922</v>
      </c>
      <c r="AF138" s="1">
        <v>44287</v>
      </c>
      <c r="AG138" s="1">
        <v>46844</v>
      </c>
      <c r="AH138">
        <v>279</v>
      </c>
      <c r="AI138">
        <v>86</v>
      </c>
      <c r="AJ138">
        <v>2643</v>
      </c>
      <c r="AK138">
        <v>2.375</v>
      </c>
      <c r="AL138">
        <v>1</v>
      </c>
      <c r="AM138" t="s">
        <v>133</v>
      </c>
      <c r="AN138" t="s">
        <v>134</v>
      </c>
      <c r="AO138">
        <v>109.925</v>
      </c>
      <c r="AP138">
        <v>114.77800000000001</v>
      </c>
      <c r="AQ138">
        <v>918224</v>
      </c>
      <c r="AR138">
        <v>14523.29</v>
      </c>
      <c r="AS138">
        <v>932747.29</v>
      </c>
      <c r="AT138">
        <v>918224</v>
      </c>
      <c r="AU138">
        <v>14523.29</v>
      </c>
      <c r="AV138">
        <v>932747.29</v>
      </c>
      <c r="AW138">
        <v>879400</v>
      </c>
      <c r="AX138">
        <v>879400</v>
      </c>
      <c r="BA138">
        <v>173975914.15000001</v>
      </c>
      <c r="BB138">
        <v>1403306.79</v>
      </c>
      <c r="BC138">
        <v>175379220.94</v>
      </c>
      <c r="BD138">
        <v>176919328.78999999</v>
      </c>
      <c r="BE138">
        <v>0.519007</v>
      </c>
      <c r="BF138" t="str">
        <f>IF(TRIM(W138)="",IF(TRIM(O138)="",IF(TRIM(M138)="","please check",CONCATENATE(M138,"_",COUNTIFS($M$2:$M138,M138,$C$2:$C138,$C138))),CONCATENATE(O138,"_",COUNTIFS($O$2:$O138,O138,$C$2:$C138,$C138))),W138)</f>
        <v>XS2151059206</v>
      </c>
      <c r="BG138" t="str">
        <f t="shared" si="6"/>
        <v/>
      </c>
      <c r="BH138">
        <f t="shared" si="7"/>
        <v>800000</v>
      </c>
      <c r="BI138">
        <f t="shared" si="8"/>
        <v>932747.29</v>
      </c>
      <c r="BJ138">
        <f>IF($I138&lt;&gt;"F.E.T.",$AV138,IF($BK138="",IF($D138=$L138,$BI138,-SUMIFS($BI:$BI,$BG:$BG,$BG138,$B:$B,$B138,$L:$L,"&lt;&gt;"&amp;$L138)+SUMIFS($AY:$AY,$BG:$BG,$BG138,$B:$B,$B138)),IF($D138=$L138,-SUMIFS($BI:$BI,$BG:$BG,$BG138,$B:$B,$B138,$L:$L,"&lt;&gt;"&amp;$L138)*VLOOKUP($D138&amp;(IF($L138=MID($Q138,FIND("Bought ",$Q138)+7,3),MID($Q138,FIND("Sold ",$Q138)+5,3),IF($L138=MID($Q138,FIND("Sold ",$Q138)+5,3),MID($Q138,FIND("Bought ",$Q138)+7,3),"error"))),FX!$A:$B,2,0)+SUMIFS($AY:$AY,$BG:$BG,$BG138,$B:$B,$B138),$BI138*(VLOOKUP($D138&amp;$L138,FX!$A:$B,2,0)))))</f>
        <v>932747.29</v>
      </c>
      <c r="BK138" t="str">
        <f>IF(E138="CASH",IFERROR(VLOOKUP(M138,[1]mapping!$A:$C,3,0),""),IF(I138="F.E.T.",IF(VLOOKUP(O138,[1]forwards!$E:$Q,13,0)=0,"",VLOOKUP(O138,[1]forwards!$E:$Q,13,0)),""))</f>
        <v/>
      </c>
      <c r="BL138" t="str">
        <f>IF($B138&lt;&gt;VLOOKUP($BL$1,NAV!$A:$N,MATCH("SubFund_Code",NAV!$A$1:$N$1,0),0),"n/a",IF($BK138="",$BJ138/SUMIFS($BJ:$BJ,$BK:$BK,"",$B:$B,$B138)*VLOOKUP($BL$1,NAV!$A:$N,MATCH("Hedged sc",NAV!$A$1:$N$1,0),0)/VLOOKUP($BL$1,NAV!$A:$N,MATCH("SC in FUND CCY",NAV!$A$1:$N$1,0),0),IF($BK138&lt;&gt;VLOOKUP($BL$1,NAV!$A:$N,MATCH("SC",NAV!$A$1:$N$1,0),0),"n/a",$BJ138/VLOOKUP($BL$1,NAV!$A:$N,MATCH("SC in FUND CCY",NAV!$A$1:$N$1,0),0))))</f>
        <v>n/a</v>
      </c>
    </row>
    <row r="139" spans="1:64" hidden="1" x14ac:dyDescent="0.25">
      <c r="A139" s="1">
        <v>44196</v>
      </c>
      <c r="B139" t="s">
        <v>104</v>
      </c>
      <c r="C139" t="s">
        <v>105</v>
      </c>
      <c r="D139" t="s">
        <v>57</v>
      </c>
      <c r="E139" t="s">
        <v>124</v>
      </c>
      <c r="F139" t="s">
        <v>125</v>
      </c>
      <c r="G139" t="s">
        <v>126</v>
      </c>
      <c r="H139">
        <v>150</v>
      </c>
      <c r="I139" t="s">
        <v>127</v>
      </c>
      <c r="J139">
        <v>200</v>
      </c>
      <c r="K139" t="s">
        <v>128</v>
      </c>
      <c r="L139" t="s">
        <v>57</v>
      </c>
      <c r="P139">
        <v>831035000000</v>
      </c>
      <c r="Q139" t="s">
        <v>688</v>
      </c>
      <c r="R139" t="s">
        <v>162</v>
      </c>
      <c r="S139" t="s">
        <v>156</v>
      </c>
      <c r="T139" t="s">
        <v>160</v>
      </c>
      <c r="U139" t="s">
        <v>219</v>
      </c>
      <c r="V139">
        <v>20052</v>
      </c>
      <c r="W139" t="s">
        <v>689</v>
      </c>
      <c r="X139" t="s">
        <v>690</v>
      </c>
      <c r="AB139">
        <v>600000</v>
      </c>
      <c r="AC139" s="1">
        <v>43160</v>
      </c>
      <c r="AD139" s="1">
        <v>43164</v>
      </c>
      <c r="AE139" s="1">
        <v>44111</v>
      </c>
      <c r="AF139" s="1">
        <v>44293</v>
      </c>
      <c r="AG139" s="1">
        <v>73050</v>
      </c>
      <c r="AH139">
        <v>90</v>
      </c>
      <c r="AI139">
        <v>92</v>
      </c>
      <c r="AJ139">
        <v>28849</v>
      </c>
      <c r="AK139">
        <v>6.75</v>
      </c>
      <c r="AL139">
        <v>1</v>
      </c>
      <c r="AM139" t="s">
        <v>216</v>
      </c>
      <c r="AN139" t="s">
        <v>134</v>
      </c>
      <c r="AO139">
        <v>106.779167</v>
      </c>
      <c r="AP139">
        <v>101.5127</v>
      </c>
      <c r="AQ139">
        <v>609076.19999999995</v>
      </c>
      <c r="AR139">
        <v>10013.74</v>
      </c>
      <c r="AS139">
        <v>619089.93999999994</v>
      </c>
      <c r="AT139">
        <v>609076.19999999995</v>
      </c>
      <c r="AU139">
        <v>10013.74</v>
      </c>
      <c r="AV139">
        <v>619089.93999999994</v>
      </c>
      <c r="AW139">
        <v>640675</v>
      </c>
      <c r="AX139">
        <v>640675</v>
      </c>
      <c r="BA139">
        <v>173975914.15000001</v>
      </c>
      <c r="BB139">
        <v>1403306.79</v>
      </c>
      <c r="BC139">
        <v>175379220.94</v>
      </c>
      <c r="BD139">
        <v>176919328.78999999</v>
      </c>
      <c r="BE139">
        <v>0.34426800000000002</v>
      </c>
      <c r="BF139" t="str">
        <f>IF(TRIM(W139)="",IF(TRIM(O139)="",IF(TRIM(M139)="","please check",CONCATENATE(M139,"_",COUNTIFS($M$2:$M139,M139,$C$2:$C139,$C139))),CONCATENATE(O139,"_",COUNTIFS($O$2:$O139,O139,$C$2:$C139,$C139))),W139)</f>
        <v>XS0867620725</v>
      </c>
      <c r="BG139" t="str">
        <f t="shared" si="6"/>
        <v/>
      </c>
      <c r="BH139">
        <f t="shared" si="7"/>
        <v>600000</v>
      </c>
      <c r="BI139">
        <f t="shared" si="8"/>
        <v>619089.93999999994</v>
      </c>
      <c r="BJ139">
        <f>IF($I139&lt;&gt;"F.E.T.",$AV139,IF($BK139="",IF($D139=$L139,$BI139,-SUMIFS($BI:$BI,$BG:$BG,$BG139,$B:$B,$B139,$L:$L,"&lt;&gt;"&amp;$L139)+SUMIFS($AY:$AY,$BG:$BG,$BG139,$B:$B,$B139)),IF($D139=$L139,-SUMIFS($BI:$BI,$BG:$BG,$BG139,$B:$B,$B139,$L:$L,"&lt;&gt;"&amp;$L139)*VLOOKUP($D139&amp;(IF($L139=MID($Q139,FIND("Bought ",$Q139)+7,3),MID($Q139,FIND("Sold ",$Q139)+5,3),IF($L139=MID($Q139,FIND("Sold ",$Q139)+5,3),MID($Q139,FIND("Bought ",$Q139)+7,3),"error"))),FX!$A:$B,2,0)+SUMIFS($AY:$AY,$BG:$BG,$BG139,$B:$B,$B139),$BI139*(VLOOKUP($D139&amp;$L139,FX!$A:$B,2,0)))))</f>
        <v>619089.93999999994</v>
      </c>
      <c r="BK139" t="str">
        <f>IF(E139="CASH",IFERROR(VLOOKUP(M139,[1]mapping!$A:$C,3,0),""),IF(I139="F.E.T.",IF(VLOOKUP(O139,[1]forwards!$E:$Q,13,0)=0,"",VLOOKUP(O139,[1]forwards!$E:$Q,13,0)),""))</f>
        <v/>
      </c>
      <c r="BL139" t="str">
        <f>IF($B139&lt;&gt;VLOOKUP($BL$1,NAV!$A:$N,MATCH("SubFund_Code",NAV!$A$1:$N$1,0),0),"n/a",IF($BK139="",$BJ139/SUMIFS($BJ:$BJ,$BK:$BK,"",$B:$B,$B139)*VLOOKUP($BL$1,NAV!$A:$N,MATCH("Hedged sc",NAV!$A$1:$N$1,0),0)/VLOOKUP($BL$1,NAV!$A:$N,MATCH("SC in FUND CCY",NAV!$A$1:$N$1,0),0),IF($BK139&lt;&gt;VLOOKUP($BL$1,NAV!$A:$N,MATCH("SC",NAV!$A$1:$N$1,0),0),"n/a",$BJ139/VLOOKUP($BL$1,NAV!$A:$N,MATCH("SC in FUND CCY",NAV!$A$1:$N$1,0),0))))</f>
        <v>n/a</v>
      </c>
    </row>
    <row r="140" spans="1:64" hidden="1" x14ac:dyDescent="0.25">
      <c r="A140" s="1">
        <v>44196</v>
      </c>
      <c r="B140" t="s">
        <v>104</v>
      </c>
      <c r="C140" t="s">
        <v>105</v>
      </c>
      <c r="D140" t="s">
        <v>57</v>
      </c>
      <c r="E140" t="s">
        <v>124</v>
      </c>
      <c r="F140" t="s">
        <v>125</v>
      </c>
      <c r="G140" t="s">
        <v>126</v>
      </c>
      <c r="H140">
        <v>150</v>
      </c>
      <c r="I140" t="s">
        <v>127</v>
      </c>
      <c r="J140">
        <v>200</v>
      </c>
      <c r="K140" t="s">
        <v>128</v>
      </c>
      <c r="L140" t="s">
        <v>57</v>
      </c>
      <c r="P140">
        <v>835847000000</v>
      </c>
      <c r="Q140" t="s">
        <v>691</v>
      </c>
      <c r="R140" t="s">
        <v>155</v>
      </c>
      <c r="S140" t="s">
        <v>130</v>
      </c>
      <c r="T140" t="s">
        <v>599</v>
      </c>
      <c r="U140" t="s">
        <v>600</v>
      </c>
      <c r="V140">
        <v>187708</v>
      </c>
      <c r="W140" t="s">
        <v>692</v>
      </c>
      <c r="X140" t="s">
        <v>693</v>
      </c>
      <c r="AB140">
        <v>1300000</v>
      </c>
      <c r="AC140" s="1">
        <v>43165</v>
      </c>
      <c r="AD140" s="1">
        <v>43171</v>
      </c>
      <c r="AE140" s="1">
        <v>43902</v>
      </c>
      <c r="AF140" s="1">
        <v>44267</v>
      </c>
      <c r="AG140" s="1">
        <v>46093</v>
      </c>
      <c r="AH140">
        <v>299</v>
      </c>
      <c r="AI140">
        <v>66</v>
      </c>
      <c r="AJ140">
        <v>1892</v>
      </c>
      <c r="AK140">
        <v>2.0979999999999999</v>
      </c>
      <c r="AL140">
        <v>1</v>
      </c>
      <c r="AM140" t="s">
        <v>133</v>
      </c>
      <c r="AN140" t="s">
        <v>134</v>
      </c>
      <c r="AO140">
        <v>100</v>
      </c>
      <c r="AP140">
        <v>99.044749999999993</v>
      </c>
      <c r="AQ140">
        <v>1287581.75</v>
      </c>
      <c r="AR140">
        <v>22342.26</v>
      </c>
      <c r="AS140">
        <v>1309924.01</v>
      </c>
      <c r="AT140">
        <v>1287581.75</v>
      </c>
      <c r="AU140">
        <v>22342.26</v>
      </c>
      <c r="AV140">
        <v>1309924.01</v>
      </c>
      <c r="AW140">
        <v>1300000</v>
      </c>
      <c r="AX140">
        <v>1300000</v>
      </c>
      <c r="BA140">
        <v>173975914.15000001</v>
      </c>
      <c r="BB140">
        <v>1403306.79</v>
      </c>
      <c r="BC140">
        <v>175379220.94</v>
      </c>
      <c r="BD140">
        <v>176919328.78999999</v>
      </c>
      <c r="BE140">
        <v>0.72777899999999995</v>
      </c>
      <c r="BF140" t="str">
        <f>IF(TRIM(W140)="",IF(TRIM(O140)="",IF(TRIM(M140)="","please check",CONCATENATE(M140,"_",COUNTIFS($M$2:$M140,M140,$C$2:$C140,$C140))),CONCATENATE(O140,"_",COUNTIFS($O$2:$O140,O140,$C$2:$C140,$C140))),W140)</f>
        <v>BE0002584622</v>
      </c>
      <c r="BG140" t="str">
        <f t="shared" si="6"/>
        <v/>
      </c>
      <c r="BH140">
        <f t="shared" si="7"/>
        <v>1300000</v>
      </c>
      <c r="BI140">
        <f t="shared" si="8"/>
        <v>1309924.01</v>
      </c>
      <c r="BJ140">
        <f>IF($I140&lt;&gt;"F.E.T.",$AV140,IF($BK140="",IF($D140=$L140,$BI140,-SUMIFS($BI:$BI,$BG:$BG,$BG140,$B:$B,$B140,$L:$L,"&lt;&gt;"&amp;$L140)+SUMIFS($AY:$AY,$BG:$BG,$BG140,$B:$B,$B140)),IF($D140=$L140,-SUMIFS($BI:$BI,$BG:$BG,$BG140,$B:$B,$B140,$L:$L,"&lt;&gt;"&amp;$L140)*VLOOKUP($D140&amp;(IF($L140=MID($Q140,FIND("Bought ",$Q140)+7,3),MID($Q140,FIND("Sold ",$Q140)+5,3),IF($L140=MID($Q140,FIND("Sold ",$Q140)+5,3),MID($Q140,FIND("Bought ",$Q140)+7,3),"error"))),FX!$A:$B,2,0)+SUMIFS($AY:$AY,$BG:$BG,$BG140,$B:$B,$B140),$BI140*(VLOOKUP($D140&amp;$L140,FX!$A:$B,2,0)))))</f>
        <v>1309924.01</v>
      </c>
      <c r="BK140" t="str">
        <f>IF(E140="CASH",IFERROR(VLOOKUP(M140,[1]mapping!$A:$C,3,0),""),IF(I140="F.E.T.",IF(VLOOKUP(O140,[1]forwards!$E:$Q,13,0)=0,"",VLOOKUP(O140,[1]forwards!$E:$Q,13,0)),""))</f>
        <v/>
      </c>
      <c r="BL140" t="str">
        <f>IF($B140&lt;&gt;VLOOKUP($BL$1,NAV!$A:$N,MATCH("SubFund_Code",NAV!$A$1:$N$1,0),0),"n/a",IF($BK140="",$BJ140/SUMIFS($BJ:$BJ,$BK:$BK,"",$B:$B,$B140)*VLOOKUP($BL$1,NAV!$A:$N,MATCH("Hedged sc",NAV!$A$1:$N$1,0),0)/VLOOKUP($BL$1,NAV!$A:$N,MATCH("SC in FUND CCY",NAV!$A$1:$N$1,0),0),IF($BK140&lt;&gt;VLOOKUP($BL$1,NAV!$A:$N,MATCH("SC",NAV!$A$1:$N$1,0),0),"n/a",$BJ140/VLOOKUP($BL$1,NAV!$A:$N,MATCH("SC in FUND CCY",NAV!$A$1:$N$1,0),0))))</f>
        <v>n/a</v>
      </c>
    </row>
    <row r="141" spans="1:64" hidden="1" x14ac:dyDescent="0.25">
      <c r="A141" s="1">
        <v>44196</v>
      </c>
      <c r="B141" t="s">
        <v>104</v>
      </c>
      <c r="C141" t="s">
        <v>105</v>
      </c>
      <c r="D141" t="s">
        <v>57</v>
      </c>
      <c r="E141" t="s">
        <v>124</v>
      </c>
      <c r="F141" t="s">
        <v>125</v>
      </c>
      <c r="G141" t="s">
        <v>126</v>
      </c>
      <c r="H141">
        <v>150</v>
      </c>
      <c r="I141" t="s">
        <v>127</v>
      </c>
      <c r="J141">
        <v>200</v>
      </c>
      <c r="K141" t="s">
        <v>128</v>
      </c>
      <c r="L141" t="s">
        <v>57</v>
      </c>
      <c r="P141">
        <v>836600000000</v>
      </c>
      <c r="Q141" t="s">
        <v>694</v>
      </c>
      <c r="R141" t="s">
        <v>222</v>
      </c>
      <c r="S141" t="s">
        <v>589</v>
      </c>
      <c r="T141" t="s">
        <v>144</v>
      </c>
      <c r="U141" t="s">
        <v>219</v>
      </c>
      <c r="V141">
        <v>20052</v>
      </c>
      <c r="W141" t="s">
        <v>695</v>
      </c>
      <c r="X141" t="s">
        <v>696</v>
      </c>
      <c r="AB141">
        <v>400000</v>
      </c>
      <c r="AC141" s="1">
        <v>43938</v>
      </c>
      <c r="AD141" s="1">
        <v>43944</v>
      </c>
      <c r="AE141" s="1">
        <v>43944</v>
      </c>
      <c r="AF141" s="1">
        <v>44309</v>
      </c>
      <c r="AG141" s="1">
        <v>47596</v>
      </c>
      <c r="AH141">
        <v>257</v>
      </c>
      <c r="AI141">
        <v>108</v>
      </c>
      <c r="AJ141">
        <v>3395</v>
      </c>
      <c r="AK141">
        <v>1</v>
      </c>
      <c r="AL141">
        <v>1</v>
      </c>
      <c r="AM141" t="s">
        <v>133</v>
      </c>
      <c r="AN141" t="s">
        <v>134</v>
      </c>
      <c r="AO141">
        <v>101.29825</v>
      </c>
      <c r="AP141">
        <v>107.7</v>
      </c>
      <c r="AQ141">
        <v>430800</v>
      </c>
      <c r="AR141">
        <v>2816.44</v>
      </c>
      <c r="AS141">
        <v>433616.44</v>
      </c>
      <c r="AT141">
        <v>430800</v>
      </c>
      <c r="AU141">
        <v>2816.44</v>
      </c>
      <c r="AV141">
        <v>433616.44</v>
      </c>
      <c r="AW141">
        <v>405193</v>
      </c>
      <c r="AX141">
        <v>405193</v>
      </c>
      <c r="BA141">
        <v>173975914.15000001</v>
      </c>
      <c r="BB141">
        <v>1403306.79</v>
      </c>
      <c r="BC141">
        <v>175379220.94</v>
      </c>
      <c r="BD141">
        <v>176919328.78999999</v>
      </c>
      <c r="BE141">
        <v>0.243501</v>
      </c>
      <c r="BF141" t="str">
        <f>IF(TRIM(W141)="",IF(TRIM(O141)="",IF(TRIM(M141)="","please check",CONCATENATE(M141,"_",COUNTIFS($M$2:$M141,M141,$C$2:$C141,$C141))),CONCATENATE(O141,"_",COUNTIFS($O$2:$O141,O141,$C$2:$C141,$C141))),W141)</f>
        <v>XS2160857798</v>
      </c>
      <c r="BG141" t="str">
        <f t="shared" si="6"/>
        <v/>
      </c>
      <c r="BH141">
        <f t="shared" si="7"/>
        <v>400000</v>
      </c>
      <c r="BI141">
        <f t="shared" si="8"/>
        <v>433616.44</v>
      </c>
      <c r="BJ141">
        <f>IF($I141&lt;&gt;"F.E.T.",$AV141,IF($BK141="",IF($D141=$L141,$BI141,-SUMIFS($BI:$BI,$BG:$BG,$BG141,$B:$B,$B141,$L:$L,"&lt;&gt;"&amp;$L141)+SUMIFS($AY:$AY,$BG:$BG,$BG141,$B:$B,$B141)),IF($D141=$L141,-SUMIFS($BI:$BI,$BG:$BG,$BG141,$B:$B,$B141,$L:$L,"&lt;&gt;"&amp;$L141)*VLOOKUP($D141&amp;(IF($L141=MID($Q141,FIND("Bought ",$Q141)+7,3),MID($Q141,FIND("Sold ",$Q141)+5,3),IF($L141=MID($Q141,FIND("Sold ",$Q141)+5,3),MID($Q141,FIND("Bought ",$Q141)+7,3),"error"))),FX!$A:$B,2,0)+SUMIFS($AY:$AY,$BG:$BG,$BG141,$B:$B,$B141),$BI141*(VLOOKUP($D141&amp;$L141,FX!$A:$B,2,0)))))</f>
        <v>433616.44</v>
      </c>
      <c r="BK141" t="str">
        <f>IF(E141="CASH",IFERROR(VLOOKUP(M141,[1]mapping!$A:$C,3,0),""),IF(I141="F.E.T.",IF(VLOOKUP(O141,[1]forwards!$E:$Q,13,0)=0,"",VLOOKUP(O141,[1]forwards!$E:$Q,13,0)),""))</f>
        <v/>
      </c>
      <c r="BL141" t="str">
        <f>IF($B141&lt;&gt;VLOOKUP($BL$1,NAV!$A:$N,MATCH("SubFund_Code",NAV!$A$1:$N$1,0),0),"n/a",IF($BK141="",$BJ141/SUMIFS($BJ:$BJ,$BK:$BK,"",$B:$B,$B141)*VLOOKUP($BL$1,NAV!$A:$N,MATCH("Hedged sc",NAV!$A$1:$N$1,0),0)/VLOOKUP($BL$1,NAV!$A:$N,MATCH("SC in FUND CCY",NAV!$A$1:$N$1,0),0),IF($BK141&lt;&gt;VLOOKUP($BL$1,NAV!$A:$N,MATCH("SC",NAV!$A$1:$N$1,0),0),"n/a",$BJ141/VLOOKUP($BL$1,NAV!$A:$N,MATCH("SC in FUND CCY",NAV!$A$1:$N$1,0),0))))</f>
        <v>n/a</v>
      </c>
    </row>
    <row r="142" spans="1:64" hidden="1" x14ac:dyDescent="0.25">
      <c r="A142" s="1">
        <v>44196</v>
      </c>
      <c r="B142" t="s">
        <v>104</v>
      </c>
      <c r="C142" t="s">
        <v>105</v>
      </c>
      <c r="D142" t="s">
        <v>57</v>
      </c>
      <c r="E142" t="s">
        <v>124</v>
      </c>
      <c r="F142" t="s">
        <v>125</v>
      </c>
      <c r="G142" t="s">
        <v>126</v>
      </c>
      <c r="H142">
        <v>150</v>
      </c>
      <c r="I142" t="s">
        <v>127</v>
      </c>
      <c r="J142">
        <v>200</v>
      </c>
      <c r="K142" t="s">
        <v>128</v>
      </c>
      <c r="L142" t="s">
        <v>57</v>
      </c>
      <c r="P142">
        <v>838079000000</v>
      </c>
      <c r="Q142" t="s">
        <v>697</v>
      </c>
      <c r="R142" t="s">
        <v>183</v>
      </c>
      <c r="S142" t="s">
        <v>130</v>
      </c>
      <c r="T142" t="s">
        <v>131</v>
      </c>
      <c r="U142" t="s">
        <v>600</v>
      </c>
      <c r="V142">
        <v>187708</v>
      </c>
      <c r="W142" t="s">
        <v>698</v>
      </c>
      <c r="X142" t="s">
        <v>699</v>
      </c>
      <c r="AB142">
        <v>200000</v>
      </c>
      <c r="AC142" s="1">
        <v>43943</v>
      </c>
      <c r="AD142" s="1">
        <v>43949</v>
      </c>
      <c r="AE142" s="1">
        <v>43949</v>
      </c>
      <c r="AF142" s="1">
        <v>44314</v>
      </c>
      <c r="AG142" s="1">
        <v>47601</v>
      </c>
      <c r="AH142">
        <v>252</v>
      </c>
      <c r="AI142">
        <v>113</v>
      </c>
      <c r="AJ142">
        <v>3400</v>
      </c>
      <c r="AK142">
        <v>0.875</v>
      </c>
      <c r="AL142">
        <v>1</v>
      </c>
      <c r="AM142" t="s">
        <v>133</v>
      </c>
      <c r="AN142" t="s">
        <v>134</v>
      </c>
      <c r="AO142">
        <v>98.730999999999995</v>
      </c>
      <c r="AP142">
        <v>105.485</v>
      </c>
      <c r="AQ142">
        <v>210970</v>
      </c>
      <c r="AR142">
        <v>1208.22</v>
      </c>
      <c r="AS142">
        <v>212178.22</v>
      </c>
      <c r="AT142">
        <v>210970</v>
      </c>
      <c r="AU142">
        <v>1208.22</v>
      </c>
      <c r="AV142">
        <v>212178.22</v>
      </c>
      <c r="AW142">
        <v>197462</v>
      </c>
      <c r="AX142">
        <v>197462</v>
      </c>
      <c r="BA142">
        <v>173975914.15000001</v>
      </c>
      <c r="BB142">
        <v>1403306.79</v>
      </c>
      <c r="BC142">
        <v>175379220.94</v>
      </c>
      <c r="BD142">
        <v>176919328.78999999</v>
      </c>
      <c r="BE142">
        <v>0.119246</v>
      </c>
      <c r="BF142" t="str">
        <f>IF(TRIM(W142)="",IF(TRIM(O142)="",IF(TRIM(M142)="","please check",CONCATENATE(M142,"_",COUNTIFS($M$2:$M142,M142,$C$2:$C142,$C142))),CONCATENATE(O142,"_",COUNTIFS($O$2:$O142,O142,$C$2:$C142,$C142))),W142)</f>
        <v>BE6321529396</v>
      </c>
      <c r="BG142" t="str">
        <f t="shared" si="6"/>
        <v/>
      </c>
      <c r="BH142">
        <f t="shared" si="7"/>
        <v>200000</v>
      </c>
      <c r="BI142">
        <f t="shared" si="8"/>
        <v>212178.22</v>
      </c>
      <c r="BJ142">
        <f>IF($I142&lt;&gt;"F.E.T.",$AV142,IF($BK142="",IF($D142=$L142,$BI142,-SUMIFS($BI:$BI,$BG:$BG,$BG142,$B:$B,$B142,$L:$L,"&lt;&gt;"&amp;$L142)+SUMIFS($AY:$AY,$BG:$BG,$BG142,$B:$B,$B142)),IF($D142=$L142,-SUMIFS($BI:$BI,$BG:$BG,$BG142,$B:$B,$B142,$L:$L,"&lt;&gt;"&amp;$L142)*VLOOKUP($D142&amp;(IF($L142=MID($Q142,FIND("Bought ",$Q142)+7,3),MID($Q142,FIND("Sold ",$Q142)+5,3),IF($L142=MID($Q142,FIND("Sold ",$Q142)+5,3),MID($Q142,FIND("Bought ",$Q142)+7,3),"error"))),FX!$A:$B,2,0)+SUMIFS($AY:$AY,$BG:$BG,$BG142,$B:$B,$B142),$BI142*(VLOOKUP($D142&amp;$L142,FX!$A:$B,2,0)))))</f>
        <v>212178.22</v>
      </c>
      <c r="BK142" t="str">
        <f>IF(E142="CASH",IFERROR(VLOOKUP(M142,[1]mapping!$A:$C,3,0),""),IF(I142="F.E.T.",IF(VLOOKUP(O142,[1]forwards!$E:$Q,13,0)=0,"",VLOOKUP(O142,[1]forwards!$E:$Q,13,0)),""))</f>
        <v/>
      </c>
      <c r="BL142" t="str">
        <f>IF($B142&lt;&gt;VLOOKUP($BL$1,NAV!$A:$N,MATCH("SubFund_Code",NAV!$A$1:$N$1,0),0),"n/a",IF($BK142="",$BJ142/SUMIFS($BJ:$BJ,$BK:$BK,"",$B:$B,$B142)*VLOOKUP($BL$1,NAV!$A:$N,MATCH("Hedged sc",NAV!$A$1:$N$1,0),0)/VLOOKUP($BL$1,NAV!$A:$N,MATCH("SC in FUND CCY",NAV!$A$1:$N$1,0),0),IF($BK142&lt;&gt;VLOOKUP($BL$1,NAV!$A:$N,MATCH("SC",NAV!$A$1:$N$1,0),0),"n/a",$BJ142/VLOOKUP($BL$1,NAV!$A:$N,MATCH("SC in FUND CCY",NAV!$A$1:$N$1,0),0))))</f>
        <v>n/a</v>
      </c>
    </row>
    <row r="143" spans="1:64" hidden="1" x14ac:dyDescent="0.25">
      <c r="A143" s="1">
        <v>44196</v>
      </c>
      <c r="B143" t="s">
        <v>104</v>
      </c>
      <c r="C143" t="s">
        <v>105</v>
      </c>
      <c r="D143" t="s">
        <v>57</v>
      </c>
      <c r="E143" t="s">
        <v>124</v>
      </c>
      <c r="F143" t="s">
        <v>125</v>
      </c>
      <c r="G143" t="s">
        <v>126</v>
      </c>
      <c r="H143">
        <v>150</v>
      </c>
      <c r="I143" t="s">
        <v>127</v>
      </c>
      <c r="J143">
        <v>200</v>
      </c>
      <c r="K143" t="s">
        <v>128</v>
      </c>
      <c r="L143" t="s">
        <v>57</v>
      </c>
      <c r="P143">
        <v>838952000000</v>
      </c>
      <c r="Q143" t="s">
        <v>700</v>
      </c>
      <c r="R143" t="s">
        <v>312</v>
      </c>
      <c r="S143" t="s">
        <v>156</v>
      </c>
      <c r="T143" t="s">
        <v>149</v>
      </c>
      <c r="U143" t="s">
        <v>219</v>
      </c>
      <c r="V143">
        <v>20052</v>
      </c>
      <c r="W143" t="s">
        <v>701</v>
      </c>
      <c r="X143" t="s">
        <v>702</v>
      </c>
      <c r="AB143">
        <v>500000</v>
      </c>
      <c r="AC143" s="1">
        <v>43945</v>
      </c>
      <c r="AD143" s="1">
        <v>43950</v>
      </c>
      <c r="AE143" s="1">
        <v>43950</v>
      </c>
      <c r="AF143" s="1">
        <v>44225</v>
      </c>
      <c r="AG143" s="1">
        <v>46051</v>
      </c>
      <c r="AH143">
        <v>251</v>
      </c>
      <c r="AI143">
        <v>24</v>
      </c>
      <c r="AJ143">
        <v>1850</v>
      </c>
      <c r="AK143">
        <v>2.875</v>
      </c>
      <c r="AL143">
        <v>1</v>
      </c>
      <c r="AM143" t="s">
        <v>133</v>
      </c>
      <c r="AN143" t="s">
        <v>134</v>
      </c>
      <c r="AO143">
        <v>99.138999999999996</v>
      </c>
      <c r="AP143">
        <v>110.89100000000001</v>
      </c>
      <c r="AQ143">
        <v>554455</v>
      </c>
      <c r="AR143">
        <v>9885.27</v>
      </c>
      <c r="AS143">
        <v>564340.27</v>
      </c>
      <c r="AT143">
        <v>554455</v>
      </c>
      <c r="AU143">
        <v>9885.27</v>
      </c>
      <c r="AV143">
        <v>564340.27</v>
      </c>
      <c r="AW143">
        <v>495695</v>
      </c>
      <c r="AX143">
        <v>495695</v>
      </c>
      <c r="BA143">
        <v>173975914.15000001</v>
      </c>
      <c r="BB143">
        <v>1403306.79</v>
      </c>
      <c r="BC143">
        <v>175379220.94</v>
      </c>
      <c r="BD143">
        <v>176919328.78999999</v>
      </c>
      <c r="BE143">
        <v>0.31339400000000001</v>
      </c>
      <c r="BF143" t="str">
        <f>IF(TRIM(W143)="",IF(TRIM(O143)="",IF(TRIM(M143)="","please check",CONCATENATE(M143,"_",COUNTIFS($M$2:$M143,M143,$C$2:$C143,$C143))),CONCATENATE(O143,"_",COUNTIFS($O$2:$O143,O143,$C$2:$C143,$C143))),W143)</f>
        <v>FR0013510179</v>
      </c>
      <c r="BG143" t="str">
        <f t="shared" si="6"/>
        <v/>
      </c>
      <c r="BH143">
        <f t="shared" si="7"/>
        <v>500000</v>
      </c>
      <c r="BI143">
        <f t="shared" si="8"/>
        <v>564340.27</v>
      </c>
      <c r="BJ143">
        <f>IF($I143&lt;&gt;"F.E.T.",$AV143,IF($BK143="",IF($D143=$L143,$BI143,-SUMIFS($BI:$BI,$BG:$BG,$BG143,$B:$B,$B143,$L:$L,"&lt;&gt;"&amp;$L143)+SUMIFS($AY:$AY,$BG:$BG,$BG143,$B:$B,$B143)),IF($D143=$L143,-SUMIFS($BI:$BI,$BG:$BG,$BG143,$B:$B,$B143,$L:$L,"&lt;&gt;"&amp;$L143)*VLOOKUP($D143&amp;(IF($L143=MID($Q143,FIND("Bought ",$Q143)+7,3),MID($Q143,FIND("Sold ",$Q143)+5,3),IF($L143=MID($Q143,FIND("Sold ",$Q143)+5,3),MID($Q143,FIND("Bought ",$Q143)+7,3),"error"))),FX!$A:$B,2,0)+SUMIFS($AY:$AY,$BG:$BG,$BG143,$B:$B,$B143),$BI143*(VLOOKUP($D143&amp;$L143,FX!$A:$B,2,0)))))</f>
        <v>564340.27</v>
      </c>
      <c r="BK143" t="str">
        <f>IF(E143="CASH",IFERROR(VLOOKUP(M143,[1]mapping!$A:$C,3,0),""),IF(I143="F.E.T.",IF(VLOOKUP(O143,[1]forwards!$E:$Q,13,0)=0,"",VLOOKUP(O143,[1]forwards!$E:$Q,13,0)),""))</f>
        <v/>
      </c>
      <c r="BL143" t="str">
        <f>IF($B143&lt;&gt;VLOOKUP($BL$1,NAV!$A:$N,MATCH("SubFund_Code",NAV!$A$1:$N$1,0),0),"n/a",IF($BK143="",$BJ143/SUMIFS($BJ:$BJ,$BK:$BK,"",$B:$B,$B143)*VLOOKUP($BL$1,NAV!$A:$N,MATCH("Hedged sc",NAV!$A$1:$N$1,0),0)/VLOOKUP($BL$1,NAV!$A:$N,MATCH("SC in FUND CCY",NAV!$A$1:$N$1,0),0),IF($BK143&lt;&gt;VLOOKUP($BL$1,NAV!$A:$N,MATCH("SC",NAV!$A$1:$N$1,0),0),"n/a",$BJ143/VLOOKUP($BL$1,NAV!$A:$N,MATCH("SC in FUND CCY",NAV!$A$1:$N$1,0),0))))</f>
        <v>n/a</v>
      </c>
    </row>
    <row r="144" spans="1:64" hidden="1" x14ac:dyDescent="0.25">
      <c r="A144" s="1">
        <v>44196</v>
      </c>
      <c r="B144" t="s">
        <v>104</v>
      </c>
      <c r="C144" t="s">
        <v>105</v>
      </c>
      <c r="D144" t="s">
        <v>57</v>
      </c>
      <c r="E144" t="s">
        <v>124</v>
      </c>
      <c r="F144" t="s">
        <v>125</v>
      </c>
      <c r="G144" t="s">
        <v>126</v>
      </c>
      <c r="H144">
        <v>150</v>
      </c>
      <c r="I144" t="s">
        <v>127</v>
      </c>
      <c r="J144">
        <v>200</v>
      </c>
      <c r="K144" t="s">
        <v>128</v>
      </c>
      <c r="L144" t="s">
        <v>57</v>
      </c>
      <c r="P144">
        <v>841952000000</v>
      </c>
      <c r="Q144" t="s">
        <v>703</v>
      </c>
      <c r="R144" t="s">
        <v>233</v>
      </c>
      <c r="S144" t="s">
        <v>151</v>
      </c>
      <c r="T144" t="s">
        <v>149</v>
      </c>
      <c r="U144" t="s">
        <v>219</v>
      </c>
      <c r="V144">
        <v>20052</v>
      </c>
      <c r="W144" t="s">
        <v>704</v>
      </c>
      <c r="X144" t="s">
        <v>705</v>
      </c>
      <c r="AB144">
        <v>1000000</v>
      </c>
      <c r="AC144" s="1">
        <v>43951</v>
      </c>
      <c r="AD144" s="1">
        <v>43957</v>
      </c>
      <c r="AE144" s="1">
        <v>43957</v>
      </c>
      <c r="AF144" s="1">
        <v>44322</v>
      </c>
      <c r="AG144" s="1">
        <v>48340</v>
      </c>
      <c r="AH144">
        <v>244</v>
      </c>
      <c r="AI144">
        <v>121</v>
      </c>
      <c r="AJ144">
        <v>4139</v>
      </c>
      <c r="AK144">
        <v>2</v>
      </c>
      <c r="AL144">
        <v>1</v>
      </c>
      <c r="AM144" t="s">
        <v>133</v>
      </c>
      <c r="AN144" t="s">
        <v>134</v>
      </c>
      <c r="AO144">
        <v>100.06180000000001</v>
      </c>
      <c r="AP144">
        <v>117.05800000000001</v>
      </c>
      <c r="AQ144">
        <v>1170580</v>
      </c>
      <c r="AR144">
        <v>13369.86</v>
      </c>
      <c r="AS144">
        <v>1183949.8600000001</v>
      </c>
      <c r="AT144">
        <v>1170580</v>
      </c>
      <c r="AU144">
        <v>13369.86</v>
      </c>
      <c r="AV144">
        <v>1183949.8600000001</v>
      </c>
      <c r="AW144">
        <v>1000618</v>
      </c>
      <c r="AX144">
        <v>1000618</v>
      </c>
      <c r="BA144">
        <v>173975914.15000001</v>
      </c>
      <c r="BB144">
        <v>1403306.79</v>
      </c>
      <c r="BC144">
        <v>175379220.94</v>
      </c>
      <c r="BD144">
        <v>176919328.78999999</v>
      </c>
      <c r="BE144">
        <v>0.66164599999999996</v>
      </c>
      <c r="BF144" t="str">
        <f>IF(TRIM(W144)="",IF(TRIM(O144)="",IF(TRIM(M144)="","please check",CONCATENATE(M144,"_",COUNTIFS($M$2:$M144,M144,$C$2:$C144,$C144))),CONCATENATE(O144,"_",COUNTIFS($O$2:$O144,O144,$C$2:$C144,$C144))),W144)</f>
        <v>XS2166755509</v>
      </c>
      <c r="BG144" t="str">
        <f t="shared" si="6"/>
        <v/>
      </c>
      <c r="BH144">
        <f t="shared" si="7"/>
        <v>1000000</v>
      </c>
      <c r="BI144">
        <f t="shared" si="8"/>
        <v>1183949.8600000001</v>
      </c>
      <c r="BJ144">
        <f>IF($I144&lt;&gt;"F.E.T.",$AV144,IF($BK144="",IF($D144=$L144,$BI144,-SUMIFS($BI:$BI,$BG:$BG,$BG144,$B:$B,$B144,$L:$L,"&lt;&gt;"&amp;$L144)+SUMIFS($AY:$AY,$BG:$BG,$BG144,$B:$B,$B144)),IF($D144=$L144,-SUMIFS($BI:$BI,$BG:$BG,$BG144,$B:$B,$B144,$L:$L,"&lt;&gt;"&amp;$L144)*VLOOKUP($D144&amp;(IF($L144=MID($Q144,FIND("Bought ",$Q144)+7,3),MID($Q144,FIND("Sold ",$Q144)+5,3),IF($L144=MID($Q144,FIND("Sold ",$Q144)+5,3),MID($Q144,FIND("Bought ",$Q144)+7,3),"error"))),FX!$A:$B,2,0)+SUMIFS($AY:$AY,$BG:$BG,$BG144,$B:$B,$B144),$BI144*(VLOOKUP($D144&amp;$L144,FX!$A:$B,2,0)))))</f>
        <v>1183949.8600000001</v>
      </c>
      <c r="BK144" t="str">
        <f>IF(E144="CASH",IFERROR(VLOOKUP(M144,[1]mapping!$A:$C,3,0),""),IF(I144="F.E.T.",IF(VLOOKUP(O144,[1]forwards!$E:$Q,13,0)=0,"",VLOOKUP(O144,[1]forwards!$E:$Q,13,0)),""))</f>
        <v/>
      </c>
      <c r="BL144" t="str">
        <f>IF($B144&lt;&gt;VLOOKUP($BL$1,NAV!$A:$N,MATCH("SubFund_Code",NAV!$A$1:$N$1,0),0),"n/a",IF($BK144="",$BJ144/SUMIFS($BJ:$BJ,$BK:$BK,"",$B:$B,$B144)*VLOOKUP($BL$1,NAV!$A:$N,MATCH("Hedged sc",NAV!$A$1:$N$1,0),0)/VLOOKUP($BL$1,NAV!$A:$N,MATCH("SC in FUND CCY",NAV!$A$1:$N$1,0),0),IF($BK144&lt;&gt;VLOOKUP($BL$1,NAV!$A:$N,MATCH("SC",NAV!$A$1:$N$1,0),0),"n/a",$BJ144/VLOOKUP($BL$1,NAV!$A:$N,MATCH("SC in FUND CCY",NAV!$A$1:$N$1,0),0))))</f>
        <v>n/a</v>
      </c>
    </row>
    <row r="145" spans="1:64" hidden="1" x14ac:dyDescent="0.25">
      <c r="A145" s="1">
        <v>44196</v>
      </c>
      <c r="B145" t="s">
        <v>104</v>
      </c>
      <c r="C145" t="s">
        <v>105</v>
      </c>
      <c r="D145" t="s">
        <v>57</v>
      </c>
      <c r="E145" t="s">
        <v>124</v>
      </c>
      <c r="F145" t="s">
        <v>125</v>
      </c>
      <c r="G145" t="s">
        <v>126</v>
      </c>
      <c r="H145">
        <v>150</v>
      </c>
      <c r="I145" t="s">
        <v>127</v>
      </c>
      <c r="J145">
        <v>200</v>
      </c>
      <c r="K145" t="s">
        <v>128</v>
      </c>
      <c r="L145" t="s">
        <v>57</v>
      </c>
      <c r="P145">
        <v>842417000000</v>
      </c>
      <c r="Q145" t="s">
        <v>706</v>
      </c>
      <c r="R145" t="s">
        <v>136</v>
      </c>
      <c r="S145" t="s">
        <v>151</v>
      </c>
      <c r="T145" t="s">
        <v>217</v>
      </c>
      <c r="U145" t="s">
        <v>219</v>
      </c>
      <c r="V145">
        <v>20052</v>
      </c>
      <c r="W145" t="s">
        <v>707</v>
      </c>
      <c r="X145" t="s">
        <v>708</v>
      </c>
      <c r="AB145">
        <v>1400000</v>
      </c>
      <c r="AC145" s="1">
        <v>44103</v>
      </c>
      <c r="AD145" s="1">
        <v>44105</v>
      </c>
      <c r="AE145" s="1">
        <v>43956</v>
      </c>
      <c r="AF145" s="1">
        <v>44321</v>
      </c>
      <c r="AG145" s="1">
        <v>47608</v>
      </c>
      <c r="AH145">
        <v>245</v>
      </c>
      <c r="AI145">
        <v>120</v>
      </c>
      <c r="AJ145">
        <v>3407</v>
      </c>
      <c r="AK145">
        <v>1.625</v>
      </c>
      <c r="AL145">
        <v>1</v>
      </c>
      <c r="AM145" t="s">
        <v>133</v>
      </c>
      <c r="AN145" t="s">
        <v>134</v>
      </c>
      <c r="AO145">
        <v>109.324</v>
      </c>
      <c r="AP145">
        <v>112.435</v>
      </c>
      <c r="AQ145">
        <v>1574090</v>
      </c>
      <c r="AR145">
        <v>15270.55</v>
      </c>
      <c r="AS145">
        <v>1589360.55</v>
      </c>
      <c r="AT145">
        <v>1574090</v>
      </c>
      <c r="AU145">
        <v>15270.55</v>
      </c>
      <c r="AV145">
        <v>1589360.55</v>
      </c>
      <c r="AW145">
        <v>1530536</v>
      </c>
      <c r="AX145">
        <v>1530536</v>
      </c>
      <c r="BA145">
        <v>173975914.15000001</v>
      </c>
      <c r="BB145">
        <v>1403306.79</v>
      </c>
      <c r="BC145">
        <v>175379220.94</v>
      </c>
      <c r="BD145">
        <v>176919328.78999999</v>
      </c>
      <c r="BE145">
        <v>0.88972200000000001</v>
      </c>
      <c r="BF145" t="str">
        <f>IF(TRIM(W145)="",IF(TRIM(O145)="",IF(TRIM(M145)="","please check",CONCATENATE(M145,"_",COUNTIFS($M$2:$M145,M145,$C$2:$C145,$C145))),CONCATENATE(O145,"_",COUNTIFS($O$2:$O145,O145,$C$2:$C145,$C145))),W145)</f>
        <v>XS2169281487</v>
      </c>
      <c r="BG145" t="str">
        <f t="shared" si="6"/>
        <v/>
      </c>
      <c r="BH145">
        <f t="shared" si="7"/>
        <v>1400000</v>
      </c>
      <c r="BI145">
        <f t="shared" si="8"/>
        <v>1589360.55</v>
      </c>
      <c r="BJ145">
        <f>IF($I145&lt;&gt;"F.E.T.",$AV145,IF($BK145="",IF($D145=$L145,$BI145,-SUMIFS($BI:$BI,$BG:$BG,$BG145,$B:$B,$B145,$L:$L,"&lt;&gt;"&amp;$L145)+SUMIFS($AY:$AY,$BG:$BG,$BG145,$B:$B,$B145)),IF($D145=$L145,-SUMIFS($BI:$BI,$BG:$BG,$BG145,$B:$B,$B145,$L:$L,"&lt;&gt;"&amp;$L145)*VLOOKUP($D145&amp;(IF($L145=MID($Q145,FIND("Bought ",$Q145)+7,3),MID($Q145,FIND("Sold ",$Q145)+5,3),IF($L145=MID($Q145,FIND("Sold ",$Q145)+5,3),MID($Q145,FIND("Bought ",$Q145)+7,3),"error"))),FX!$A:$B,2,0)+SUMIFS($AY:$AY,$BG:$BG,$BG145,$B:$B,$B145),$BI145*(VLOOKUP($D145&amp;$L145,FX!$A:$B,2,0)))))</f>
        <v>1589360.55</v>
      </c>
      <c r="BK145" t="str">
        <f>IF(E145="CASH",IFERROR(VLOOKUP(M145,[1]mapping!$A:$C,3,0),""),IF(I145="F.E.T.",IF(VLOOKUP(O145,[1]forwards!$E:$Q,13,0)=0,"",VLOOKUP(O145,[1]forwards!$E:$Q,13,0)),""))</f>
        <v/>
      </c>
      <c r="BL145" t="str">
        <f>IF($B145&lt;&gt;VLOOKUP($BL$1,NAV!$A:$N,MATCH("SubFund_Code",NAV!$A$1:$N$1,0),0),"n/a",IF($BK145="",$BJ145/SUMIFS($BJ:$BJ,$BK:$BK,"",$B:$B,$B145)*VLOOKUP($BL$1,NAV!$A:$N,MATCH("Hedged sc",NAV!$A$1:$N$1,0),0)/VLOOKUP($BL$1,NAV!$A:$N,MATCH("SC in FUND CCY",NAV!$A$1:$N$1,0),0),IF($BK145&lt;&gt;VLOOKUP($BL$1,NAV!$A:$N,MATCH("SC",NAV!$A$1:$N$1,0),0),"n/a",$BJ145/VLOOKUP($BL$1,NAV!$A:$N,MATCH("SC in FUND CCY",NAV!$A$1:$N$1,0),0))))</f>
        <v>n/a</v>
      </c>
    </row>
    <row r="146" spans="1:64" hidden="1" x14ac:dyDescent="0.25">
      <c r="A146" s="1">
        <v>44196</v>
      </c>
      <c r="B146" t="s">
        <v>104</v>
      </c>
      <c r="C146" t="s">
        <v>105</v>
      </c>
      <c r="D146" t="s">
        <v>57</v>
      </c>
      <c r="E146" t="s">
        <v>124</v>
      </c>
      <c r="F146" t="s">
        <v>125</v>
      </c>
      <c r="G146" t="s">
        <v>126</v>
      </c>
      <c r="H146">
        <v>150</v>
      </c>
      <c r="I146" t="s">
        <v>127</v>
      </c>
      <c r="J146">
        <v>200</v>
      </c>
      <c r="K146" t="s">
        <v>128</v>
      </c>
      <c r="L146" t="s">
        <v>57</v>
      </c>
      <c r="P146">
        <v>844751000000</v>
      </c>
      <c r="Q146" t="s">
        <v>709</v>
      </c>
      <c r="R146" t="s">
        <v>312</v>
      </c>
      <c r="S146" t="s">
        <v>156</v>
      </c>
      <c r="T146" t="s">
        <v>157</v>
      </c>
      <c r="U146" t="s">
        <v>219</v>
      </c>
      <c r="V146">
        <v>20052</v>
      </c>
      <c r="W146" t="s">
        <v>710</v>
      </c>
      <c r="X146" t="s">
        <v>711</v>
      </c>
      <c r="AB146">
        <v>500000</v>
      </c>
      <c r="AC146" s="1">
        <v>43957</v>
      </c>
      <c r="AD146" s="1">
        <v>43964</v>
      </c>
      <c r="AE146" s="1">
        <v>43964</v>
      </c>
      <c r="AF146" s="1">
        <v>44329</v>
      </c>
      <c r="AG146" s="1">
        <v>46886</v>
      </c>
      <c r="AH146">
        <v>237</v>
      </c>
      <c r="AI146">
        <v>128</v>
      </c>
      <c r="AJ146">
        <v>2685</v>
      </c>
      <c r="AK146">
        <v>0.75</v>
      </c>
      <c r="AL146">
        <v>1</v>
      </c>
      <c r="AM146" t="s">
        <v>133</v>
      </c>
      <c r="AN146" t="s">
        <v>134</v>
      </c>
      <c r="AO146">
        <v>99.834360000000004</v>
      </c>
      <c r="AP146">
        <v>105.342</v>
      </c>
      <c r="AQ146">
        <v>526710</v>
      </c>
      <c r="AR146">
        <v>2434.9299999999998</v>
      </c>
      <c r="AS146">
        <v>529144.93000000005</v>
      </c>
      <c r="AT146">
        <v>526710</v>
      </c>
      <c r="AU146">
        <v>2434.9299999999998</v>
      </c>
      <c r="AV146">
        <v>529144.93000000005</v>
      </c>
      <c r="AW146">
        <v>499171.8</v>
      </c>
      <c r="AX146">
        <v>499171.8</v>
      </c>
      <c r="BA146">
        <v>173975914.15000001</v>
      </c>
      <c r="BB146">
        <v>1403306.79</v>
      </c>
      <c r="BC146">
        <v>175379220.94</v>
      </c>
      <c r="BD146">
        <v>176919328.78999999</v>
      </c>
      <c r="BE146">
        <v>0.29771199999999998</v>
      </c>
      <c r="BF146" t="str">
        <f>IF(TRIM(W146)="",IF(TRIM(O146)="",IF(TRIM(M146)="","please check",CONCATENATE(M146,"_",COUNTIFS($M$2:$M146,M146,$C$2:$C146,$C146))),CONCATENATE(O146,"_",COUNTIFS($O$2:$O146,O146,$C$2:$C146,$C146))),W146)</f>
        <v>FR0013512407</v>
      </c>
      <c r="BG146" t="str">
        <f t="shared" si="6"/>
        <v/>
      </c>
      <c r="BH146">
        <f t="shared" si="7"/>
        <v>500000</v>
      </c>
      <c r="BI146">
        <f t="shared" si="8"/>
        <v>529144.93000000005</v>
      </c>
      <c r="BJ146">
        <f>IF($I146&lt;&gt;"F.E.T.",$AV146,IF($BK146="",IF($D146=$L146,$BI146,-SUMIFS($BI:$BI,$BG:$BG,$BG146,$B:$B,$B146,$L:$L,"&lt;&gt;"&amp;$L146)+SUMIFS($AY:$AY,$BG:$BG,$BG146,$B:$B,$B146)),IF($D146=$L146,-SUMIFS($BI:$BI,$BG:$BG,$BG146,$B:$B,$B146,$L:$L,"&lt;&gt;"&amp;$L146)*VLOOKUP($D146&amp;(IF($L146=MID($Q146,FIND("Bought ",$Q146)+7,3),MID($Q146,FIND("Sold ",$Q146)+5,3),IF($L146=MID($Q146,FIND("Sold ",$Q146)+5,3),MID($Q146,FIND("Bought ",$Q146)+7,3),"error"))),FX!$A:$B,2,0)+SUMIFS($AY:$AY,$BG:$BG,$BG146,$B:$B,$B146),$BI146*(VLOOKUP($D146&amp;$L146,FX!$A:$B,2,0)))))</f>
        <v>529144.93000000005</v>
      </c>
      <c r="BK146" t="str">
        <f>IF(E146="CASH",IFERROR(VLOOKUP(M146,[1]mapping!$A:$C,3,0),""),IF(I146="F.E.T.",IF(VLOOKUP(O146,[1]forwards!$E:$Q,13,0)=0,"",VLOOKUP(O146,[1]forwards!$E:$Q,13,0)),""))</f>
        <v/>
      </c>
      <c r="BL146" t="str">
        <f>IF($B146&lt;&gt;VLOOKUP($BL$1,NAV!$A:$N,MATCH("SubFund_Code",NAV!$A$1:$N$1,0),0),"n/a",IF($BK146="",$BJ146/SUMIFS($BJ:$BJ,$BK:$BK,"",$B:$B,$B146)*VLOOKUP($BL$1,NAV!$A:$N,MATCH("Hedged sc",NAV!$A$1:$N$1,0),0)/VLOOKUP($BL$1,NAV!$A:$N,MATCH("SC in FUND CCY",NAV!$A$1:$N$1,0),0),IF($BK146&lt;&gt;VLOOKUP($BL$1,NAV!$A:$N,MATCH("SC",NAV!$A$1:$N$1,0),0),"n/a",$BJ146/VLOOKUP($BL$1,NAV!$A:$N,MATCH("SC in FUND CCY",NAV!$A$1:$N$1,0),0))))</f>
        <v>n/a</v>
      </c>
    </row>
    <row r="147" spans="1:64" hidden="1" x14ac:dyDescent="0.25">
      <c r="A147" s="1">
        <v>44196</v>
      </c>
      <c r="B147" t="s">
        <v>104</v>
      </c>
      <c r="C147" t="s">
        <v>105</v>
      </c>
      <c r="D147" t="s">
        <v>57</v>
      </c>
      <c r="E147" t="s">
        <v>124</v>
      </c>
      <c r="F147" t="s">
        <v>125</v>
      </c>
      <c r="G147" t="s">
        <v>126</v>
      </c>
      <c r="H147">
        <v>150</v>
      </c>
      <c r="I147" t="s">
        <v>127</v>
      </c>
      <c r="J147">
        <v>200</v>
      </c>
      <c r="K147" t="s">
        <v>128</v>
      </c>
      <c r="L147" t="s">
        <v>57</v>
      </c>
      <c r="P147">
        <v>849431000000</v>
      </c>
      <c r="Q147" t="s">
        <v>712</v>
      </c>
      <c r="R147" t="s">
        <v>251</v>
      </c>
      <c r="S147" t="s">
        <v>148</v>
      </c>
      <c r="T147" t="s">
        <v>149</v>
      </c>
      <c r="U147" t="s">
        <v>219</v>
      </c>
      <c r="V147">
        <v>20052</v>
      </c>
      <c r="W147" t="s">
        <v>713</v>
      </c>
      <c r="X147" t="s">
        <v>714</v>
      </c>
      <c r="AB147">
        <v>1000000</v>
      </c>
      <c r="AC147" s="1">
        <v>43963</v>
      </c>
      <c r="AD147" s="1">
        <v>43966</v>
      </c>
      <c r="AE147" s="1">
        <v>43966</v>
      </c>
      <c r="AF147" s="1">
        <v>44331</v>
      </c>
      <c r="AG147" s="1">
        <v>47618</v>
      </c>
      <c r="AH147">
        <v>235</v>
      </c>
      <c r="AI147">
        <v>130</v>
      </c>
      <c r="AJ147">
        <v>3417</v>
      </c>
      <c r="AK147">
        <v>1.5</v>
      </c>
      <c r="AL147">
        <v>1</v>
      </c>
      <c r="AM147" t="s">
        <v>133</v>
      </c>
      <c r="AN147" t="s">
        <v>134</v>
      </c>
      <c r="AO147">
        <v>101.6918</v>
      </c>
      <c r="AP147">
        <v>110.026</v>
      </c>
      <c r="AQ147">
        <v>1100260</v>
      </c>
      <c r="AR147">
        <v>9657.5300000000007</v>
      </c>
      <c r="AS147">
        <v>1109917.53</v>
      </c>
      <c r="AT147">
        <v>1100260</v>
      </c>
      <c r="AU147">
        <v>9657.5300000000007</v>
      </c>
      <c r="AV147">
        <v>1109917.53</v>
      </c>
      <c r="AW147">
        <v>1016918</v>
      </c>
      <c r="AX147">
        <v>1016918</v>
      </c>
      <c r="BA147">
        <v>173975914.15000001</v>
      </c>
      <c r="BB147">
        <v>1403306.79</v>
      </c>
      <c r="BC147">
        <v>175379220.94</v>
      </c>
      <c r="BD147">
        <v>176919328.78999999</v>
      </c>
      <c r="BE147">
        <v>0.62189899999999998</v>
      </c>
      <c r="BF147" t="str">
        <f>IF(TRIM(W147)="",IF(TRIM(O147)="",IF(TRIM(M147)="","please check",CONCATENATE(M147,"_",COUNTIFS($M$2:$M147,M147,$C$2:$C147,$C147))),CONCATENATE(O147,"_",COUNTIFS($O$2:$O147,O147,$C$2:$C147,$C147))),W147)</f>
        <v>XS2176558620</v>
      </c>
      <c r="BG147" t="str">
        <f t="shared" si="6"/>
        <v/>
      </c>
      <c r="BH147">
        <f t="shared" si="7"/>
        <v>1000000</v>
      </c>
      <c r="BI147">
        <f t="shared" si="8"/>
        <v>1109917.53</v>
      </c>
      <c r="BJ147">
        <f>IF($I147&lt;&gt;"F.E.T.",$AV147,IF($BK147="",IF($D147=$L147,$BI147,-SUMIFS($BI:$BI,$BG:$BG,$BG147,$B:$B,$B147,$L:$L,"&lt;&gt;"&amp;$L147)+SUMIFS($AY:$AY,$BG:$BG,$BG147,$B:$B,$B147)),IF($D147=$L147,-SUMIFS($BI:$BI,$BG:$BG,$BG147,$B:$B,$B147,$L:$L,"&lt;&gt;"&amp;$L147)*VLOOKUP($D147&amp;(IF($L147=MID($Q147,FIND("Bought ",$Q147)+7,3),MID($Q147,FIND("Sold ",$Q147)+5,3),IF($L147=MID($Q147,FIND("Sold ",$Q147)+5,3),MID($Q147,FIND("Bought ",$Q147)+7,3),"error"))),FX!$A:$B,2,0)+SUMIFS($AY:$AY,$BG:$BG,$BG147,$B:$B,$B147),$BI147*(VLOOKUP($D147&amp;$L147,FX!$A:$B,2,0)))))</f>
        <v>1109917.53</v>
      </c>
      <c r="BK147" t="str">
        <f>IF(E147="CASH",IFERROR(VLOOKUP(M147,[1]mapping!$A:$C,3,0),""),IF(I147="F.E.T.",IF(VLOOKUP(O147,[1]forwards!$E:$Q,13,0)=0,"",VLOOKUP(O147,[1]forwards!$E:$Q,13,0)),""))</f>
        <v/>
      </c>
      <c r="BL147" t="str">
        <f>IF($B147&lt;&gt;VLOOKUP($BL$1,NAV!$A:$N,MATCH("SubFund_Code",NAV!$A$1:$N$1,0),0),"n/a",IF($BK147="",$BJ147/SUMIFS($BJ:$BJ,$BK:$BK,"",$B:$B,$B147)*VLOOKUP($BL$1,NAV!$A:$N,MATCH("Hedged sc",NAV!$A$1:$N$1,0),0)/VLOOKUP($BL$1,NAV!$A:$N,MATCH("SC in FUND CCY",NAV!$A$1:$N$1,0),0),IF($BK147&lt;&gt;VLOOKUP($BL$1,NAV!$A:$N,MATCH("SC",NAV!$A$1:$N$1,0),0),"n/a",$BJ147/VLOOKUP($BL$1,NAV!$A:$N,MATCH("SC in FUND CCY",NAV!$A$1:$N$1,0),0))))</f>
        <v>n/a</v>
      </c>
    </row>
    <row r="148" spans="1:64" hidden="1" x14ac:dyDescent="0.25">
      <c r="A148" s="1">
        <v>44196</v>
      </c>
      <c r="B148" t="s">
        <v>104</v>
      </c>
      <c r="C148" t="s">
        <v>105</v>
      </c>
      <c r="D148" t="s">
        <v>57</v>
      </c>
      <c r="E148" t="s">
        <v>124</v>
      </c>
      <c r="F148" t="s">
        <v>125</v>
      </c>
      <c r="G148" t="s">
        <v>126</v>
      </c>
      <c r="H148">
        <v>150</v>
      </c>
      <c r="I148" t="s">
        <v>127</v>
      </c>
      <c r="J148">
        <v>200</v>
      </c>
      <c r="K148" t="s">
        <v>128</v>
      </c>
      <c r="L148" t="s">
        <v>57</v>
      </c>
      <c r="P148">
        <v>863232000000</v>
      </c>
      <c r="Q148" t="s">
        <v>715</v>
      </c>
      <c r="R148" t="s">
        <v>136</v>
      </c>
      <c r="S148" t="s">
        <v>149</v>
      </c>
      <c r="T148" t="s">
        <v>149</v>
      </c>
      <c r="U148" t="s">
        <v>219</v>
      </c>
      <c r="V148">
        <v>20052</v>
      </c>
      <c r="W148" t="s">
        <v>716</v>
      </c>
      <c r="X148" t="s">
        <v>717</v>
      </c>
      <c r="AB148">
        <v>1000000</v>
      </c>
      <c r="AC148" s="1">
        <v>43992</v>
      </c>
      <c r="AD148" s="1">
        <v>43994</v>
      </c>
      <c r="AE148" s="1">
        <v>43994</v>
      </c>
      <c r="AF148" s="1">
        <v>44359</v>
      </c>
      <c r="AG148" s="1">
        <v>46550</v>
      </c>
      <c r="AH148">
        <v>207</v>
      </c>
      <c r="AI148">
        <v>158</v>
      </c>
      <c r="AJ148">
        <v>2349</v>
      </c>
      <c r="AK148">
        <v>1.75</v>
      </c>
      <c r="AL148">
        <v>1</v>
      </c>
      <c r="AM148" t="s">
        <v>133</v>
      </c>
      <c r="AN148" t="s">
        <v>134</v>
      </c>
      <c r="AO148">
        <v>102.2491</v>
      </c>
      <c r="AP148">
        <v>103.35899999999999</v>
      </c>
      <c r="AQ148">
        <v>1033590</v>
      </c>
      <c r="AR148">
        <v>9924.66</v>
      </c>
      <c r="AS148">
        <v>1043514.66</v>
      </c>
      <c r="AT148">
        <v>1033590</v>
      </c>
      <c r="AU148">
        <v>9924.66</v>
      </c>
      <c r="AV148">
        <v>1043514.66</v>
      </c>
      <c r="AW148">
        <v>1022491</v>
      </c>
      <c r="AX148">
        <v>1022491</v>
      </c>
      <c r="BA148">
        <v>173975914.15000001</v>
      </c>
      <c r="BB148">
        <v>1403306.79</v>
      </c>
      <c r="BC148">
        <v>175379220.94</v>
      </c>
      <c r="BD148">
        <v>176919328.78999999</v>
      </c>
      <c r="BE148">
        <v>0.58421500000000004</v>
      </c>
      <c r="BF148" t="str">
        <f>IF(TRIM(W148)="",IF(TRIM(O148)="",IF(TRIM(M148)="","please check",CONCATENATE(M148,"_",COUNTIFS($M$2:$M148,M148,$C$2:$C148,$C148))),CONCATENATE(O148,"_",COUNTIFS($O$2:$O148,O148,$C$2:$C148,$C148))),W148)</f>
        <v>XS2177443343</v>
      </c>
      <c r="BG148" t="str">
        <f t="shared" si="6"/>
        <v/>
      </c>
      <c r="BH148">
        <f t="shared" si="7"/>
        <v>1000000</v>
      </c>
      <c r="BI148">
        <f t="shared" si="8"/>
        <v>1043514.66</v>
      </c>
      <c r="BJ148">
        <f>IF($I148&lt;&gt;"F.E.T.",$AV148,IF($BK148="",IF($D148=$L148,$BI148,-SUMIFS($BI:$BI,$BG:$BG,$BG148,$B:$B,$B148,$L:$L,"&lt;&gt;"&amp;$L148)+SUMIFS($AY:$AY,$BG:$BG,$BG148,$B:$B,$B148)),IF($D148=$L148,-SUMIFS($BI:$BI,$BG:$BG,$BG148,$B:$B,$B148,$L:$L,"&lt;&gt;"&amp;$L148)*VLOOKUP($D148&amp;(IF($L148=MID($Q148,FIND("Bought ",$Q148)+7,3),MID($Q148,FIND("Sold ",$Q148)+5,3),IF($L148=MID($Q148,FIND("Sold ",$Q148)+5,3),MID($Q148,FIND("Bought ",$Q148)+7,3),"error"))),FX!$A:$B,2,0)+SUMIFS($AY:$AY,$BG:$BG,$BG148,$B:$B,$B148),$BI148*(VLOOKUP($D148&amp;$L148,FX!$A:$B,2,0)))))</f>
        <v>1043514.66</v>
      </c>
      <c r="BK148" t="str">
        <f>IF(E148="CASH",IFERROR(VLOOKUP(M148,[1]mapping!$A:$C,3,0),""),IF(I148="F.E.T.",IF(VLOOKUP(O148,[1]forwards!$E:$Q,13,0)=0,"",VLOOKUP(O148,[1]forwards!$E:$Q,13,0)),""))</f>
        <v/>
      </c>
      <c r="BL148" t="str">
        <f>IF($B148&lt;&gt;VLOOKUP($BL$1,NAV!$A:$N,MATCH("SubFund_Code",NAV!$A$1:$N$1,0),0),"n/a",IF($BK148="",$BJ148/SUMIFS($BJ:$BJ,$BK:$BK,"",$B:$B,$B148)*VLOOKUP($BL$1,NAV!$A:$N,MATCH("Hedged sc",NAV!$A$1:$N$1,0),0)/VLOOKUP($BL$1,NAV!$A:$N,MATCH("SC in FUND CCY",NAV!$A$1:$N$1,0),0),IF($BK148&lt;&gt;VLOOKUP($BL$1,NAV!$A:$N,MATCH("SC",NAV!$A$1:$N$1,0),0),"n/a",$BJ148/VLOOKUP($BL$1,NAV!$A:$N,MATCH("SC in FUND CCY",NAV!$A$1:$N$1,0),0))))</f>
        <v>n/a</v>
      </c>
    </row>
    <row r="149" spans="1:64" hidden="1" x14ac:dyDescent="0.25">
      <c r="A149" s="1">
        <v>44196</v>
      </c>
      <c r="B149" t="s">
        <v>104</v>
      </c>
      <c r="C149" t="s">
        <v>105</v>
      </c>
      <c r="D149" t="s">
        <v>57</v>
      </c>
      <c r="E149" t="s">
        <v>124</v>
      </c>
      <c r="F149" t="s">
        <v>125</v>
      </c>
      <c r="G149" t="s">
        <v>126</v>
      </c>
      <c r="H149">
        <v>150</v>
      </c>
      <c r="I149" t="s">
        <v>127</v>
      </c>
      <c r="J149">
        <v>200</v>
      </c>
      <c r="K149" t="s">
        <v>128</v>
      </c>
      <c r="L149" t="s">
        <v>57</v>
      </c>
      <c r="P149">
        <v>864648000000</v>
      </c>
      <c r="Q149" t="s">
        <v>241</v>
      </c>
      <c r="R149" t="s">
        <v>178</v>
      </c>
      <c r="S149" t="s">
        <v>156</v>
      </c>
      <c r="T149" t="s">
        <v>149</v>
      </c>
      <c r="U149" t="s">
        <v>219</v>
      </c>
      <c r="V149">
        <v>20052</v>
      </c>
      <c r="W149" t="s">
        <v>242</v>
      </c>
      <c r="X149" t="s">
        <v>243</v>
      </c>
      <c r="AB149">
        <v>500000</v>
      </c>
      <c r="AC149" s="1">
        <v>43994</v>
      </c>
      <c r="AD149" s="1">
        <v>43999</v>
      </c>
      <c r="AE149" s="1">
        <v>43999</v>
      </c>
      <c r="AF149" s="1">
        <v>44364</v>
      </c>
      <c r="AG149" s="1">
        <v>46190</v>
      </c>
      <c r="AH149">
        <v>202</v>
      </c>
      <c r="AI149">
        <v>163</v>
      </c>
      <c r="AJ149">
        <v>1989</v>
      </c>
      <c r="AK149">
        <v>2.375</v>
      </c>
      <c r="AL149">
        <v>1</v>
      </c>
      <c r="AM149" t="s">
        <v>133</v>
      </c>
      <c r="AN149" t="s">
        <v>134</v>
      </c>
      <c r="AO149">
        <v>98.546999999999997</v>
      </c>
      <c r="AP149">
        <v>103.93049999999999</v>
      </c>
      <c r="AQ149">
        <v>519652.5</v>
      </c>
      <c r="AR149">
        <v>6571.92</v>
      </c>
      <c r="AS149">
        <v>526224.42000000004</v>
      </c>
      <c r="AT149">
        <v>519652.5</v>
      </c>
      <c r="AU149">
        <v>6571.92</v>
      </c>
      <c r="AV149">
        <v>526224.42000000004</v>
      </c>
      <c r="AW149">
        <v>492735</v>
      </c>
      <c r="AX149">
        <v>492735</v>
      </c>
      <c r="BA149">
        <v>173975914.15000001</v>
      </c>
      <c r="BB149">
        <v>1403306.79</v>
      </c>
      <c r="BC149">
        <v>175379220.94</v>
      </c>
      <c r="BD149">
        <v>176919328.78999999</v>
      </c>
      <c r="BE149">
        <v>0.29372300000000001</v>
      </c>
      <c r="BF149" t="str">
        <f>IF(TRIM(W149)="",IF(TRIM(O149)="",IF(TRIM(M149)="","please check",CONCATENATE(M149,"_",COUNTIFS($M$2:$M149,M149,$C$2:$C149,$C149))),CONCATENATE(O149,"_",COUNTIFS($O$2:$O149,O149,$C$2:$C149,$C149))),W149)</f>
        <v>FR0013518420</v>
      </c>
      <c r="BG149" t="str">
        <f t="shared" si="6"/>
        <v/>
      </c>
      <c r="BH149">
        <f t="shared" si="7"/>
        <v>500000</v>
      </c>
      <c r="BI149">
        <f t="shared" si="8"/>
        <v>526224.42000000004</v>
      </c>
      <c r="BJ149">
        <f>IF($I149&lt;&gt;"F.E.T.",$AV149,IF($BK149="",IF($D149=$L149,$BI149,-SUMIFS($BI:$BI,$BG:$BG,$BG149,$B:$B,$B149,$L:$L,"&lt;&gt;"&amp;$L149)+SUMIFS($AY:$AY,$BG:$BG,$BG149,$B:$B,$B149)),IF($D149=$L149,-SUMIFS($BI:$BI,$BG:$BG,$BG149,$B:$B,$B149,$L:$L,"&lt;&gt;"&amp;$L149)*VLOOKUP($D149&amp;(IF($L149=MID($Q149,FIND("Bought ",$Q149)+7,3),MID($Q149,FIND("Sold ",$Q149)+5,3),IF($L149=MID($Q149,FIND("Sold ",$Q149)+5,3),MID($Q149,FIND("Bought ",$Q149)+7,3),"error"))),FX!$A:$B,2,0)+SUMIFS($AY:$AY,$BG:$BG,$BG149,$B:$B,$B149),$BI149*(VLOOKUP($D149&amp;$L149,FX!$A:$B,2,0)))))</f>
        <v>526224.42000000004</v>
      </c>
      <c r="BK149" t="str">
        <f>IF(E149="CASH",IFERROR(VLOOKUP(M149,[1]mapping!$A:$C,3,0),""),IF(I149="F.E.T.",IF(VLOOKUP(O149,[1]forwards!$E:$Q,13,0)=0,"",VLOOKUP(O149,[1]forwards!$E:$Q,13,0)),""))</f>
        <v/>
      </c>
      <c r="BL149" t="str">
        <f>IF($B149&lt;&gt;VLOOKUP($BL$1,NAV!$A:$N,MATCH("SubFund_Code",NAV!$A$1:$N$1,0),0),"n/a",IF($BK149="",$BJ149/SUMIFS($BJ:$BJ,$BK:$BK,"",$B:$B,$B149)*VLOOKUP($BL$1,NAV!$A:$N,MATCH("Hedged sc",NAV!$A$1:$N$1,0),0)/VLOOKUP($BL$1,NAV!$A:$N,MATCH("SC in FUND CCY",NAV!$A$1:$N$1,0),0),IF($BK149&lt;&gt;VLOOKUP($BL$1,NAV!$A:$N,MATCH("SC",NAV!$A$1:$N$1,0),0),"n/a",$BJ149/VLOOKUP($BL$1,NAV!$A:$N,MATCH("SC in FUND CCY",NAV!$A$1:$N$1,0),0))))</f>
        <v>n/a</v>
      </c>
    </row>
    <row r="150" spans="1:64" hidden="1" x14ac:dyDescent="0.25">
      <c r="A150" s="1">
        <v>44196</v>
      </c>
      <c r="B150" t="s">
        <v>104</v>
      </c>
      <c r="C150" t="s">
        <v>105</v>
      </c>
      <c r="D150" t="s">
        <v>57</v>
      </c>
      <c r="E150" t="s">
        <v>124</v>
      </c>
      <c r="F150" t="s">
        <v>125</v>
      </c>
      <c r="G150" t="s">
        <v>126</v>
      </c>
      <c r="H150">
        <v>150</v>
      </c>
      <c r="I150" t="s">
        <v>127</v>
      </c>
      <c r="J150">
        <v>200</v>
      </c>
      <c r="K150" t="s">
        <v>128</v>
      </c>
      <c r="L150" t="s">
        <v>57</v>
      </c>
      <c r="P150">
        <v>873147000000</v>
      </c>
      <c r="Q150" t="s">
        <v>718</v>
      </c>
      <c r="R150" t="s">
        <v>136</v>
      </c>
      <c r="S150" t="s">
        <v>195</v>
      </c>
      <c r="T150" t="s">
        <v>206</v>
      </c>
      <c r="U150" t="s">
        <v>219</v>
      </c>
      <c r="V150">
        <v>20052</v>
      </c>
      <c r="W150" t="s">
        <v>719</v>
      </c>
      <c r="X150" t="s">
        <v>720</v>
      </c>
      <c r="AB150">
        <v>500000</v>
      </c>
      <c r="AC150" s="1">
        <v>44001</v>
      </c>
      <c r="AD150" s="1">
        <v>44004</v>
      </c>
      <c r="AE150" s="1">
        <v>44004</v>
      </c>
      <c r="AF150" s="1">
        <v>44369</v>
      </c>
      <c r="AG150" s="1">
        <v>73050</v>
      </c>
      <c r="AH150">
        <v>197</v>
      </c>
      <c r="AI150">
        <v>168</v>
      </c>
      <c r="AJ150">
        <v>28849</v>
      </c>
      <c r="AK150">
        <v>3.625</v>
      </c>
      <c r="AL150">
        <v>1</v>
      </c>
      <c r="AM150" t="s">
        <v>133</v>
      </c>
      <c r="AN150" t="s">
        <v>134</v>
      </c>
      <c r="AO150">
        <v>100.357</v>
      </c>
      <c r="AP150">
        <v>109.566</v>
      </c>
      <c r="AQ150">
        <v>547830</v>
      </c>
      <c r="AR150">
        <v>9782.5300000000007</v>
      </c>
      <c r="AS150">
        <v>557612.53</v>
      </c>
      <c r="AT150">
        <v>547830</v>
      </c>
      <c r="AU150">
        <v>9782.5300000000007</v>
      </c>
      <c r="AV150">
        <v>557612.53</v>
      </c>
      <c r="AW150">
        <v>501785</v>
      </c>
      <c r="AX150">
        <v>501785</v>
      </c>
      <c r="BA150">
        <v>173975914.15000001</v>
      </c>
      <c r="BB150">
        <v>1403306.79</v>
      </c>
      <c r="BC150">
        <v>175379220.94</v>
      </c>
      <c r="BD150">
        <v>176919328.78999999</v>
      </c>
      <c r="BE150">
        <v>0.30964999999999998</v>
      </c>
      <c r="BF150" t="str">
        <f>IF(TRIM(W150)="",IF(TRIM(O150)="",IF(TRIM(M150)="","please check",CONCATENATE(M150,"_",COUNTIFS($M$2:$M150,M150,$C$2:$C150,$C150))),CONCATENATE(O150,"_",COUNTIFS($O$2:$O150,O150,$C$2:$C150,$C150))),W150)</f>
        <v>XS2193662728</v>
      </c>
      <c r="BG150" t="str">
        <f t="shared" si="6"/>
        <v/>
      </c>
      <c r="BH150">
        <f t="shared" si="7"/>
        <v>500000</v>
      </c>
      <c r="BI150">
        <f t="shared" si="8"/>
        <v>557612.53</v>
      </c>
      <c r="BJ150">
        <f>IF($I150&lt;&gt;"F.E.T.",$AV150,IF($BK150="",IF($D150=$L150,$BI150,-SUMIFS($BI:$BI,$BG:$BG,$BG150,$B:$B,$B150,$L:$L,"&lt;&gt;"&amp;$L150)+SUMIFS($AY:$AY,$BG:$BG,$BG150,$B:$B,$B150)),IF($D150=$L150,-SUMIFS($BI:$BI,$BG:$BG,$BG150,$B:$B,$B150,$L:$L,"&lt;&gt;"&amp;$L150)*VLOOKUP($D150&amp;(IF($L150=MID($Q150,FIND("Bought ",$Q150)+7,3),MID($Q150,FIND("Sold ",$Q150)+5,3),IF($L150=MID($Q150,FIND("Sold ",$Q150)+5,3),MID($Q150,FIND("Bought ",$Q150)+7,3),"error"))),FX!$A:$B,2,0)+SUMIFS($AY:$AY,$BG:$BG,$BG150,$B:$B,$B150),$BI150*(VLOOKUP($D150&amp;$L150,FX!$A:$B,2,0)))))</f>
        <v>557612.53</v>
      </c>
      <c r="BK150" t="str">
        <f>IF(E150="CASH",IFERROR(VLOOKUP(M150,[1]mapping!$A:$C,3,0),""),IF(I150="F.E.T.",IF(VLOOKUP(O150,[1]forwards!$E:$Q,13,0)=0,"",VLOOKUP(O150,[1]forwards!$E:$Q,13,0)),""))</f>
        <v/>
      </c>
      <c r="BL150" t="str">
        <f>IF($B150&lt;&gt;VLOOKUP($BL$1,NAV!$A:$N,MATCH("SubFund_Code",NAV!$A$1:$N$1,0),0),"n/a",IF($BK150="",$BJ150/SUMIFS($BJ:$BJ,$BK:$BK,"",$B:$B,$B150)*VLOOKUP($BL$1,NAV!$A:$N,MATCH("Hedged sc",NAV!$A$1:$N$1,0),0)/VLOOKUP($BL$1,NAV!$A:$N,MATCH("SC in FUND CCY",NAV!$A$1:$N$1,0),0),IF($BK150&lt;&gt;VLOOKUP($BL$1,NAV!$A:$N,MATCH("SC",NAV!$A$1:$N$1,0),0),"n/a",$BJ150/VLOOKUP($BL$1,NAV!$A:$N,MATCH("SC in FUND CCY",NAV!$A$1:$N$1,0),0))))</f>
        <v>n/a</v>
      </c>
    </row>
    <row r="151" spans="1:64" hidden="1" x14ac:dyDescent="0.25">
      <c r="A151" s="1">
        <v>44196</v>
      </c>
      <c r="B151" t="s">
        <v>104</v>
      </c>
      <c r="C151" t="s">
        <v>105</v>
      </c>
      <c r="D151" t="s">
        <v>57</v>
      </c>
      <c r="E151" t="s">
        <v>124</v>
      </c>
      <c r="F151" t="s">
        <v>125</v>
      </c>
      <c r="G151" t="s">
        <v>126</v>
      </c>
      <c r="H151">
        <v>150</v>
      </c>
      <c r="I151" t="s">
        <v>127</v>
      </c>
      <c r="J151">
        <v>200</v>
      </c>
      <c r="K151" t="s">
        <v>128</v>
      </c>
      <c r="L151" t="s">
        <v>57</v>
      </c>
      <c r="P151">
        <v>875479000000</v>
      </c>
      <c r="Q151" t="s">
        <v>721</v>
      </c>
      <c r="R151" t="s">
        <v>174</v>
      </c>
      <c r="S151" t="s">
        <v>156</v>
      </c>
      <c r="T151" t="s">
        <v>157</v>
      </c>
      <c r="U151" t="s">
        <v>219</v>
      </c>
      <c r="V151">
        <v>20052</v>
      </c>
      <c r="W151" t="s">
        <v>722</v>
      </c>
      <c r="X151" t="s">
        <v>723</v>
      </c>
      <c r="AB151">
        <v>300000</v>
      </c>
      <c r="AC151" s="1">
        <v>44040</v>
      </c>
      <c r="AD151" s="1">
        <v>44042</v>
      </c>
      <c r="AE151" s="1">
        <v>44012</v>
      </c>
      <c r="AF151" s="1">
        <v>44210</v>
      </c>
      <c r="AG151" s="1">
        <v>46401</v>
      </c>
      <c r="AH151">
        <v>189</v>
      </c>
      <c r="AI151">
        <v>9</v>
      </c>
      <c r="AJ151">
        <v>2200</v>
      </c>
      <c r="AK151">
        <v>1.625</v>
      </c>
      <c r="AL151">
        <v>1</v>
      </c>
      <c r="AM151" t="s">
        <v>133</v>
      </c>
      <c r="AN151" t="s">
        <v>134</v>
      </c>
      <c r="AO151">
        <v>102.613</v>
      </c>
      <c r="AP151">
        <v>105.5487</v>
      </c>
      <c r="AQ151">
        <v>316646.09999999998</v>
      </c>
      <c r="AR151">
        <v>2524.3200000000002</v>
      </c>
      <c r="AS151">
        <v>319170.42</v>
      </c>
      <c r="AT151">
        <v>316646.09999999998</v>
      </c>
      <c r="AU151">
        <v>2524.3200000000002</v>
      </c>
      <c r="AV151">
        <v>319170.42</v>
      </c>
      <c r="AW151">
        <v>307839</v>
      </c>
      <c r="AX151">
        <v>307839</v>
      </c>
      <c r="BA151">
        <v>173975914.15000001</v>
      </c>
      <c r="BB151">
        <v>1403306.79</v>
      </c>
      <c r="BC151">
        <v>175379220.94</v>
      </c>
      <c r="BD151">
        <v>176919328.78999999</v>
      </c>
      <c r="BE151">
        <v>0.178978</v>
      </c>
      <c r="BF151" t="str">
        <f>IF(TRIM(W151)="",IF(TRIM(O151)="",IF(TRIM(M151)="","please check",CONCATENATE(M151,"_",COUNTIFS($M$2:$M151,M151,$C$2:$C151,$C151))),CONCATENATE(O151,"_",COUNTIFS($O$2:$O151,O151,$C$2:$C151,$C151))),W151)</f>
        <v>FR0013521960</v>
      </c>
      <c r="BG151" t="str">
        <f t="shared" si="6"/>
        <v/>
      </c>
      <c r="BH151">
        <f t="shared" si="7"/>
        <v>300000</v>
      </c>
      <c r="BI151">
        <f t="shared" si="8"/>
        <v>319170.42</v>
      </c>
      <c r="BJ151">
        <f>IF($I151&lt;&gt;"F.E.T.",$AV151,IF($BK151="",IF($D151=$L151,$BI151,-SUMIFS($BI:$BI,$BG:$BG,$BG151,$B:$B,$B151,$L:$L,"&lt;&gt;"&amp;$L151)+SUMIFS($AY:$AY,$BG:$BG,$BG151,$B:$B,$B151)),IF($D151=$L151,-SUMIFS($BI:$BI,$BG:$BG,$BG151,$B:$B,$B151,$L:$L,"&lt;&gt;"&amp;$L151)*VLOOKUP($D151&amp;(IF($L151=MID($Q151,FIND("Bought ",$Q151)+7,3),MID($Q151,FIND("Sold ",$Q151)+5,3),IF($L151=MID($Q151,FIND("Sold ",$Q151)+5,3),MID($Q151,FIND("Bought ",$Q151)+7,3),"error"))),FX!$A:$B,2,0)+SUMIFS($AY:$AY,$BG:$BG,$BG151,$B:$B,$B151),$BI151*(VLOOKUP($D151&amp;$L151,FX!$A:$B,2,0)))))</f>
        <v>319170.42</v>
      </c>
      <c r="BK151" t="str">
        <f>IF(E151="CASH",IFERROR(VLOOKUP(M151,[1]mapping!$A:$C,3,0),""),IF(I151="F.E.T.",IF(VLOOKUP(O151,[1]forwards!$E:$Q,13,0)=0,"",VLOOKUP(O151,[1]forwards!$E:$Q,13,0)),""))</f>
        <v/>
      </c>
      <c r="BL151" t="str">
        <f>IF($B151&lt;&gt;VLOOKUP($BL$1,NAV!$A:$N,MATCH("SubFund_Code",NAV!$A$1:$N$1,0),0),"n/a",IF($BK151="",$BJ151/SUMIFS($BJ:$BJ,$BK:$BK,"",$B:$B,$B151)*VLOOKUP($BL$1,NAV!$A:$N,MATCH("Hedged sc",NAV!$A$1:$N$1,0),0)/VLOOKUP($BL$1,NAV!$A:$N,MATCH("SC in FUND CCY",NAV!$A$1:$N$1,0),0),IF($BK151&lt;&gt;VLOOKUP($BL$1,NAV!$A:$N,MATCH("SC",NAV!$A$1:$N$1,0),0),"n/a",$BJ151/VLOOKUP($BL$1,NAV!$A:$N,MATCH("SC in FUND CCY",NAV!$A$1:$N$1,0),0))))</f>
        <v>n/a</v>
      </c>
    </row>
    <row r="152" spans="1:64" hidden="1" x14ac:dyDescent="0.25">
      <c r="A152" s="1">
        <v>44196</v>
      </c>
      <c r="B152" t="s">
        <v>104</v>
      </c>
      <c r="C152" t="s">
        <v>105</v>
      </c>
      <c r="D152" t="s">
        <v>57</v>
      </c>
      <c r="E152" t="s">
        <v>124</v>
      </c>
      <c r="F152" t="s">
        <v>125</v>
      </c>
      <c r="G152" t="s">
        <v>126</v>
      </c>
      <c r="H152">
        <v>150</v>
      </c>
      <c r="I152" t="s">
        <v>127</v>
      </c>
      <c r="J152">
        <v>200</v>
      </c>
      <c r="K152" t="s">
        <v>128</v>
      </c>
      <c r="L152" t="s">
        <v>57</v>
      </c>
      <c r="P152">
        <v>877012000000</v>
      </c>
      <c r="Q152" t="s">
        <v>724</v>
      </c>
      <c r="R152" t="s">
        <v>142</v>
      </c>
      <c r="S152" t="s">
        <v>300</v>
      </c>
      <c r="T152" t="s">
        <v>138</v>
      </c>
      <c r="U152" t="s">
        <v>219</v>
      </c>
      <c r="V152">
        <v>20052</v>
      </c>
      <c r="W152" t="s">
        <v>725</v>
      </c>
      <c r="X152" t="s">
        <v>726</v>
      </c>
      <c r="AB152">
        <v>1500000</v>
      </c>
      <c r="AC152" s="1">
        <v>44162</v>
      </c>
      <c r="AD152" s="1">
        <v>44166</v>
      </c>
      <c r="AE152" s="1">
        <v>44021</v>
      </c>
      <c r="AF152" s="1">
        <v>44386</v>
      </c>
      <c r="AG152" s="1">
        <v>47308</v>
      </c>
      <c r="AH152">
        <v>180</v>
      </c>
      <c r="AI152">
        <v>185</v>
      </c>
      <c r="AJ152">
        <v>3107</v>
      </c>
      <c r="AK152">
        <v>1</v>
      </c>
      <c r="AL152">
        <v>1</v>
      </c>
      <c r="AM152" t="s">
        <v>133</v>
      </c>
      <c r="AN152" t="s">
        <v>134</v>
      </c>
      <c r="AO152">
        <v>104.9</v>
      </c>
      <c r="AP152">
        <v>104.95</v>
      </c>
      <c r="AQ152">
        <v>1574250</v>
      </c>
      <c r="AR152">
        <v>7397.26</v>
      </c>
      <c r="AS152">
        <v>1581647.26</v>
      </c>
      <c r="AT152">
        <v>1574250</v>
      </c>
      <c r="AU152">
        <v>7397.26</v>
      </c>
      <c r="AV152">
        <v>1581647.26</v>
      </c>
      <c r="AW152">
        <v>1573500</v>
      </c>
      <c r="AX152">
        <v>1573500</v>
      </c>
      <c r="BA152">
        <v>173975914.15000001</v>
      </c>
      <c r="BB152">
        <v>1403306.79</v>
      </c>
      <c r="BC152">
        <v>175379220.94</v>
      </c>
      <c r="BD152">
        <v>176919328.78999999</v>
      </c>
      <c r="BE152">
        <v>0.88981200000000005</v>
      </c>
      <c r="BF152" t="str">
        <f>IF(TRIM(W152)="",IF(TRIM(O152)="",IF(TRIM(M152)="","please check",CONCATENATE(M152,"_",COUNTIFS($M$2:$M152,M152,$C$2:$C152,$C152))),CONCATENATE(O152,"_",COUNTIFS($O$2:$O152,O152,$C$2:$C152,$C152))),W152)</f>
        <v>XS2197348597</v>
      </c>
      <c r="BG152" t="str">
        <f t="shared" si="6"/>
        <v/>
      </c>
      <c r="BH152">
        <f t="shared" si="7"/>
        <v>1500000</v>
      </c>
      <c r="BI152">
        <f t="shared" si="8"/>
        <v>1581647.26</v>
      </c>
      <c r="BJ152">
        <f>IF($I152&lt;&gt;"F.E.T.",$AV152,IF($BK152="",IF($D152=$L152,$BI152,-SUMIFS($BI:$BI,$BG:$BG,$BG152,$B:$B,$B152,$L:$L,"&lt;&gt;"&amp;$L152)+SUMIFS($AY:$AY,$BG:$BG,$BG152,$B:$B,$B152)),IF($D152=$L152,-SUMIFS($BI:$BI,$BG:$BG,$BG152,$B:$B,$B152,$L:$L,"&lt;&gt;"&amp;$L152)*VLOOKUP($D152&amp;(IF($L152=MID($Q152,FIND("Bought ",$Q152)+7,3),MID($Q152,FIND("Sold ",$Q152)+5,3),IF($L152=MID($Q152,FIND("Sold ",$Q152)+5,3),MID($Q152,FIND("Bought ",$Q152)+7,3),"error"))),FX!$A:$B,2,0)+SUMIFS($AY:$AY,$BG:$BG,$BG152,$B:$B,$B152),$BI152*(VLOOKUP($D152&amp;$L152,FX!$A:$B,2,0)))))</f>
        <v>1581647.26</v>
      </c>
      <c r="BK152" t="str">
        <f>IF(E152="CASH",IFERROR(VLOOKUP(M152,[1]mapping!$A:$C,3,0),""),IF(I152="F.E.T.",IF(VLOOKUP(O152,[1]forwards!$E:$Q,13,0)=0,"",VLOOKUP(O152,[1]forwards!$E:$Q,13,0)),""))</f>
        <v/>
      </c>
      <c r="BL152" t="str">
        <f>IF($B152&lt;&gt;VLOOKUP($BL$1,NAV!$A:$N,MATCH("SubFund_Code",NAV!$A$1:$N$1,0),0),"n/a",IF($BK152="",$BJ152/SUMIFS($BJ:$BJ,$BK:$BK,"",$B:$B,$B152)*VLOOKUP($BL$1,NAV!$A:$N,MATCH("Hedged sc",NAV!$A$1:$N$1,0),0)/VLOOKUP($BL$1,NAV!$A:$N,MATCH("SC in FUND CCY",NAV!$A$1:$N$1,0),0),IF($BK152&lt;&gt;VLOOKUP($BL$1,NAV!$A:$N,MATCH("SC",NAV!$A$1:$N$1,0),0),"n/a",$BJ152/VLOOKUP($BL$1,NAV!$A:$N,MATCH("SC in FUND CCY",NAV!$A$1:$N$1,0),0))))</f>
        <v>n/a</v>
      </c>
    </row>
    <row r="153" spans="1:64" hidden="1" x14ac:dyDescent="0.25">
      <c r="A153" s="1">
        <v>44196</v>
      </c>
      <c r="B153" t="s">
        <v>104</v>
      </c>
      <c r="C153" t="s">
        <v>105</v>
      </c>
      <c r="D153" t="s">
        <v>57</v>
      </c>
      <c r="E153" t="s">
        <v>124</v>
      </c>
      <c r="F153" t="s">
        <v>125</v>
      </c>
      <c r="G153" t="s">
        <v>126</v>
      </c>
      <c r="H153">
        <v>150</v>
      </c>
      <c r="I153" t="s">
        <v>127</v>
      </c>
      <c r="J153">
        <v>200</v>
      </c>
      <c r="K153" t="s">
        <v>128</v>
      </c>
      <c r="L153" t="s">
        <v>57</v>
      </c>
      <c r="P153">
        <v>879298000000</v>
      </c>
      <c r="Q153" t="s">
        <v>727</v>
      </c>
      <c r="R153" t="s">
        <v>162</v>
      </c>
      <c r="S153" t="s">
        <v>223</v>
      </c>
      <c r="T153" t="s">
        <v>144</v>
      </c>
      <c r="U153" t="s">
        <v>219</v>
      </c>
      <c r="V153">
        <v>20052</v>
      </c>
      <c r="W153" t="s">
        <v>728</v>
      </c>
      <c r="X153" t="s">
        <v>729</v>
      </c>
      <c r="AB153">
        <v>600000</v>
      </c>
      <c r="AC153" s="1">
        <v>44027</v>
      </c>
      <c r="AD153" s="1">
        <v>44029</v>
      </c>
      <c r="AE153" s="1">
        <v>44119</v>
      </c>
      <c r="AF153" s="1">
        <v>44211</v>
      </c>
      <c r="AG153" s="1">
        <v>73050</v>
      </c>
      <c r="AH153">
        <v>82</v>
      </c>
      <c r="AI153">
        <v>10</v>
      </c>
      <c r="AJ153">
        <v>28849</v>
      </c>
      <c r="AK153">
        <v>6</v>
      </c>
      <c r="AL153">
        <v>1</v>
      </c>
      <c r="AM153" t="s">
        <v>235</v>
      </c>
      <c r="AN153" t="s">
        <v>134</v>
      </c>
      <c r="AO153">
        <v>99.875</v>
      </c>
      <c r="AP153">
        <v>110.69499999999999</v>
      </c>
      <c r="AQ153">
        <v>664170</v>
      </c>
      <c r="AR153">
        <v>8087.67</v>
      </c>
      <c r="AS153">
        <v>672257.67</v>
      </c>
      <c r="AT153">
        <v>664170</v>
      </c>
      <c r="AU153">
        <v>8087.67</v>
      </c>
      <c r="AV153">
        <v>672257.67</v>
      </c>
      <c r="AW153">
        <v>599250</v>
      </c>
      <c r="AX153">
        <v>599250</v>
      </c>
      <c r="BA153">
        <v>173975914.15000001</v>
      </c>
      <c r="BB153">
        <v>1403306.79</v>
      </c>
      <c r="BC153">
        <v>175379220.94</v>
      </c>
      <c r="BD153">
        <v>176919328.78999999</v>
      </c>
      <c r="BE153">
        <v>0.37540800000000002</v>
      </c>
      <c r="BF153" t="str">
        <f>IF(TRIM(W153)="",IF(TRIM(O153)="",IF(TRIM(M153)="","please check",CONCATENATE(M153,"_",COUNTIFS($M$2:$M153,M153,$C$2:$C153,$C153))),CONCATENATE(O153,"_",COUNTIFS($O$2:$O153,O153,$C$2:$C153,$C153))),W153)</f>
        <v>ES0813211028</v>
      </c>
      <c r="BG153" t="str">
        <f t="shared" si="6"/>
        <v/>
      </c>
      <c r="BH153">
        <f t="shared" si="7"/>
        <v>600000</v>
      </c>
      <c r="BI153">
        <f t="shared" si="8"/>
        <v>672257.67</v>
      </c>
      <c r="BJ153">
        <f>IF($I153&lt;&gt;"F.E.T.",$AV153,IF($BK153="",IF($D153=$L153,$BI153,-SUMIFS($BI:$BI,$BG:$BG,$BG153,$B:$B,$B153,$L:$L,"&lt;&gt;"&amp;$L153)+SUMIFS($AY:$AY,$BG:$BG,$BG153,$B:$B,$B153)),IF($D153=$L153,-SUMIFS($BI:$BI,$BG:$BG,$BG153,$B:$B,$B153,$L:$L,"&lt;&gt;"&amp;$L153)*VLOOKUP($D153&amp;(IF($L153=MID($Q153,FIND("Bought ",$Q153)+7,3),MID($Q153,FIND("Sold ",$Q153)+5,3),IF($L153=MID($Q153,FIND("Sold ",$Q153)+5,3),MID($Q153,FIND("Bought ",$Q153)+7,3),"error"))),FX!$A:$B,2,0)+SUMIFS($AY:$AY,$BG:$BG,$BG153,$B:$B,$B153),$BI153*(VLOOKUP($D153&amp;$L153,FX!$A:$B,2,0)))))</f>
        <v>672257.67</v>
      </c>
      <c r="BK153" t="str">
        <f>IF(E153="CASH",IFERROR(VLOOKUP(M153,[1]mapping!$A:$C,3,0),""),IF(I153="F.E.T.",IF(VLOOKUP(O153,[1]forwards!$E:$Q,13,0)=0,"",VLOOKUP(O153,[1]forwards!$E:$Q,13,0)),""))</f>
        <v/>
      </c>
      <c r="BL153" t="str">
        <f>IF($B153&lt;&gt;VLOOKUP($BL$1,NAV!$A:$N,MATCH("SubFund_Code",NAV!$A$1:$N$1,0),0),"n/a",IF($BK153="",$BJ153/SUMIFS($BJ:$BJ,$BK:$BK,"",$B:$B,$B153)*VLOOKUP($BL$1,NAV!$A:$N,MATCH("Hedged sc",NAV!$A$1:$N$1,0),0)/VLOOKUP($BL$1,NAV!$A:$N,MATCH("SC in FUND CCY",NAV!$A$1:$N$1,0),0),IF($BK153&lt;&gt;VLOOKUP($BL$1,NAV!$A:$N,MATCH("SC",NAV!$A$1:$N$1,0),0),"n/a",$BJ153/VLOOKUP($BL$1,NAV!$A:$N,MATCH("SC in FUND CCY",NAV!$A$1:$N$1,0),0))))</f>
        <v>n/a</v>
      </c>
    </row>
    <row r="154" spans="1:64" hidden="1" x14ac:dyDescent="0.25">
      <c r="A154" s="1">
        <v>44196</v>
      </c>
      <c r="B154" t="s">
        <v>104</v>
      </c>
      <c r="C154" t="s">
        <v>105</v>
      </c>
      <c r="D154" t="s">
        <v>57</v>
      </c>
      <c r="E154" t="s">
        <v>124</v>
      </c>
      <c r="F154" t="s">
        <v>125</v>
      </c>
      <c r="G154" t="s">
        <v>126</v>
      </c>
      <c r="H154">
        <v>150</v>
      </c>
      <c r="I154" t="s">
        <v>127</v>
      </c>
      <c r="J154">
        <v>200</v>
      </c>
      <c r="K154" t="s">
        <v>128</v>
      </c>
      <c r="L154" t="s">
        <v>57</v>
      </c>
      <c r="P154">
        <v>881552000000</v>
      </c>
      <c r="Q154" t="s">
        <v>730</v>
      </c>
      <c r="R154" t="s">
        <v>136</v>
      </c>
      <c r="S154" t="s">
        <v>200</v>
      </c>
      <c r="T154" t="s">
        <v>149</v>
      </c>
      <c r="U154" t="s">
        <v>219</v>
      </c>
      <c r="V154">
        <v>20052</v>
      </c>
      <c r="W154" t="s">
        <v>731</v>
      </c>
      <c r="X154" t="s">
        <v>732</v>
      </c>
      <c r="AB154">
        <v>800000</v>
      </c>
      <c r="AC154" s="1">
        <v>43180</v>
      </c>
      <c r="AD154" s="1">
        <v>43187</v>
      </c>
      <c r="AE154" s="1">
        <v>43926</v>
      </c>
      <c r="AF154" s="1">
        <v>44291</v>
      </c>
      <c r="AG154" s="1">
        <v>45021</v>
      </c>
      <c r="AH154">
        <v>275</v>
      </c>
      <c r="AI154">
        <v>90</v>
      </c>
      <c r="AJ154">
        <v>820</v>
      </c>
      <c r="AK154">
        <v>1</v>
      </c>
      <c r="AL154">
        <v>1</v>
      </c>
      <c r="AM154" t="s">
        <v>133</v>
      </c>
      <c r="AN154" t="s">
        <v>134</v>
      </c>
      <c r="AO154">
        <v>96.575625000000002</v>
      </c>
      <c r="AP154">
        <v>93.954999999999998</v>
      </c>
      <c r="AQ154">
        <v>751640</v>
      </c>
      <c r="AR154">
        <v>6027.4</v>
      </c>
      <c r="AS154">
        <v>757667.4</v>
      </c>
      <c r="AT154">
        <v>751640</v>
      </c>
      <c r="AU154">
        <v>6027.4</v>
      </c>
      <c r="AV154">
        <v>757667.4</v>
      </c>
      <c r="AW154">
        <v>772605</v>
      </c>
      <c r="AX154">
        <v>772605</v>
      </c>
      <c r="BA154">
        <v>173975914.15000001</v>
      </c>
      <c r="BB154">
        <v>1403306.79</v>
      </c>
      <c r="BC154">
        <v>175379220.94</v>
      </c>
      <c r="BD154">
        <v>176919328.78999999</v>
      </c>
      <c r="BE154">
        <v>0.42484899999999998</v>
      </c>
      <c r="BF154" t="str">
        <f>IF(TRIM(W154)="",IF(TRIM(O154)="",IF(TRIM(M154)="","please check",CONCATENATE(M154,"_",COUNTIFS($M$2:$M154,M154,$C$2:$C154,$C154))),CONCATENATE(O154,"_",COUNTIFS($O$2:$O154,O154,$C$2:$C154,$C154))),W154)</f>
        <v>XS1799162588</v>
      </c>
      <c r="BG154" t="str">
        <f t="shared" si="6"/>
        <v/>
      </c>
      <c r="BH154">
        <f t="shared" si="7"/>
        <v>800000</v>
      </c>
      <c r="BI154">
        <f t="shared" si="8"/>
        <v>757667.4</v>
      </c>
      <c r="BJ154">
        <f>IF($I154&lt;&gt;"F.E.T.",$AV154,IF($BK154="",IF($D154=$L154,$BI154,-SUMIFS($BI:$BI,$BG:$BG,$BG154,$B:$B,$B154,$L:$L,"&lt;&gt;"&amp;$L154)+SUMIFS($AY:$AY,$BG:$BG,$BG154,$B:$B,$B154)),IF($D154=$L154,-SUMIFS($BI:$BI,$BG:$BG,$BG154,$B:$B,$B154,$L:$L,"&lt;&gt;"&amp;$L154)*VLOOKUP($D154&amp;(IF($L154=MID($Q154,FIND("Bought ",$Q154)+7,3),MID($Q154,FIND("Sold ",$Q154)+5,3),IF($L154=MID($Q154,FIND("Sold ",$Q154)+5,3),MID($Q154,FIND("Bought ",$Q154)+7,3),"error"))),FX!$A:$B,2,0)+SUMIFS($AY:$AY,$BG:$BG,$BG154,$B:$B,$B154),$BI154*(VLOOKUP($D154&amp;$L154,FX!$A:$B,2,0)))))</f>
        <v>757667.4</v>
      </c>
      <c r="BK154" t="str">
        <f>IF(E154="CASH",IFERROR(VLOOKUP(M154,[1]mapping!$A:$C,3,0),""),IF(I154="F.E.T.",IF(VLOOKUP(O154,[1]forwards!$E:$Q,13,0)=0,"",VLOOKUP(O154,[1]forwards!$E:$Q,13,0)),""))</f>
        <v/>
      </c>
      <c r="BL154" t="str">
        <f>IF($B154&lt;&gt;VLOOKUP($BL$1,NAV!$A:$N,MATCH("SubFund_Code",NAV!$A$1:$N$1,0),0),"n/a",IF($BK154="",$BJ154/SUMIFS($BJ:$BJ,$BK:$BK,"",$B:$B,$B154)*VLOOKUP($BL$1,NAV!$A:$N,MATCH("Hedged sc",NAV!$A$1:$N$1,0),0)/VLOOKUP($BL$1,NAV!$A:$N,MATCH("SC in FUND CCY",NAV!$A$1:$N$1,0),0),IF($BK154&lt;&gt;VLOOKUP($BL$1,NAV!$A:$N,MATCH("SC",NAV!$A$1:$N$1,0),0),"n/a",$BJ154/VLOOKUP($BL$1,NAV!$A:$N,MATCH("SC in FUND CCY",NAV!$A$1:$N$1,0),0))))</f>
        <v>n/a</v>
      </c>
    </row>
    <row r="155" spans="1:64" hidden="1" x14ac:dyDescent="0.25">
      <c r="A155" s="1">
        <v>44196</v>
      </c>
      <c r="B155" t="s">
        <v>104</v>
      </c>
      <c r="C155" t="s">
        <v>105</v>
      </c>
      <c r="D155" t="s">
        <v>57</v>
      </c>
      <c r="E155" t="s">
        <v>124</v>
      </c>
      <c r="F155" t="s">
        <v>125</v>
      </c>
      <c r="G155" t="s">
        <v>126</v>
      </c>
      <c r="H155">
        <v>150</v>
      </c>
      <c r="I155" t="s">
        <v>127</v>
      </c>
      <c r="J155">
        <v>200</v>
      </c>
      <c r="K155" t="s">
        <v>128</v>
      </c>
      <c r="L155" t="s">
        <v>57</v>
      </c>
      <c r="P155">
        <v>882514000000</v>
      </c>
      <c r="Q155" t="s">
        <v>733</v>
      </c>
      <c r="R155" t="s">
        <v>136</v>
      </c>
      <c r="S155" t="s">
        <v>184</v>
      </c>
      <c r="T155" t="s">
        <v>160</v>
      </c>
      <c r="U155" t="s">
        <v>219</v>
      </c>
      <c r="V155">
        <v>20052</v>
      </c>
      <c r="W155" t="s">
        <v>734</v>
      </c>
      <c r="X155" t="s">
        <v>735</v>
      </c>
      <c r="AB155">
        <v>2000000</v>
      </c>
      <c r="AC155" s="1">
        <v>43131</v>
      </c>
      <c r="AD155" s="1">
        <v>43133</v>
      </c>
      <c r="AE155" s="1">
        <v>44112</v>
      </c>
      <c r="AF155" s="1">
        <v>44477</v>
      </c>
      <c r="AG155" s="1">
        <v>45573</v>
      </c>
      <c r="AH155">
        <v>89</v>
      </c>
      <c r="AI155">
        <v>276</v>
      </c>
      <c r="AJ155">
        <v>1372</v>
      </c>
      <c r="AK155">
        <v>2.5</v>
      </c>
      <c r="AL155">
        <v>1</v>
      </c>
      <c r="AM155" t="s">
        <v>133</v>
      </c>
      <c r="AN155" t="s">
        <v>134</v>
      </c>
      <c r="AO155">
        <v>108.735467</v>
      </c>
      <c r="AP155">
        <v>108.71299999999999</v>
      </c>
      <c r="AQ155">
        <v>2174260</v>
      </c>
      <c r="AR155">
        <v>12191.78</v>
      </c>
      <c r="AS155">
        <v>2186451.7799999998</v>
      </c>
      <c r="AT155">
        <v>2174260</v>
      </c>
      <c r="AU155">
        <v>12191.78</v>
      </c>
      <c r="AV155">
        <v>2186451.7799999998</v>
      </c>
      <c r="AW155">
        <v>2174709.34</v>
      </c>
      <c r="AX155">
        <v>2174709.34</v>
      </c>
      <c r="BA155">
        <v>173975914.15000001</v>
      </c>
      <c r="BB155">
        <v>1403306.79</v>
      </c>
      <c r="BC155">
        <v>175379220.94</v>
      </c>
      <c r="BD155">
        <v>176919328.78999999</v>
      </c>
      <c r="BE155">
        <v>1.2289559999999999</v>
      </c>
      <c r="BF155" t="str">
        <f>IF(TRIM(W155)="",IF(TRIM(O155)="",IF(TRIM(M155)="","please check",CONCATENATE(M155,"_",COUNTIFS($M$2:$M155,M155,$C$2:$C155,$C155))),CONCATENATE(O155,"_",COUNTIFS($O$2:$O155,O155,$C$2:$C155,$C155))),W155)</f>
        <v>XS1119021357</v>
      </c>
      <c r="BG155" t="str">
        <f t="shared" si="6"/>
        <v/>
      </c>
      <c r="BH155">
        <f t="shared" si="7"/>
        <v>2000000</v>
      </c>
      <c r="BI155">
        <f t="shared" si="8"/>
        <v>2186451.7799999998</v>
      </c>
      <c r="BJ155">
        <f>IF($I155&lt;&gt;"F.E.T.",$AV155,IF($BK155="",IF($D155=$L155,$BI155,-SUMIFS($BI:$BI,$BG:$BG,$BG155,$B:$B,$B155,$L:$L,"&lt;&gt;"&amp;$L155)+SUMIFS($AY:$AY,$BG:$BG,$BG155,$B:$B,$B155)),IF($D155=$L155,-SUMIFS($BI:$BI,$BG:$BG,$BG155,$B:$B,$B155,$L:$L,"&lt;&gt;"&amp;$L155)*VLOOKUP($D155&amp;(IF($L155=MID($Q155,FIND("Bought ",$Q155)+7,3),MID($Q155,FIND("Sold ",$Q155)+5,3),IF($L155=MID($Q155,FIND("Sold ",$Q155)+5,3),MID($Q155,FIND("Bought ",$Q155)+7,3),"error"))),FX!$A:$B,2,0)+SUMIFS($AY:$AY,$BG:$BG,$BG155,$B:$B,$B155),$BI155*(VLOOKUP($D155&amp;$L155,FX!$A:$B,2,0)))))</f>
        <v>2186451.7799999998</v>
      </c>
      <c r="BK155" t="str">
        <f>IF(E155="CASH",IFERROR(VLOOKUP(M155,[1]mapping!$A:$C,3,0),""),IF(I155="F.E.T.",IF(VLOOKUP(O155,[1]forwards!$E:$Q,13,0)=0,"",VLOOKUP(O155,[1]forwards!$E:$Q,13,0)),""))</f>
        <v/>
      </c>
      <c r="BL155" t="str">
        <f>IF($B155&lt;&gt;VLOOKUP($BL$1,NAV!$A:$N,MATCH("SubFund_Code",NAV!$A$1:$N$1,0),0),"n/a",IF($BK155="",$BJ155/SUMIFS($BJ:$BJ,$BK:$BK,"",$B:$B,$B155)*VLOOKUP($BL$1,NAV!$A:$N,MATCH("Hedged sc",NAV!$A$1:$N$1,0),0)/VLOOKUP($BL$1,NAV!$A:$N,MATCH("SC in FUND CCY",NAV!$A$1:$N$1,0),0),IF($BK155&lt;&gt;VLOOKUP($BL$1,NAV!$A:$N,MATCH("SC",NAV!$A$1:$N$1,0),0),"n/a",$BJ155/VLOOKUP($BL$1,NAV!$A:$N,MATCH("SC in FUND CCY",NAV!$A$1:$N$1,0),0))))</f>
        <v>n/a</v>
      </c>
    </row>
    <row r="156" spans="1:64" hidden="1" x14ac:dyDescent="0.25">
      <c r="A156" s="1">
        <v>44196</v>
      </c>
      <c r="B156" t="s">
        <v>104</v>
      </c>
      <c r="C156" t="s">
        <v>105</v>
      </c>
      <c r="D156" t="s">
        <v>57</v>
      </c>
      <c r="E156" t="s">
        <v>124</v>
      </c>
      <c r="F156" t="s">
        <v>125</v>
      </c>
      <c r="G156" t="s">
        <v>126</v>
      </c>
      <c r="H156">
        <v>150</v>
      </c>
      <c r="I156" t="s">
        <v>127</v>
      </c>
      <c r="J156">
        <v>200</v>
      </c>
      <c r="K156" t="s">
        <v>128</v>
      </c>
      <c r="L156" t="s">
        <v>57</v>
      </c>
      <c r="P156">
        <v>893803000000</v>
      </c>
      <c r="Q156" t="s">
        <v>598</v>
      </c>
      <c r="R156" t="s">
        <v>183</v>
      </c>
      <c r="S156" t="s">
        <v>130</v>
      </c>
      <c r="T156" t="s">
        <v>599</v>
      </c>
      <c r="U156" t="s">
        <v>600</v>
      </c>
      <c r="V156">
        <v>187708</v>
      </c>
      <c r="W156" t="s">
        <v>601</v>
      </c>
      <c r="X156" t="s">
        <v>602</v>
      </c>
      <c r="AB156">
        <v>500000</v>
      </c>
      <c r="AC156" s="1">
        <v>43682</v>
      </c>
      <c r="AD156" s="1">
        <v>43684</v>
      </c>
      <c r="AE156" s="1">
        <v>44162</v>
      </c>
      <c r="AF156" s="1">
        <v>44527</v>
      </c>
      <c r="AG156" s="1">
        <v>47449</v>
      </c>
      <c r="AH156">
        <v>39</v>
      </c>
      <c r="AI156">
        <v>326</v>
      </c>
      <c r="AJ156">
        <v>3248</v>
      </c>
      <c r="AK156">
        <v>2.75</v>
      </c>
      <c r="AL156">
        <v>1</v>
      </c>
      <c r="AM156" t="s">
        <v>133</v>
      </c>
      <c r="AN156" t="s">
        <v>134</v>
      </c>
      <c r="AO156">
        <v>112.3</v>
      </c>
      <c r="AP156">
        <v>111.62888</v>
      </c>
      <c r="AQ156">
        <v>558144.4</v>
      </c>
      <c r="AR156">
        <v>1469.18</v>
      </c>
      <c r="AS156">
        <v>559613.57999999996</v>
      </c>
      <c r="AT156">
        <v>558144.4</v>
      </c>
      <c r="AU156">
        <v>1469.18</v>
      </c>
      <c r="AV156">
        <v>559613.57999999996</v>
      </c>
      <c r="AW156">
        <v>561500</v>
      </c>
      <c r="AX156">
        <v>561500</v>
      </c>
      <c r="BA156">
        <v>173975914.15000001</v>
      </c>
      <c r="BB156">
        <v>1403306.79</v>
      </c>
      <c r="BC156">
        <v>175379220.94</v>
      </c>
      <c r="BD156">
        <v>176919328.78999999</v>
      </c>
      <c r="BE156">
        <v>0.31547999999999998</v>
      </c>
      <c r="BF156" t="str">
        <f>IF(TRIM(W156)="",IF(TRIM(O156)="",IF(TRIM(M156)="","please check",CONCATENATE(M156,"_",COUNTIFS($M$2:$M156,M156,$C$2:$C156,$C156))),CONCATENATE(O156,"_",COUNTIFS($O$2:$O156,O156,$C$2:$C156,$C156))),W156)</f>
        <v>BE0002218841</v>
      </c>
      <c r="BG156" t="str">
        <f t="shared" si="6"/>
        <v/>
      </c>
      <c r="BH156">
        <f t="shared" si="7"/>
        <v>500000</v>
      </c>
      <c r="BI156">
        <f t="shared" si="8"/>
        <v>559613.57999999996</v>
      </c>
      <c r="BJ156">
        <f>IF($I156&lt;&gt;"F.E.T.",$AV156,IF($BK156="",IF($D156=$L156,$BI156,-SUMIFS($BI:$BI,$BG:$BG,$BG156,$B:$B,$B156,$L:$L,"&lt;&gt;"&amp;$L156)+SUMIFS($AY:$AY,$BG:$BG,$BG156,$B:$B,$B156)),IF($D156=$L156,-SUMIFS($BI:$BI,$BG:$BG,$BG156,$B:$B,$B156,$L:$L,"&lt;&gt;"&amp;$L156)*VLOOKUP($D156&amp;(IF($L156=MID($Q156,FIND("Bought ",$Q156)+7,3),MID($Q156,FIND("Sold ",$Q156)+5,3),IF($L156=MID($Q156,FIND("Sold ",$Q156)+5,3),MID($Q156,FIND("Bought ",$Q156)+7,3),"error"))),FX!$A:$B,2,0)+SUMIFS($AY:$AY,$BG:$BG,$BG156,$B:$B,$B156),$BI156*(VLOOKUP($D156&amp;$L156,FX!$A:$B,2,0)))))</f>
        <v>559613.57999999996</v>
      </c>
      <c r="BK156" t="str">
        <f>IF(E156="CASH",IFERROR(VLOOKUP(M156,[1]mapping!$A:$C,3,0),""),IF(I156="F.E.T.",IF(VLOOKUP(O156,[1]forwards!$E:$Q,13,0)=0,"",VLOOKUP(O156,[1]forwards!$E:$Q,13,0)),""))</f>
        <v/>
      </c>
      <c r="BL156" t="str">
        <f>IF($B156&lt;&gt;VLOOKUP($BL$1,NAV!$A:$N,MATCH("SubFund_Code",NAV!$A$1:$N$1,0),0),"n/a",IF($BK156="",$BJ156/SUMIFS($BJ:$BJ,$BK:$BK,"",$B:$B,$B156)*VLOOKUP($BL$1,NAV!$A:$N,MATCH("Hedged sc",NAV!$A$1:$N$1,0),0)/VLOOKUP($BL$1,NAV!$A:$N,MATCH("SC in FUND CCY",NAV!$A$1:$N$1,0),0),IF($BK156&lt;&gt;VLOOKUP($BL$1,NAV!$A:$N,MATCH("SC",NAV!$A$1:$N$1,0),0),"n/a",$BJ156/VLOOKUP($BL$1,NAV!$A:$N,MATCH("SC in FUND CCY",NAV!$A$1:$N$1,0),0))))</f>
        <v>n/a</v>
      </c>
    </row>
    <row r="157" spans="1:64" hidden="1" x14ac:dyDescent="0.25">
      <c r="A157" s="1">
        <v>44196</v>
      </c>
      <c r="B157" t="s">
        <v>104</v>
      </c>
      <c r="C157" t="s">
        <v>105</v>
      </c>
      <c r="D157" t="s">
        <v>57</v>
      </c>
      <c r="E157" t="s">
        <v>124</v>
      </c>
      <c r="F157" t="s">
        <v>125</v>
      </c>
      <c r="G157" t="s">
        <v>126</v>
      </c>
      <c r="H157">
        <v>150</v>
      </c>
      <c r="I157" t="s">
        <v>127</v>
      </c>
      <c r="J157">
        <v>200</v>
      </c>
      <c r="K157" t="s">
        <v>128</v>
      </c>
      <c r="L157" t="s">
        <v>57</v>
      </c>
      <c r="P157">
        <v>897857000000</v>
      </c>
      <c r="Q157" t="s">
        <v>244</v>
      </c>
      <c r="R157" t="s">
        <v>233</v>
      </c>
      <c r="S157" t="s">
        <v>156</v>
      </c>
      <c r="T157" t="s">
        <v>157</v>
      </c>
      <c r="U157" t="s">
        <v>219</v>
      </c>
      <c r="V157">
        <v>20052</v>
      </c>
      <c r="W157" t="s">
        <v>245</v>
      </c>
      <c r="X157" t="s">
        <v>246</v>
      </c>
      <c r="AB157">
        <v>1000000</v>
      </c>
      <c r="AC157" s="1">
        <v>44180</v>
      </c>
      <c r="AD157" s="1">
        <v>44182</v>
      </c>
      <c r="AE157" s="1">
        <v>44078</v>
      </c>
      <c r="AF157" s="1">
        <v>44443</v>
      </c>
      <c r="AG157" s="1">
        <v>73050</v>
      </c>
      <c r="AH157">
        <v>123</v>
      </c>
      <c r="AI157">
        <v>242</v>
      </c>
      <c r="AJ157">
        <v>28849</v>
      </c>
      <c r="AK157">
        <v>2</v>
      </c>
      <c r="AL157">
        <v>1</v>
      </c>
      <c r="AM157" t="s">
        <v>133</v>
      </c>
      <c r="AN157" t="s">
        <v>134</v>
      </c>
      <c r="AO157">
        <v>102.98</v>
      </c>
      <c r="AP157">
        <v>103.852</v>
      </c>
      <c r="AQ157">
        <v>1038520</v>
      </c>
      <c r="AR157">
        <v>6739.73</v>
      </c>
      <c r="AS157">
        <v>1045259.73</v>
      </c>
      <c r="AT157">
        <v>1038520</v>
      </c>
      <c r="AU157">
        <v>6739.73</v>
      </c>
      <c r="AV157">
        <v>1045259.73</v>
      </c>
      <c r="AW157">
        <v>1029800</v>
      </c>
      <c r="AX157">
        <v>1029800</v>
      </c>
      <c r="BA157">
        <v>173975914.15000001</v>
      </c>
      <c r="BB157">
        <v>1403306.79</v>
      </c>
      <c r="BC157">
        <v>175379220.94</v>
      </c>
      <c r="BD157">
        <v>176919328.78999999</v>
      </c>
      <c r="BE157">
        <v>0.58700200000000002</v>
      </c>
      <c r="BF157" t="str">
        <f>IF(TRIM(W157)="",IF(TRIM(O157)="",IF(TRIM(M157)="","please check",CONCATENATE(M157,"_",COUNTIFS($M$2:$M157,M157,$C$2:$C157,$C157))),CONCATENATE(O157,"_",COUNTIFS($O$2:$O157,O157,$C$2:$C157,$C157))),W157)</f>
        <v>XS2224632971</v>
      </c>
      <c r="BG157" t="str">
        <f t="shared" si="6"/>
        <v/>
      </c>
      <c r="BH157">
        <f t="shared" si="7"/>
        <v>1000000</v>
      </c>
      <c r="BI157">
        <f t="shared" si="8"/>
        <v>1045259.73</v>
      </c>
      <c r="BJ157">
        <f>IF($I157&lt;&gt;"F.E.T.",$AV157,IF($BK157="",IF($D157=$L157,$BI157,-SUMIFS($BI:$BI,$BG:$BG,$BG157,$B:$B,$B157,$L:$L,"&lt;&gt;"&amp;$L157)+SUMIFS($AY:$AY,$BG:$BG,$BG157,$B:$B,$B157)),IF($D157=$L157,-SUMIFS($BI:$BI,$BG:$BG,$BG157,$B:$B,$B157,$L:$L,"&lt;&gt;"&amp;$L157)*VLOOKUP($D157&amp;(IF($L157=MID($Q157,FIND("Bought ",$Q157)+7,3),MID($Q157,FIND("Sold ",$Q157)+5,3),IF($L157=MID($Q157,FIND("Sold ",$Q157)+5,3),MID($Q157,FIND("Bought ",$Q157)+7,3),"error"))),FX!$A:$B,2,0)+SUMIFS($AY:$AY,$BG:$BG,$BG157,$B:$B,$B157),$BI157*(VLOOKUP($D157&amp;$L157,FX!$A:$B,2,0)))))</f>
        <v>1045259.73</v>
      </c>
      <c r="BK157" t="str">
        <f>IF(E157="CASH",IFERROR(VLOOKUP(M157,[1]mapping!$A:$C,3,0),""),IF(I157="F.E.T.",IF(VLOOKUP(O157,[1]forwards!$E:$Q,13,0)=0,"",VLOOKUP(O157,[1]forwards!$E:$Q,13,0)),""))</f>
        <v/>
      </c>
      <c r="BL157" t="str">
        <f>IF($B157&lt;&gt;VLOOKUP($BL$1,NAV!$A:$N,MATCH("SubFund_Code",NAV!$A$1:$N$1,0),0),"n/a",IF($BK157="",$BJ157/SUMIFS($BJ:$BJ,$BK:$BK,"",$B:$B,$B157)*VLOOKUP($BL$1,NAV!$A:$N,MATCH("Hedged sc",NAV!$A$1:$N$1,0),0)/VLOOKUP($BL$1,NAV!$A:$N,MATCH("SC in FUND CCY",NAV!$A$1:$N$1,0),0),IF($BK157&lt;&gt;VLOOKUP($BL$1,NAV!$A:$N,MATCH("SC",NAV!$A$1:$N$1,0),0),"n/a",$BJ157/VLOOKUP($BL$1,NAV!$A:$N,MATCH("SC in FUND CCY",NAV!$A$1:$N$1,0),0))))</f>
        <v>n/a</v>
      </c>
    </row>
    <row r="158" spans="1:64" hidden="1" x14ac:dyDescent="0.25">
      <c r="A158" s="1">
        <v>44196</v>
      </c>
      <c r="B158" t="s">
        <v>104</v>
      </c>
      <c r="C158" t="s">
        <v>105</v>
      </c>
      <c r="D158" t="s">
        <v>57</v>
      </c>
      <c r="E158" t="s">
        <v>124</v>
      </c>
      <c r="F158" t="s">
        <v>125</v>
      </c>
      <c r="G158" t="s">
        <v>126</v>
      </c>
      <c r="H158">
        <v>150</v>
      </c>
      <c r="I158" t="s">
        <v>127</v>
      </c>
      <c r="J158">
        <v>200</v>
      </c>
      <c r="K158" t="s">
        <v>128</v>
      </c>
      <c r="L158" t="s">
        <v>57</v>
      </c>
      <c r="P158">
        <v>899308000000</v>
      </c>
      <c r="Q158" t="s">
        <v>736</v>
      </c>
      <c r="R158" t="s">
        <v>237</v>
      </c>
      <c r="S158" t="s">
        <v>156</v>
      </c>
      <c r="T158" t="s">
        <v>160</v>
      </c>
      <c r="U158" t="s">
        <v>219</v>
      </c>
      <c r="V158">
        <v>20052</v>
      </c>
      <c r="W158" t="s">
        <v>737</v>
      </c>
      <c r="X158" t="s">
        <v>738</v>
      </c>
      <c r="AB158">
        <v>400000</v>
      </c>
      <c r="AC158" s="1">
        <v>43132</v>
      </c>
      <c r="AD158" s="1">
        <v>43136</v>
      </c>
      <c r="AE158" s="1">
        <v>44182</v>
      </c>
      <c r="AF158" s="1">
        <v>44547</v>
      </c>
      <c r="AG158" s="1">
        <v>73050</v>
      </c>
      <c r="AH158">
        <v>19</v>
      </c>
      <c r="AI158">
        <v>346</v>
      </c>
      <c r="AJ158">
        <v>28849</v>
      </c>
      <c r="AK158">
        <v>5.05</v>
      </c>
      <c r="AL158">
        <v>1</v>
      </c>
      <c r="AM158" t="s">
        <v>133</v>
      </c>
      <c r="AN158" t="s">
        <v>134</v>
      </c>
      <c r="AO158">
        <v>111.99</v>
      </c>
      <c r="AP158">
        <v>115.916</v>
      </c>
      <c r="AQ158">
        <v>463664</v>
      </c>
      <c r="AR158">
        <v>1051.51</v>
      </c>
      <c r="AS158">
        <v>464715.51</v>
      </c>
      <c r="AT158">
        <v>463664</v>
      </c>
      <c r="AU158">
        <v>1051.51</v>
      </c>
      <c r="AV158">
        <v>464715.51</v>
      </c>
      <c r="AW158">
        <v>447960</v>
      </c>
      <c r="AX158">
        <v>447960</v>
      </c>
      <c r="BA158">
        <v>173975914.15000001</v>
      </c>
      <c r="BB158">
        <v>1403306.79</v>
      </c>
      <c r="BC158">
        <v>175379220.94</v>
      </c>
      <c r="BD158">
        <v>176919328.78999999</v>
      </c>
      <c r="BE158">
        <v>0.262077</v>
      </c>
      <c r="BF158" t="str">
        <f>IF(TRIM(W158)="",IF(TRIM(O158)="",IF(TRIM(M158)="","please check",CONCATENATE(M158,"_",COUNTIFS($M$2:$M158,M158,$C$2:$C158,$C158))),CONCATENATE(O158,"_",COUNTIFS($O$2:$O158,O158,$C$2:$C158,$C158))),W158)</f>
        <v>XS1155697243</v>
      </c>
      <c r="BG158" t="str">
        <f t="shared" si="6"/>
        <v/>
      </c>
      <c r="BH158">
        <f t="shared" si="7"/>
        <v>400000</v>
      </c>
      <c r="BI158">
        <f t="shared" si="8"/>
        <v>464715.51</v>
      </c>
      <c r="BJ158">
        <f>IF($I158&lt;&gt;"F.E.T.",$AV158,IF($BK158="",IF($D158=$L158,$BI158,-SUMIFS($BI:$BI,$BG:$BG,$BG158,$B:$B,$B158,$L:$L,"&lt;&gt;"&amp;$L158)+SUMIFS($AY:$AY,$BG:$BG,$BG158,$B:$B,$B158)),IF($D158=$L158,-SUMIFS($BI:$BI,$BG:$BG,$BG158,$B:$B,$B158,$L:$L,"&lt;&gt;"&amp;$L158)*VLOOKUP($D158&amp;(IF($L158=MID($Q158,FIND("Bought ",$Q158)+7,3),MID($Q158,FIND("Sold ",$Q158)+5,3),IF($L158=MID($Q158,FIND("Sold ",$Q158)+5,3),MID($Q158,FIND("Bought ",$Q158)+7,3),"error"))),FX!$A:$B,2,0)+SUMIFS($AY:$AY,$BG:$BG,$BG158,$B:$B,$B158),$BI158*(VLOOKUP($D158&amp;$L158,FX!$A:$B,2,0)))))</f>
        <v>464715.51</v>
      </c>
      <c r="BK158" t="str">
        <f>IF(E158="CASH",IFERROR(VLOOKUP(M158,[1]mapping!$A:$C,3,0),""),IF(I158="F.E.T.",IF(VLOOKUP(O158,[1]forwards!$E:$Q,13,0)=0,"",VLOOKUP(O158,[1]forwards!$E:$Q,13,0)),""))</f>
        <v/>
      </c>
      <c r="BL158" t="str">
        <f>IF($B158&lt;&gt;VLOOKUP($BL$1,NAV!$A:$N,MATCH("SubFund_Code",NAV!$A$1:$N$1,0),0),"n/a",IF($BK158="",$BJ158/SUMIFS($BJ:$BJ,$BK:$BK,"",$B:$B,$B158)*VLOOKUP($BL$1,NAV!$A:$N,MATCH("Hedged sc",NAV!$A$1:$N$1,0),0)/VLOOKUP($BL$1,NAV!$A:$N,MATCH("SC in FUND CCY",NAV!$A$1:$N$1,0),0),IF($BK158&lt;&gt;VLOOKUP($BL$1,NAV!$A:$N,MATCH("SC",NAV!$A$1:$N$1,0),0),"n/a",$BJ158/VLOOKUP($BL$1,NAV!$A:$N,MATCH("SC in FUND CCY",NAV!$A$1:$N$1,0),0))))</f>
        <v>n/a</v>
      </c>
    </row>
    <row r="159" spans="1:64" hidden="1" x14ac:dyDescent="0.25">
      <c r="A159" s="1">
        <v>44196</v>
      </c>
      <c r="B159" t="s">
        <v>104</v>
      </c>
      <c r="C159" t="s">
        <v>105</v>
      </c>
      <c r="D159" t="s">
        <v>57</v>
      </c>
      <c r="E159" t="s">
        <v>124</v>
      </c>
      <c r="F159" t="s">
        <v>125</v>
      </c>
      <c r="G159" t="s">
        <v>126</v>
      </c>
      <c r="H159">
        <v>150</v>
      </c>
      <c r="I159" t="s">
        <v>127</v>
      </c>
      <c r="J159">
        <v>200</v>
      </c>
      <c r="K159" t="s">
        <v>128</v>
      </c>
      <c r="L159" t="s">
        <v>57</v>
      </c>
      <c r="P159">
        <v>899554000000</v>
      </c>
      <c r="Q159" t="s">
        <v>617</v>
      </c>
      <c r="R159" t="s">
        <v>136</v>
      </c>
      <c r="S159" t="s">
        <v>151</v>
      </c>
      <c r="T159" t="s">
        <v>322</v>
      </c>
      <c r="U159" t="s">
        <v>219</v>
      </c>
      <c r="V159">
        <v>20052</v>
      </c>
      <c r="W159" t="s">
        <v>618</v>
      </c>
      <c r="X159" t="s">
        <v>619</v>
      </c>
      <c r="AB159">
        <v>600000</v>
      </c>
      <c r="AC159" s="1">
        <v>44090</v>
      </c>
      <c r="AD159" s="1">
        <v>44092</v>
      </c>
      <c r="AE159" s="1">
        <v>44082</v>
      </c>
      <c r="AF159" s="1">
        <v>44447</v>
      </c>
      <c r="AG159" s="1">
        <v>48465</v>
      </c>
      <c r="AH159">
        <v>119</v>
      </c>
      <c r="AI159">
        <v>246</v>
      </c>
      <c r="AJ159">
        <v>4264</v>
      </c>
      <c r="AK159">
        <v>0.875</v>
      </c>
      <c r="AL159">
        <v>1</v>
      </c>
      <c r="AM159" t="s">
        <v>133</v>
      </c>
      <c r="AN159" t="s">
        <v>134</v>
      </c>
      <c r="AO159">
        <v>100.4575</v>
      </c>
      <c r="AP159">
        <v>105.387</v>
      </c>
      <c r="AQ159">
        <v>632322</v>
      </c>
      <c r="AR159">
        <v>1711.64</v>
      </c>
      <c r="AS159">
        <v>634033.64</v>
      </c>
      <c r="AT159">
        <v>632322</v>
      </c>
      <c r="AU159">
        <v>1711.64</v>
      </c>
      <c r="AV159">
        <v>634033.64</v>
      </c>
      <c r="AW159">
        <v>602745</v>
      </c>
      <c r="AX159">
        <v>602745</v>
      </c>
      <c r="BA159">
        <v>173975914.15000001</v>
      </c>
      <c r="BB159">
        <v>1403306.79</v>
      </c>
      <c r="BC159">
        <v>175379220.94</v>
      </c>
      <c r="BD159">
        <v>176919328.78999999</v>
      </c>
      <c r="BE159">
        <v>0.35740699999999997</v>
      </c>
      <c r="BF159" t="str">
        <f>IF(TRIM(W159)="",IF(TRIM(O159)="",IF(TRIM(M159)="","please check",CONCATENATE(M159,"_",COUNTIFS($M$2:$M159,M159,$C$2:$C159,$C159))),CONCATENATE(O159,"_",COUNTIFS($O$2:$O159,O159,$C$2:$C159,$C159))),W159)</f>
        <v>XS2227050379</v>
      </c>
      <c r="BG159" t="str">
        <f t="shared" si="6"/>
        <v/>
      </c>
      <c r="BH159">
        <f t="shared" si="7"/>
        <v>600000</v>
      </c>
      <c r="BI159">
        <f t="shared" si="8"/>
        <v>634033.64</v>
      </c>
      <c r="BJ159">
        <f>IF($I159&lt;&gt;"F.E.T.",$AV159,IF($BK159="",IF($D159=$L159,$BI159,-SUMIFS($BI:$BI,$BG:$BG,$BG159,$B:$B,$B159,$L:$L,"&lt;&gt;"&amp;$L159)+SUMIFS($AY:$AY,$BG:$BG,$BG159,$B:$B,$B159)),IF($D159=$L159,-SUMIFS($BI:$BI,$BG:$BG,$BG159,$B:$B,$B159,$L:$L,"&lt;&gt;"&amp;$L159)*VLOOKUP($D159&amp;(IF($L159=MID($Q159,FIND("Bought ",$Q159)+7,3),MID($Q159,FIND("Sold ",$Q159)+5,3),IF($L159=MID($Q159,FIND("Sold ",$Q159)+5,3),MID($Q159,FIND("Bought ",$Q159)+7,3),"error"))),FX!$A:$B,2,0)+SUMIFS($AY:$AY,$BG:$BG,$BG159,$B:$B,$B159),$BI159*(VLOOKUP($D159&amp;$L159,FX!$A:$B,2,0)))))</f>
        <v>634033.64</v>
      </c>
      <c r="BK159" t="str">
        <f>IF(E159="CASH",IFERROR(VLOOKUP(M159,[1]mapping!$A:$C,3,0),""),IF(I159="F.E.T.",IF(VLOOKUP(O159,[1]forwards!$E:$Q,13,0)=0,"",VLOOKUP(O159,[1]forwards!$E:$Q,13,0)),""))</f>
        <v/>
      </c>
      <c r="BL159" t="str">
        <f>IF($B159&lt;&gt;VLOOKUP($BL$1,NAV!$A:$N,MATCH("SubFund_Code",NAV!$A$1:$N$1,0),0),"n/a",IF($BK159="",$BJ159/SUMIFS($BJ:$BJ,$BK:$BK,"",$B:$B,$B159)*VLOOKUP($BL$1,NAV!$A:$N,MATCH("Hedged sc",NAV!$A$1:$N$1,0),0)/VLOOKUP($BL$1,NAV!$A:$N,MATCH("SC in FUND CCY",NAV!$A$1:$N$1,0),0),IF($BK159&lt;&gt;VLOOKUP($BL$1,NAV!$A:$N,MATCH("SC",NAV!$A$1:$N$1,0),0),"n/a",$BJ159/VLOOKUP($BL$1,NAV!$A:$N,MATCH("SC in FUND CCY",NAV!$A$1:$N$1,0),0))))</f>
        <v>n/a</v>
      </c>
    </row>
    <row r="160" spans="1:64" hidden="1" x14ac:dyDescent="0.25">
      <c r="A160" s="1">
        <v>44196</v>
      </c>
      <c r="B160" t="s">
        <v>104</v>
      </c>
      <c r="C160" t="s">
        <v>105</v>
      </c>
      <c r="D160" t="s">
        <v>57</v>
      </c>
      <c r="E160" t="s">
        <v>124</v>
      </c>
      <c r="F160" t="s">
        <v>125</v>
      </c>
      <c r="G160" t="s">
        <v>126</v>
      </c>
      <c r="H160">
        <v>150</v>
      </c>
      <c r="I160" t="s">
        <v>127</v>
      </c>
      <c r="J160">
        <v>200</v>
      </c>
      <c r="K160" t="s">
        <v>128</v>
      </c>
      <c r="L160" t="s">
        <v>57</v>
      </c>
      <c r="P160">
        <v>899608000000</v>
      </c>
      <c r="Q160" t="s">
        <v>247</v>
      </c>
      <c r="R160" t="s">
        <v>183</v>
      </c>
      <c r="S160" t="s">
        <v>184</v>
      </c>
      <c r="T160" t="s">
        <v>217</v>
      </c>
      <c r="U160" t="s">
        <v>219</v>
      </c>
      <c r="V160">
        <v>20052</v>
      </c>
      <c r="W160" t="s">
        <v>248</v>
      </c>
      <c r="X160" t="s">
        <v>249</v>
      </c>
      <c r="AB160">
        <v>700000</v>
      </c>
      <c r="AC160" s="1">
        <v>44077</v>
      </c>
      <c r="AD160" s="1">
        <v>44084</v>
      </c>
      <c r="AE160" s="1">
        <v>44084</v>
      </c>
      <c r="AF160" s="1">
        <v>44265</v>
      </c>
      <c r="AG160" s="1">
        <v>73050</v>
      </c>
      <c r="AH160">
        <v>117</v>
      </c>
      <c r="AI160">
        <v>64</v>
      </c>
      <c r="AJ160">
        <v>28849</v>
      </c>
      <c r="AK160">
        <v>2.25</v>
      </c>
      <c r="AL160">
        <v>1</v>
      </c>
      <c r="AM160" t="s">
        <v>133</v>
      </c>
      <c r="AN160" t="s">
        <v>134</v>
      </c>
      <c r="AO160">
        <v>99.637142999999995</v>
      </c>
      <c r="AP160">
        <v>104.441</v>
      </c>
      <c r="AQ160">
        <v>731087</v>
      </c>
      <c r="AR160">
        <v>5048.63</v>
      </c>
      <c r="AS160">
        <v>736135.63</v>
      </c>
      <c r="AT160">
        <v>731087</v>
      </c>
      <c r="AU160">
        <v>5048.63</v>
      </c>
      <c r="AV160">
        <v>736135.63</v>
      </c>
      <c r="AW160">
        <v>697460</v>
      </c>
      <c r="AX160">
        <v>697460</v>
      </c>
      <c r="BA160">
        <v>173975914.15000001</v>
      </c>
      <c r="BB160">
        <v>1403306.79</v>
      </c>
      <c r="BC160">
        <v>175379220.94</v>
      </c>
      <c r="BD160">
        <v>176919328.78999999</v>
      </c>
      <c r="BE160">
        <v>0.41323199999999999</v>
      </c>
      <c r="BF160" t="str">
        <f>IF(TRIM(W160)="",IF(TRIM(O160)="",IF(TRIM(M160)="","please check",CONCATENATE(M160,"_",COUNTIFS($M$2:$M160,M160,$C$2:$C160,$C160))),CONCATENATE(O160,"_",COUNTIFS($O$2:$O160,O160,$C$2:$C160,$C160))),W160)</f>
        <v>XS2228373671</v>
      </c>
      <c r="BG160" t="str">
        <f t="shared" si="6"/>
        <v/>
      </c>
      <c r="BH160">
        <f t="shared" si="7"/>
        <v>700000</v>
      </c>
      <c r="BI160">
        <f t="shared" si="8"/>
        <v>736135.63</v>
      </c>
      <c r="BJ160">
        <f>IF($I160&lt;&gt;"F.E.T.",$AV160,IF($BK160="",IF($D160=$L160,$BI160,-SUMIFS($BI:$BI,$BG:$BG,$BG160,$B:$B,$B160,$L:$L,"&lt;&gt;"&amp;$L160)+SUMIFS($AY:$AY,$BG:$BG,$BG160,$B:$B,$B160)),IF($D160=$L160,-SUMIFS($BI:$BI,$BG:$BG,$BG160,$B:$B,$B160,$L:$L,"&lt;&gt;"&amp;$L160)*VLOOKUP($D160&amp;(IF($L160=MID($Q160,FIND("Bought ",$Q160)+7,3),MID($Q160,FIND("Sold ",$Q160)+5,3),IF($L160=MID($Q160,FIND("Sold ",$Q160)+5,3),MID($Q160,FIND("Bought ",$Q160)+7,3),"error"))),FX!$A:$B,2,0)+SUMIFS($AY:$AY,$BG:$BG,$BG160,$B:$B,$B160),$BI160*(VLOOKUP($D160&amp;$L160,FX!$A:$B,2,0)))))</f>
        <v>736135.63</v>
      </c>
      <c r="BK160" t="str">
        <f>IF(E160="CASH",IFERROR(VLOOKUP(M160,[1]mapping!$A:$C,3,0),""),IF(I160="F.E.T.",IF(VLOOKUP(O160,[1]forwards!$E:$Q,13,0)=0,"",VLOOKUP(O160,[1]forwards!$E:$Q,13,0)),""))</f>
        <v/>
      </c>
      <c r="BL160" t="str">
        <f>IF($B160&lt;&gt;VLOOKUP($BL$1,NAV!$A:$N,MATCH("SubFund_Code",NAV!$A$1:$N$1,0),0),"n/a",IF($BK160="",$BJ160/SUMIFS($BJ:$BJ,$BK:$BK,"",$B:$B,$B160)*VLOOKUP($BL$1,NAV!$A:$N,MATCH("Hedged sc",NAV!$A$1:$N$1,0),0)/VLOOKUP($BL$1,NAV!$A:$N,MATCH("SC in FUND CCY",NAV!$A$1:$N$1,0),0),IF($BK160&lt;&gt;VLOOKUP($BL$1,NAV!$A:$N,MATCH("SC",NAV!$A$1:$N$1,0),0),"n/a",$BJ160/VLOOKUP($BL$1,NAV!$A:$N,MATCH("SC in FUND CCY",NAV!$A$1:$N$1,0),0))))</f>
        <v>n/a</v>
      </c>
    </row>
    <row r="161" spans="1:64" hidden="1" x14ac:dyDescent="0.25">
      <c r="A161" s="1">
        <v>44196</v>
      </c>
      <c r="B161" t="s">
        <v>104</v>
      </c>
      <c r="C161" t="s">
        <v>105</v>
      </c>
      <c r="D161" t="s">
        <v>57</v>
      </c>
      <c r="E161" t="s">
        <v>124</v>
      </c>
      <c r="F161" t="s">
        <v>125</v>
      </c>
      <c r="G161" t="s">
        <v>126</v>
      </c>
      <c r="H161">
        <v>150</v>
      </c>
      <c r="I161" t="s">
        <v>127</v>
      </c>
      <c r="J161">
        <v>200</v>
      </c>
      <c r="K161" t="s">
        <v>128</v>
      </c>
      <c r="L161" t="s">
        <v>57</v>
      </c>
      <c r="P161">
        <v>900477000000</v>
      </c>
      <c r="Q161" t="s">
        <v>739</v>
      </c>
      <c r="R161" t="s">
        <v>228</v>
      </c>
      <c r="S161" t="s">
        <v>148</v>
      </c>
      <c r="T161" t="s">
        <v>149</v>
      </c>
      <c r="U161" t="s">
        <v>219</v>
      </c>
      <c r="V161">
        <v>20052</v>
      </c>
      <c r="W161" t="s">
        <v>740</v>
      </c>
      <c r="X161" t="s">
        <v>741</v>
      </c>
      <c r="AB161">
        <v>1500000</v>
      </c>
      <c r="AC161" s="1">
        <v>44081</v>
      </c>
      <c r="AD161" s="1">
        <v>44084</v>
      </c>
      <c r="AE161" s="1">
        <v>44084</v>
      </c>
      <c r="AF161" s="1">
        <v>44449</v>
      </c>
      <c r="AG161" s="1">
        <v>47736</v>
      </c>
      <c r="AH161">
        <v>117</v>
      </c>
      <c r="AI161">
        <v>248</v>
      </c>
      <c r="AJ161">
        <v>3535</v>
      </c>
      <c r="AK161">
        <v>0.75</v>
      </c>
      <c r="AL161">
        <v>1</v>
      </c>
      <c r="AM161" t="s">
        <v>133</v>
      </c>
      <c r="AN161" t="s">
        <v>134</v>
      </c>
      <c r="AO161">
        <v>99.212867000000003</v>
      </c>
      <c r="AP161">
        <v>104.121</v>
      </c>
      <c r="AQ161">
        <v>1561815</v>
      </c>
      <c r="AR161">
        <v>3606.16</v>
      </c>
      <c r="AS161">
        <v>1565421.16</v>
      </c>
      <c r="AT161">
        <v>1561815</v>
      </c>
      <c r="AU161">
        <v>3606.16</v>
      </c>
      <c r="AV161">
        <v>1565421.16</v>
      </c>
      <c r="AW161">
        <v>1488193</v>
      </c>
      <c r="AX161">
        <v>1488193</v>
      </c>
      <c r="BA161">
        <v>173975914.15000001</v>
      </c>
      <c r="BB161">
        <v>1403306.79</v>
      </c>
      <c r="BC161">
        <v>175379220.94</v>
      </c>
      <c r="BD161">
        <v>176919328.78999999</v>
      </c>
      <c r="BE161">
        <v>0.88278400000000001</v>
      </c>
      <c r="BF161" t="str">
        <f>IF(TRIM(W161)="",IF(TRIM(O161)="",IF(TRIM(M161)="","please check",CONCATENATE(M161,"_",COUNTIFS($M$2:$M161,M161,$C$2:$C161,$C161))),CONCATENATE(O161,"_",COUNTIFS($O$2:$O161,O161,$C$2:$C161,$C161))),W161)</f>
        <v>DE000A289QR9</v>
      </c>
      <c r="BG161" t="str">
        <f t="shared" si="6"/>
        <v/>
      </c>
      <c r="BH161">
        <f t="shared" si="7"/>
        <v>1500000</v>
      </c>
      <c r="BI161">
        <f t="shared" si="8"/>
        <v>1565421.16</v>
      </c>
      <c r="BJ161">
        <f>IF($I161&lt;&gt;"F.E.T.",$AV161,IF($BK161="",IF($D161=$L161,$BI161,-SUMIFS($BI:$BI,$BG:$BG,$BG161,$B:$B,$B161,$L:$L,"&lt;&gt;"&amp;$L161)+SUMIFS($AY:$AY,$BG:$BG,$BG161,$B:$B,$B161)),IF($D161=$L161,-SUMIFS($BI:$BI,$BG:$BG,$BG161,$B:$B,$B161,$L:$L,"&lt;&gt;"&amp;$L161)*VLOOKUP($D161&amp;(IF($L161=MID($Q161,FIND("Bought ",$Q161)+7,3),MID($Q161,FIND("Sold ",$Q161)+5,3),IF($L161=MID($Q161,FIND("Sold ",$Q161)+5,3),MID($Q161,FIND("Bought ",$Q161)+7,3),"error"))),FX!$A:$B,2,0)+SUMIFS($AY:$AY,$BG:$BG,$BG161,$B:$B,$B161),$BI161*(VLOOKUP($D161&amp;$L161,FX!$A:$B,2,0)))))</f>
        <v>1565421.16</v>
      </c>
      <c r="BK161" t="str">
        <f>IF(E161="CASH",IFERROR(VLOOKUP(M161,[1]mapping!$A:$C,3,0),""),IF(I161="F.E.T.",IF(VLOOKUP(O161,[1]forwards!$E:$Q,13,0)=0,"",VLOOKUP(O161,[1]forwards!$E:$Q,13,0)),""))</f>
        <v/>
      </c>
      <c r="BL161" t="str">
        <f>IF($B161&lt;&gt;VLOOKUP($BL$1,NAV!$A:$N,MATCH("SubFund_Code",NAV!$A$1:$N$1,0),0),"n/a",IF($BK161="",$BJ161/SUMIFS($BJ:$BJ,$BK:$BK,"",$B:$B,$B161)*VLOOKUP($BL$1,NAV!$A:$N,MATCH("Hedged sc",NAV!$A$1:$N$1,0),0)/VLOOKUP($BL$1,NAV!$A:$N,MATCH("SC in FUND CCY",NAV!$A$1:$N$1,0),0),IF($BK161&lt;&gt;VLOOKUP($BL$1,NAV!$A:$N,MATCH("SC",NAV!$A$1:$N$1,0),0),"n/a",$BJ161/VLOOKUP($BL$1,NAV!$A:$N,MATCH("SC in FUND CCY",NAV!$A$1:$N$1,0),0))))</f>
        <v>n/a</v>
      </c>
    </row>
    <row r="162" spans="1:64" hidden="1" x14ac:dyDescent="0.25">
      <c r="A162" s="1">
        <v>44196</v>
      </c>
      <c r="B162" t="s">
        <v>104</v>
      </c>
      <c r="C162" t="s">
        <v>105</v>
      </c>
      <c r="D162" t="s">
        <v>57</v>
      </c>
      <c r="E162" t="s">
        <v>124</v>
      </c>
      <c r="F162" t="s">
        <v>125</v>
      </c>
      <c r="G162" t="s">
        <v>126</v>
      </c>
      <c r="H162">
        <v>150</v>
      </c>
      <c r="I162" t="s">
        <v>127</v>
      </c>
      <c r="J162">
        <v>200</v>
      </c>
      <c r="K162" t="s">
        <v>128</v>
      </c>
      <c r="L162" t="s">
        <v>57</v>
      </c>
      <c r="P162">
        <v>908485000000</v>
      </c>
      <c r="Q162" t="s">
        <v>250</v>
      </c>
      <c r="R162" t="s">
        <v>251</v>
      </c>
      <c r="S162" t="s">
        <v>195</v>
      </c>
      <c r="T162" t="s">
        <v>217</v>
      </c>
      <c r="U162" t="s">
        <v>219</v>
      </c>
      <c r="V162">
        <v>20052</v>
      </c>
      <c r="W162" t="s">
        <v>252</v>
      </c>
      <c r="X162" t="s">
        <v>253</v>
      </c>
      <c r="AB162">
        <v>500000</v>
      </c>
      <c r="AC162" s="1">
        <v>44103</v>
      </c>
      <c r="AD162" s="1">
        <v>44110</v>
      </c>
      <c r="AE162" s="1">
        <v>44110</v>
      </c>
      <c r="AF162" s="1">
        <v>44475</v>
      </c>
      <c r="AG162" s="1">
        <v>45936</v>
      </c>
      <c r="AH162">
        <v>91</v>
      </c>
      <c r="AI162">
        <v>274</v>
      </c>
      <c r="AJ162">
        <v>1735</v>
      </c>
      <c r="AK162">
        <v>2.125</v>
      </c>
      <c r="AL162">
        <v>1</v>
      </c>
      <c r="AM162" t="s">
        <v>133</v>
      </c>
      <c r="AN162" t="s">
        <v>134</v>
      </c>
      <c r="AO162">
        <v>99.826400000000007</v>
      </c>
      <c r="AP162">
        <v>105.517</v>
      </c>
      <c r="AQ162">
        <v>527585</v>
      </c>
      <c r="AR162">
        <v>2648.97</v>
      </c>
      <c r="AS162">
        <v>530233.97</v>
      </c>
      <c r="AT162">
        <v>527585</v>
      </c>
      <c r="AU162">
        <v>2648.97</v>
      </c>
      <c r="AV162">
        <v>530233.97</v>
      </c>
      <c r="AW162">
        <v>499132</v>
      </c>
      <c r="AX162">
        <v>499132</v>
      </c>
      <c r="BA162">
        <v>173975914.15000001</v>
      </c>
      <c r="BB162">
        <v>1403306.79</v>
      </c>
      <c r="BC162">
        <v>175379220.94</v>
      </c>
      <c r="BD162">
        <v>176919328.78999999</v>
      </c>
      <c r="BE162">
        <v>0.298207</v>
      </c>
      <c r="BF162" t="str">
        <f>IF(TRIM(W162)="",IF(TRIM(O162)="",IF(TRIM(M162)="","please check",CONCATENATE(M162,"_",COUNTIFS($M$2:$M162,M162,$C$2:$C162,$C162))),CONCATENATE(O162,"_",COUNTIFS($O$2:$O162,O162,$C$2:$C162,$C162))),W162)</f>
        <v>XS2240507801</v>
      </c>
      <c r="BG162" t="str">
        <f t="shared" si="6"/>
        <v/>
      </c>
      <c r="BH162">
        <f t="shared" si="7"/>
        <v>500000</v>
      </c>
      <c r="BI162">
        <f t="shared" si="8"/>
        <v>530233.97</v>
      </c>
      <c r="BJ162">
        <f>IF($I162&lt;&gt;"F.E.T.",$AV162,IF($BK162="",IF($D162=$L162,$BI162,-SUMIFS($BI:$BI,$BG:$BG,$BG162,$B:$B,$B162,$L:$L,"&lt;&gt;"&amp;$L162)+SUMIFS($AY:$AY,$BG:$BG,$BG162,$B:$B,$B162)),IF($D162=$L162,-SUMIFS($BI:$BI,$BG:$BG,$BG162,$B:$B,$B162,$L:$L,"&lt;&gt;"&amp;$L162)*VLOOKUP($D162&amp;(IF($L162=MID($Q162,FIND("Bought ",$Q162)+7,3),MID($Q162,FIND("Sold ",$Q162)+5,3),IF($L162=MID($Q162,FIND("Sold ",$Q162)+5,3),MID($Q162,FIND("Bought ",$Q162)+7,3),"error"))),FX!$A:$B,2,0)+SUMIFS($AY:$AY,$BG:$BG,$BG162,$B:$B,$B162),$BI162*(VLOOKUP($D162&amp;$L162,FX!$A:$B,2,0)))))</f>
        <v>530233.97</v>
      </c>
      <c r="BK162" t="str">
        <f>IF(E162="CASH",IFERROR(VLOOKUP(M162,[1]mapping!$A:$C,3,0),""),IF(I162="F.E.T.",IF(VLOOKUP(O162,[1]forwards!$E:$Q,13,0)=0,"",VLOOKUP(O162,[1]forwards!$E:$Q,13,0)),""))</f>
        <v/>
      </c>
      <c r="BL162" t="str">
        <f>IF($B162&lt;&gt;VLOOKUP($BL$1,NAV!$A:$N,MATCH("SubFund_Code",NAV!$A$1:$N$1,0),0),"n/a",IF($BK162="",$BJ162/SUMIFS($BJ:$BJ,$BK:$BK,"",$B:$B,$B162)*VLOOKUP($BL$1,NAV!$A:$N,MATCH("Hedged sc",NAV!$A$1:$N$1,0),0)/VLOOKUP($BL$1,NAV!$A:$N,MATCH("SC in FUND CCY",NAV!$A$1:$N$1,0),0),IF($BK162&lt;&gt;VLOOKUP($BL$1,NAV!$A:$N,MATCH("SC",NAV!$A$1:$N$1,0),0),"n/a",$BJ162/VLOOKUP($BL$1,NAV!$A:$N,MATCH("SC in FUND CCY",NAV!$A$1:$N$1,0),0))))</f>
        <v>n/a</v>
      </c>
    </row>
    <row r="163" spans="1:64" hidden="1" x14ac:dyDescent="0.25">
      <c r="A163" s="1">
        <v>44196</v>
      </c>
      <c r="B163" t="s">
        <v>104</v>
      </c>
      <c r="C163" t="s">
        <v>105</v>
      </c>
      <c r="D163" t="s">
        <v>57</v>
      </c>
      <c r="E163" t="s">
        <v>124</v>
      </c>
      <c r="F163" t="s">
        <v>125</v>
      </c>
      <c r="G163" t="s">
        <v>126</v>
      </c>
      <c r="H163">
        <v>150</v>
      </c>
      <c r="I163" t="s">
        <v>127</v>
      </c>
      <c r="J163">
        <v>200</v>
      </c>
      <c r="K163" t="s">
        <v>128</v>
      </c>
      <c r="L163" t="s">
        <v>57</v>
      </c>
      <c r="P163">
        <v>909741000000</v>
      </c>
      <c r="Q163" t="s">
        <v>606</v>
      </c>
      <c r="R163" t="s">
        <v>136</v>
      </c>
      <c r="S163" t="s">
        <v>156</v>
      </c>
      <c r="T163" t="s">
        <v>157</v>
      </c>
      <c r="U163" t="s">
        <v>287</v>
      </c>
      <c r="V163">
        <v>697963</v>
      </c>
      <c r="W163" t="s">
        <v>607</v>
      </c>
      <c r="X163" t="s">
        <v>608</v>
      </c>
      <c r="AB163">
        <v>1500000</v>
      </c>
      <c r="AC163" s="1">
        <v>43138</v>
      </c>
      <c r="AD163" s="1">
        <v>43140</v>
      </c>
      <c r="AE163" s="1">
        <v>43870</v>
      </c>
      <c r="AF163" s="1">
        <v>44236</v>
      </c>
      <c r="AG163" s="1">
        <v>46427</v>
      </c>
      <c r="AH163">
        <v>331</v>
      </c>
      <c r="AI163">
        <v>35</v>
      </c>
      <c r="AJ163">
        <v>2226</v>
      </c>
      <c r="AK163">
        <v>2.5</v>
      </c>
      <c r="AL163">
        <v>1</v>
      </c>
      <c r="AM163" t="s">
        <v>133</v>
      </c>
      <c r="AN163" t="s">
        <v>134</v>
      </c>
      <c r="AO163">
        <v>107.955067</v>
      </c>
      <c r="AP163">
        <v>112.97199999999999</v>
      </c>
      <c r="AQ163">
        <v>1694580</v>
      </c>
      <c r="AR163">
        <v>33913.93</v>
      </c>
      <c r="AS163">
        <v>1728493.93</v>
      </c>
      <c r="AT163">
        <v>1694580</v>
      </c>
      <c r="AU163">
        <v>33913.93</v>
      </c>
      <c r="AV163">
        <v>1728493.93</v>
      </c>
      <c r="AW163">
        <v>1619326</v>
      </c>
      <c r="AX163">
        <v>1619326</v>
      </c>
      <c r="BA163">
        <v>173975914.15000001</v>
      </c>
      <c r="BB163">
        <v>1403306.79</v>
      </c>
      <c r="BC163">
        <v>175379220.94</v>
      </c>
      <c r="BD163">
        <v>176919328.78999999</v>
      </c>
      <c r="BE163">
        <v>0.95782599999999996</v>
      </c>
      <c r="BF163" t="str">
        <f>IF(TRIM(W163)="",IF(TRIM(O163)="",IF(TRIM(M163)="","please check",CONCATENATE(M163,"_",COUNTIFS($M$2:$M163,M163,$C$2:$C163,$C163))),CONCATENATE(O163,"_",COUNTIFS($O$2:$O163,O163,$C$2:$C163,$C163))),W163)</f>
        <v>FR0012516417</v>
      </c>
      <c r="BG163" t="str">
        <f t="shared" si="6"/>
        <v/>
      </c>
      <c r="BH163">
        <f t="shared" si="7"/>
        <v>1500000</v>
      </c>
      <c r="BI163">
        <f t="shared" si="8"/>
        <v>1728493.93</v>
      </c>
      <c r="BJ163">
        <f>IF($I163&lt;&gt;"F.E.T.",$AV163,IF($BK163="",IF($D163=$L163,$BI163,-SUMIFS($BI:$BI,$BG:$BG,$BG163,$B:$B,$B163,$L:$L,"&lt;&gt;"&amp;$L163)+SUMIFS($AY:$AY,$BG:$BG,$BG163,$B:$B,$B163)),IF($D163=$L163,-SUMIFS($BI:$BI,$BG:$BG,$BG163,$B:$B,$B163,$L:$L,"&lt;&gt;"&amp;$L163)*VLOOKUP($D163&amp;(IF($L163=MID($Q163,FIND("Bought ",$Q163)+7,3),MID($Q163,FIND("Sold ",$Q163)+5,3),IF($L163=MID($Q163,FIND("Sold ",$Q163)+5,3),MID($Q163,FIND("Bought ",$Q163)+7,3),"error"))),FX!$A:$B,2,0)+SUMIFS($AY:$AY,$BG:$BG,$BG163,$B:$B,$B163),$BI163*(VLOOKUP($D163&amp;$L163,FX!$A:$B,2,0)))))</f>
        <v>1728493.93</v>
      </c>
      <c r="BK163" t="str">
        <f>IF(E163="CASH",IFERROR(VLOOKUP(M163,[1]mapping!$A:$C,3,0),""),IF(I163="F.E.T.",IF(VLOOKUP(O163,[1]forwards!$E:$Q,13,0)=0,"",VLOOKUP(O163,[1]forwards!$E:$Q,13,0)),""))</f>
        <v/>
      </c>
      <c r="BL163" t="str">
        <f>IF($B163&lt;&gt;VLOOKUP($BL$1,NAV!$A:$N,MATCH("SubFund_Code",NAV!$A$1:$N$1,0),0),"n/a",IF($BK163="",$BJ163/SUMIFS($BJ:$BJ,$BK:$BK,"",$B:$B,$B163)*VLOOKUP($BL$1,NAV!$A:$N,MATCH("Hedged sc",NAV!$A$1:$N$1,0),0)/VLOOKUP($BL$1,NAV!$A:$N,MATCH("SC in FUND CCY",NAV!$A$1:$N$1,0),0),IF($BK163&lt;&gt;VLOOKUP($BL$1,NAV!$A:$N,MATCH("SC",NAV!$A$1:$N$1,0),0),"n/a",$BJ163/VLOOKUP($BL$1,NAV!$A:$N,MATCH("SC in FUND CCY",NAV!$A$1:$N$1,0),0))))</f>
        <v>n/a</v>
      </c>
    </row>
    <row r="164" spans="1:64" hidden="1" x14ac:dyDescent="0.25">
      <c r="A164" s="1">
        <v>44196</v>
      </c>
      <c r="B164" t="s">
        <v>104</v>
      </c>
      <c r="C164" t="s">
        <v>105</v>
      </c>
      <c r="D164" t="s">
        <v>57</v>
      </c>
      <c r="E164" t="s">
        <v>124</v>
      </c>
      <c r="F164" t="s">
        <v>125</v>
      </c>
      <c r="G164" t="s">
        <v>126</v>
      </c>
      <c r="H164">
        <v>150</v>
      </c>
      <c r="I164" t="s">
        <v>127</v>
      </c>
      <c r="J164">
        <v>200</v>
      </c>
      <c r="K164" t="s">
        <v>128</v>
      </c>
      <c r="L164" t="s">
        <v>57</v>
      </c>
      <c r="P164">
        <v>909741000000</v>
      </c>
      <c r="Q164" t="s">
        <v>606</v>
      </c>
      <c r="R164" t="s">
        <v>136</v>
      </c>
      <c r="S164" t="s">
        <v>156</v>
      </c>
      <c r="T164" t="s">
        <v>157</v>
      </c>
      <c r="U164" t="s">
        <v>219</v>
      </c>
      <c r="V164">
        <v>20052</v>
      </c>
      <c r="W164" t="s">
        <v>607</v>
      </c>
      <c r="X164" t="s">
        <v>608</v>
      </c>
      <c r="AB164">
        <v>800000</v>
      </c>
      <c r="AC164" s="1">
        <v>43857</v>
      </c>
      <c r="AD164" s="1">
        <v>43859</v>
      </c>
      <c r="AE164" s="1">
        <v>43870</v>
      </c>
      <c r="AF164" s="1">
        <v>44236</v>
      </c>
      <c r="AG164" s="1">
        <v>46427</v>
      </c>
      <c r="AH164">
        <v>331</v>
      </c>
      <c r="AI164">
        <v>35</v>
      </c>
      <c r="AJ164">
        <v>2226</v>
      </c>
      <c r="AK164">
        <v>2.5</v>
      </c>
      <c r="AL164">
        <v>1</v>
      </c>
      <c r="AM164" t="s">
        <v>133</v>
      </c>
      <c r="AN164" t="s">
        <v>134</v>
      </c>
      <c r="AO164">
        <v>112.270625</v>
      </c>
      <c r="AP164">
        <v>112.97199999999999</v>
      </c>
      <c r="AQ164">
        <v>903776</v>
      </c>
      <c r="AR164">
        <v>18087.43</v>
      </c>
      <c r="AS164">
        <v>921863.43</v>
      </c>
      <c r="AT164">
        <v>903776</v>
      </c>
      <c r="AU164">
        <v>18087.43</v>
      </c>
      <c r="AV164">
        <v>921863.43</v>
      </c>
      <c r="AW164">
        <v>898165</v>
      </c>
      <c r="AX164">
        <v>898165</v>
      </c>
      <c r="BA164">
        <v>173975914.15000001</v>
      </c>
      <c r="BB164">
        <v>1403306.79</v>
      </c>
      <c r="BC164">
        <v>175379220.94</v>
      </c>
      <c r="BD164">
        <v>176919328.78999999</v>
      </c>
      <c r="BE164">
        <v>0.51084099999999999</v>
      </c>
      <c r="BF164" t="str">
        <f>IF(TRIM(W164)="",IF(TRIM(O164)="",IF(TRIM(M164)="","please check",CONCATENATE(M164,"_",COUNTIFS($M$2:$M164,M164,$C$2:$C164,$C164))),CONCATENATE(O164,"_",COUNTIFS($O$2:$O164,O164,$C$2:$C164,$C164))),W164)</f>
        <v>FR0012516417</v>
      </c>
      <c r="BG164" t="str">
        <f t="shared" si="6"/>
        <v/>
      </c>
      <c r="BH164">
        <f t="shared" si="7"/>
        <v>800000</v>
      </c>
      <c r="BI164">
        <f t="shared" si="8"/>
        <v>921863.43</v>
      </c>
      <c r="BJ164">
        <f>IF($I164&lt;&gt;"F.E.T.",$AV164,IF($BK164="",IF($D164=$L164,$BI164,-SUMIFS($BI:$BI,$BG:$BG,$BG164,$B:$B,$B164,$L:$L,"&lt;&gt;"&amp;$L164)+SUMIFS($AY:$AY,$BG:$BG,$BG164,$B:$B,$B164)),IF($D164=$L164,-SUMIFS($BI:$BI,$BG:$BG,$BG164,$B:$B,$B164,$L:$L,"&lt;&gt;"&amp;$L164)*VLOOKUP($D164&amp;(IF($L164=MID($Q164,FIND("Bought ",$Q164)+7,3),MID($Q164,FIND("Sold ",$Q164)+5,3),IF($L164=MID($Q164,FIND("Sold ",$Q164)+5,3),MID($Q164,FIND("Bought ",$Q164)+7,3),"error"))),FX!$A:$B,2,0)+SUMIFS($AY:$AY,$BG:$BG,$BG164,$B:$B,$B164),$BI164*(VLOOKUP($D164&amp;$L164,FX!$A:$B,2,0)))))</f>
        <v>921863.43</v>
      </c>
      <c r="BK164" t="str">
        <f>IF(E164="CASH",IFERROR(VLOOKUP(M164,[1]mapping!$A:$C,3,0),""),IF(I164="F.E.T.",IF(VLOOKUP(O164,[1]forwards!$E:$Q,13,0)=0,"",VLOOKUP(O164,[1]forwards!$E:$Q,13,0)),""))</f>
        <v/>
      </c>
      <c r="BL164" t="str">
        <f>IF($B164&lt;&gt;VLOOKUP($BL$1,NAV!$A:$N,MATCH("SubFund_Code",NAV!$A$1:$N$1,0),0),"n/a",IF($BK164="",$BJ164/SUMIFS($BJ:$BJ,$BK:$BK,"",$B:$B,$B164)*VLOOKUP($BL$1,NAV!$A:$N,MATCH("Hedged sc",NAV!$A$1:$N$1,0),0)/VLOOKUP($BL$1,NAV!$A:$N,MATCH("SC in FUND CCY",NAV!$A$1:$N$1,0),0),IF($BK164&lt;&gt;VLOOKUP($BL$1,NAV!$A:$N,MATCH("SC",NAV!$A$1:$N$1,0),0),"n/a",$BJ164/VLOOKUP($BL$1,NAV!$A:$N,MATCH("SC in FUND CCY",NAV!$A$1:$N$1,0),0))))</f>
        <v>n/a</v>
      </c>
    </row>
    <row r="165" spans="1:64" hidden="1" x14ac:dyDescent="0.25">
      <c r="A165" s="1">
        <v>44196</v>
      </c>
      <c r="B165" t="s">
        <v>104</v>
      </c>
      <c r="C165" t="s">
        <v>105</v>
      </c>
      <c r="D165" t="s">
        <v>57</v>
      </c>
      <c r="E165" t="s">
        <v>124</v>
      </c>
      <c r="F165" t="s">
        <v>125</v>
      </c>
      <c r="G165" t="s">
        <v>126</v>
      </c>
      <c r="H165">
        <v>150</v>
      </c>
      <c r="I165" t="s">
        <v>127</v>
      </c>
      <c r="J165">
        <v>200</v>
      </c>
      <c r="K165" t="s">
        <v>128</v>
      </c>
      <c r="L165" t="s">
        <v>57</v>
      </c>
      <c r="P165">
        <v>912873000000</v>
      </c>
      <c r="Q165" t="s">
        <v>221</v>
      </c>
      <c r="R165" t="s">
        <v>222</v>
      </c>
      <c r="S165" t="s">
        <v>223</v>
      </c>
      <c r="T165" t="s">
        <v>224</v>
      </c>
      <c r="U165" t="s">
        <v>219</v>
      </c>
      <c r="V165">
        <v>20052</v>
      </c>
      <c r="W165" t="s">
        <v>225</v>
      </c>
      <c r="X165" t="s">
        <v>226</v>
      </c>
      <c r="AB165">
        <v>500000</v>
      </c>
      <c r="AC165" s="1">
        <v>44120</v>
      </c>
      <c r="AD165" s="1">
        <v>44127</v>
      </c>
      <c r="AE165" s="1">
        <v>44127</v>
      </c>
      <c r="AF165" s="1">
        <v>44492</v>
      </c>
      <c r="AG165" s="1">
        <v>47779</v>
      </c>
      <c r="AH165">
        <v>74</v>
      </c>
      <c r="AI165">
        <v>291</v>
      </c>
      <c r="AJ165">
        <v>3578</v>
      </c>
      <c r="AK165">
        <v>1.75</v>
      </c>
      <c r="AL165">
        <v>1</v>
      </c>
      <c r="AM165" t="s">
        <v>133</v>
      </c>
      <c r="AN165" t="s">
        <v>134</v>
      </c>
      <c r="AO165">
        <v>99.373000000000005</v>
      </c>
      <c r="AP165">
        <v>101.16500000000001</v>
      </c>
      <c r="AQ165">
        <v>505825</v>
      </c>
      <c r="AR165">
        <v>1773.97</v>
      </c>
      <c r="AS165">
        <v>507598.97</v>
      </c>
      <c r="AT165">
        <v>505825</v>
      </c>
      <c r="AU165">
        <v>1773.97</v>
      </c>
      <c r="AV165">
        <v>507598.97</v>
      </c>
      <c r="AW165">
        <v>496865</v>
      </c>
      <c r="AX165">
        <v>496865</v>
      </c>
      <c r="BA165">
        <v>173975914.15000001</v>
      </c>
      <c r="BB165">
        <v>1403306.79</v>
      </c>
      <c r="BC165">
        <v>175379220.94</v>
      </c>
      <c r="BD165">
        <v>176919328.78999999</v>
      </c>
      <c r="BE165">
        <v>0.28590700000000002</v>
      </c>
      <c r="BF165" t="str">
        <f>IF(TRIM(W165)="",IF(TRIM(O165)="",IF(TRIM(M165)="","please check",CONCATENATE(M165,"_",COUNTIFS($M$2:$M165,M165,$C$2:$C165,$C165))),CONCATENATE(O165,"_",COUNTIFS($O$2:$O165,O165,$C$2:$C165,$C165))),W165)</f>
        <v>XS2247549731</v>
      </c>
      <c r="BG165" t="str">
        <f t="shared" si="6"/>
        <v/>
      </c>
      <c r="BH165">
        <f t="shared" si="7"/>
        <v>500000</v>
      </c>
      <c r="BI165">
        <f t="shared" si="8"/>
        <v>507598.97</v>
      </c>
      <c r="BJ165">
        <f>IF($I165&lt;&gt;"F.E.T.",$AV165,IF($BK165="",IF($D165=$L165,$BI165,-SUMIFS($BI:$BI,$BG:$BG,$BG165,$B:$B,$B165,$L:$L,"&lt;&gt;"&amp;$L165)+SUMIFS($AY:$AY,$BG:$BG,$BG165,$B:$B,$B165)),IF($D165=$L165,-SUMIFS($BI:$BI,$BG:$BG,$BG165,$B:$B,$B165,$L:$L,"&lt;&gt;"&amp;$L165)*VLOOKUP($D165&amp;(IF($L165=MID($Q165,FIND("Bought ",$Q165)+7,3),MID($Q165,FIND("Sold ",$Q165)+5,3),IF($L165=MID($Q165,FIND("Sold ",$Q165)+5,3),MID($Q165,FIND("Bought ",$Q165)+7,3),"error"))),FX!$A:$B,2,0)+SUMIFS($AY:$AY,$BG:$BG,$BG165,$B:$B,$B165),$BI165*(VLOOKUP($D165&amp;$L165,FX!$A:$B,2,0)))))</f>
        <v>507598.97</v>
      </c>
      <c r="BK165" t="str">
        <f>IF(E165="CASH",IFERROR(VLOOKUP(M165,[1]mapping!$A:$C,3,0),""),IF(I165="F.E.T.",IF(VLOOKUP(O165,[1]forwards!$E:$Q,13,0)=0,"",VLOOKUP(O165,[1]forwards!$E:$Q,13,0)),""))</f>
        <v/>
      </c>
      <c r="BL165" t="str">
        <f>IF($B165&lt;&gt;VLOOKUP($BL$1,NAV!$A:$N,MATCH("SubFund_Code",NAV!$A$1:$N$1,0),0),"n/a",IF($BK165="",$BJ165/SUMIFS($BJ:$BJ,$BK:$BK,"",$B:$B,$B165)*VLOOKUP($BL$1,NAV!$A:$N,MATCH("Hedged sc",NAV!$A$1:$N$1,0),0)/VLOOKUP($BL$1,NAV!$A:$N,MATCH("SC in FUND CCY",NAV!$A$1:$N$1,0),0),IF($BK165&lt;&gt;VLOOKUP($BL$1,NAV!$A:$N,MATCH("SC",NAV!$A$1:$N$1,0),0),"n/a",$BJ165/VLOOKUP($BL$1,NAV!$A:$N,MATCH("SC in FUND CCY",NAV!$A$1:$N$1,0),0))))</f>
        <v>n/a</v>
      </c>
    </row>
    <row r="166" spans="1:64" hidden="1" x14ac:dyDescent="0.25">
      <c r="A166" s="1">
        <v>44196</v>
      </c>
      <c r="B166" t="s">
        <v>104</v>
      </c>
      <c r="C166" t="s">
        <v>105</v>
      </c>
      <c r="D166" t="s">
        <v>57</v>
      </c>
      <c r="E166" t="s">
        <v>124</v>
      </c>
      <c r="F166" t="s">
        <v>125</v>
      </c>
      <c r="G166" t="s">
        <v>126</v>
      </c>
      <c r="H166">
        <v>150</v>
      </c>
      <c r="I166" t="s">
        <v>127</v>
      </c>
      <c r="J166">
        <v>200</v>
      </c>
      <c r="K166" t="s">
        <v>128</v>
      </c>
      <c r="L166" t="s">
        <v>57</v>
      </c>
      <c r="P166">
        <v>914757000000</v>
      </c>
      <c r="Q166" t="s">
        <v>742</v>
      </c>
      <c r="R166" t="s">
        <v>155</v>
      </c>
      <c r="S166" t="s">
        <v>163</v>
      </c>
      <c r="T166" t="s">
        <v>138</v>
      </c>
      <c r="U166" t="s">
        <v>219</v>
      </c>
      <c r="V166">
        <v>20052</v>
      </c>
      <c r="W166" t="s">
        <v>743</v>
      </c>
      <c r="X166" t="s">
        <v>744</v>
      </c>
      <c r="AB166">
        <v>500000</v>
      </c>
      <c r="AC166" s="1">
        <v>44124</v>
      </c>
      <c r="AD166" s="1">
        <v>44131</v>
      </c>
      <c r="AE166" s="1">
        <v>44131</v>
      </c>
      <c r="AF166" s="1">
        <v>44496</v>
      </c>
      <c r="AG166" s="1">
        <v>45957</v>
      </c>
      <c r="AH166">
        <v>70</v>
      </c>
      <c r="AI166">
        <v>295</v>
      </c>
      <c r="AJ166">
        <v>1756</v>
      </c>
      <c r="AK166">
        <v>1</v>
      </c>
      <c r="AL166">
        <v>1</v>
      </c>
      <c r="AM166" t="s">
        <v>133</v>
      </c>
      <c r="AN166" t="s">
        <v>134</v>
      </c>
      <c r="AO166">
        <v>99.542000000000002</v>
      </c>
      <c r="AP166">
        <v>101.727</v>
      </c>
      <c r="AQ166">
        <v>508635</v>
      </c>
      <c r="AR166">
        <v>958.9</v>
      </c>
      <c r="AS166">
        <v>509593.9</v>
      </c>
      <c r="AT166">
        <v>508635</v>
      </c>
      <c r="AU166">
        <v>958.9</v>
      </c>
      <c r="AV166">
        <v>509593.9</v>
      </c>
      <c r="AW166">
        <v>497710</v>
      </c>
      <c r="AX166">
        <v>497710</v>
      </c>
      <c r="BA166">
        <v>173975914.15000001</v>
      </c>
      <c r="BB166">
        <v>1403306.79</v>
      </c>
      <c r="BC166">
        <v>175379220.94</v>
      </c>
      <c r="BD166">
        <v>176919328.78999999</v>
      </c>
      <c r="BE166">
        <v>0.287495</v>
      </c>
      <c r="BF166" t="str">
        <f>IF(TRIM(W166)="",IF(TRIM(O166)="",IF(TRIM(M166)="","please check",CONCATENATE(M166,"_",COUNTIFS($M$2:$M166,M166,$C$2:$C166,$C166))),CONCATENATE(O166,"_",COUNTIFS($O$2:$O166,O166,$C$2:$C166,$C166))),W166)</f>
        <v>XS2248827771</v>
      </c>
      <c r="BG166" t="str">
        <f t="shared" si="6"/>
        <v/>
      </c>
      <c r="BH166">
        <f t="shared" si="7"/>
        <v>500000</v>
      </c>
      <c r="BI166">
        <f t="shared" si="8"/>
        <v>509593.9</v>
      </c>
      <c r="BJ166">
        <f>IF($I166&lt;&gt;"F.E.T.",$AV166,IF($BK166="",IF($D166=$L166,$BI166,-SUMIFS($BI:$BI,$BG:$BG,$BG166,$B:$B,$B166,$L:$L,"&lt;&gt;"&amp;$L166)+SUMIFS($AY:$AY,$BG:$BG,$BG166,$B:$B,$B166)),IF($D166=$L166,-SUMIFS($BI:$BI,$BG:$BG,$BG166,$B:$B,$B166,$L:$L,"&lt;&gt;"&amp;$L166)*VLOOKUP($D166&amp;(IF($L166=MID($Q166,FIND("Bought ",$Q166)+7,3),MID($Q166,FIND("Sold ",$Q166)+5,3),IF($L166=MID($Q166,FIND("Sold ",$Q166)+5,3),MID($Q166,FIND("Bought ",$Q166)+7,3),"error"))),FX!$A:$B,2,0)+SUMIFS($AY:$AY,$BG:$BG,$BG166,$B:$B,$B166),$BI166*(VLOOKUP($D166&amp;$L166,FX!$A:$B,2,0)))))</f>
        <v>509593.9</v>
      </c>
      <c r="BK166" t="str">
        <f>IF(E166="CASH",IFERROR(VLOOKUP(M166,[1]mapping!$A:$C,3,0),""),IF(I166="F.E.T.",IF(VLOOKUP(O166,[1]forwards!$E:$Q,13,0)=0,"",VLOOKUP(O166,[1]forwards!$E:$Q,13,0)),""))</f>
        <v/>
      </c>
      <c r="BL166" t="str">
        <f>IF($B166&lt;&gt;VLOOKUP($BL$1,NAV!$A:$N,MATCH("SubFund_Code",NAV!$A$1:$N$1,0),0),"n/a",IF($BK166="",$BJ166/SUMIFS($BJ:$BJ,$BK:$BK,"",$B:$B,$B166)*VLOOKUP($BL$1,NAV!$A:$N,MATCH("Hedged sc",NAV!$A$1:$N$1,0),0)/VLOOKUP($BL$1,NAV!$A:$N,MATCH("SC in FUND CCY",NAV!$A$1:$N$1,0),0),IF($BK166&lt;&gt;VLOOKUP($BL$1,NAV!$A:$N,MATCH("SC",NAV!$A$1:$N$1,0),0),"n/a",$BJ166/VLOOKUP($BL$1,NAV!$A:$N,MATCH("SC in FUND CCY",NAV!$A$1:$N$1,0),0))))</f>
        <v>n/a</v>
      </c>
    </row>
    <row r="167" spans="1:64" hidden="1" x14ac:dyDescent="0.25">
      <c r="A167" s="1">
        <v>44196</v>
      </c>
      <c r="B167" t="s">
        <v>104</v>
      </c>
      <c r="C167" t="s">
        <v>105</v>
      </c>
      <c r="D167" t="s">
        <v>57</v>
      </c>
      <c r="E167" t="s">
        <v>124</v>
      </c>
      <c r="F167" t="s">
        <v>125</v>
      </c>
      <c r="G167" t="s">
        <v>126</v>
      </c>
      <c r="H167">
        <v>150</v>
      </c>
      <c r="I167" t="s">
        <v>127</v>
      </c>
      <c r="J167">
        <v>200</v>
      </c>
      <c r="K167" t="s">
        <v>128</v>
      </c>
      <c r="L167" t="s">
        <v>57</v>
      </c>
      <c r="P167">
        <v>916471000000</v>
      </c>
      <c r="Q167" t="s">
        <v>745</v>
      </c>
      <c r="R167" t="s">
        <v>136</v>
      </c>
      <c r="S167" t="s">
        <v>137</v>
      </c>
      <c r="T167" t="s">
        <v>160</v>
      </c>
      <c r="U167" t="s">
        <v>219</v>
      </c>
      <c r="V167">
        <v>20052</v>
      </c>
      <c r="W167" t="s">
        <v>746</v>
      </c>
      <c r="X167" t="s">
        <v>747</v>
      </c>
      <c r="AB167">
        <v>1500000</v>
      </c>
      <c r="AC167" s="1">
        <v>43147</v>
      </c>
      <c r="AD167" s="1">
        <v>43151</v>
      </c>
      <c r="AE167" s="1">
        <v>43899</v>
      </c>
      <c r="AF167" s="1">
        <v>44264</v>
      </c>
      <c r="AG167" s="1">
        <v>46455</v>
      </c>
      <c r="AH167">
        <v>302</v>
      </c>
      <c r="AI167">
        <v>63</v>
      </c>
      <c r="AJ167">
        <v>2254</v>
      </c>
      <c r="AK167">
        <v>1.75</v>
      </c>
      <c r="AL167">
        <v>1</v>
      </c>
      <c r="AM167" t="s">
        <v>133</v>
      </c>
      <c r="AN167" t="s">
        <v>134</v>
      </c>
      <c r="AO167">
        <v>103.821467</v>
      </c>
      <c r="AP167">
        <v>110.276</v>
      </c>
      <c r="AQ167">
        <v>1654140</v>
      </c>
      <c r="AR167">
        <v>21719.18</v>
      </c>
      <c r="AS167">
        <v>1675859.18</v>
      </c>
      <c r="AT167">
        <v>1654140</v>
      </c>
      <c r="AU167">
        <v>21719.18</v>
      </c>
      <c r="AV167">
        <v>1675859.18</v>
      </c>
      <c r="AW167">
        <v>1557322</v>
      </c>
      <c r="AX167">
        <v>1557322</v>
      </c>
      <c r="BA167">
        <v>173975914.15000001</v>
      </c>
      <c r="BB167">
        <v>1403306.79</v>
      </c>
      <c r="BC167">
        <v>175379220.94</v>
      </c>
      <c r="BD167">
        <v>176919328.78999999</v>
      </c>
      <c r="BE167">
        <v>0.93496900000000005</v>
      </c>
      <c r="BF167" t="str">
        <f>IF(TRIM(W167)="",IF(TRIM(O167)="",IF(TRIM(M167)="","please check",CONCATENATE(M167,"_",COUNTIFS($M$2:$M167,M167,$C$2:$C167,$C167))),CONCATENATE(O167,"_",COUNTIFS($O$2:$O167,O167,$C$2:$C167,$C167))),W167)</f>
        <v>XS1117298163</v>
      </c>
      <c r="BG167" t="str">
        <f t="shared" si="6"/>
        <v/>
      </c>
      <c r="BH167">
        <f t="shared" si="7"/>
        <v>1500000</v>
      </c>
      <c r="BI167">
        <f t="shared" si="8"/>
        <v>1675859.18</v>
      </c>
      <c r="BJ167">
        <f>IF($I167&lt;&gt;"F.E.T.",$AV167,IF($BK167="",IF($D167=$L167,$BI167,-SUMIFS($BI:$BI,$BG:$BG,$BG167,$B:$B,$B167,$L:$L,"&lt;&gt;"&amp;$L167)+SUMIFS($AY:$AY,$BG:$BG,$BG167,$B:$B,$B167)),IF($D167=$L167,-SUMIFS($BI:$BI,$BG:$BG,$BG167,$B:$B,$B167,$L:$L,"&lt;&gt;"&amp;$L167)*VLOOKUP($D167&amp;(IF($L167=MID($Q167,FIND("Bought ",$Q167)+7,3),MID($Q167,FIND("Sold ",$Q167)+5,3),IF($L167=MID($Q167,FIND("Sold ",$Q167)+5,3),MID($Q167,FIND("Bought ",$Q167)+7,3),"error"))),FX!$A:$B,2,0)+SUMIFS($AY:$AY,$BG:$BG,$BG167,$B:$B,$B167),$BI167*(VLOOKUP($D167&amp;$L167,FX!$A:$B,2,0)))))</f>
        <v>1675859.18</v>
      </c>
      <c r="BK167" t="str">
        <f>IF(E167="CASH",IFERROR(VLOOKUP(M167,[1]mapping!$A:$C,3,0),""),IF(I167="F.E.T.",IF(VLOOKUP(O167,[1]forwards!$E:$Q,13,0)=0,"",VLOOKUP(O167,[1]forwards!$E:$Q,13,0)),""))</f>
        <v/>
      </c>
      <c r="BL167" t="str">
        <f>IF($B167&lt;&gt;VLOOKUP($BL$1,NAV!$A:$N,MATCH("SubFund_Code",NAV!$A$1:$N$1,0),0),"n/a",IF($BK167="",$BJ167/SUMIFS($BJ:$BJ,$BK:$BK,"",$B:$B,$B167)*VLOOKUP($BL$1,NAV!$A:$N,MATCH("Hedged sc",NAV!$A$1:$N$1,0),0)/VLOOKUP($BL$1,NAV!$A:$N,MATCH("SC in FUND CCY",NAV!$A$1:$N$1,0),0),IF($BK167&lt;&gt;VLOOKUP($BL$1,NAV!$A:$N,MATCH("SC",NAV!$A$1:$N$1,0),0),"n/a",$BJ167/VLOOKUP($BL$1,NAV!$A:$N,MATCH("SC in FUND CCY",NAV!$A$1:$N$1,0),0))))</f>
        <v>n/a</v>
      </c>
    </row>
    <row r="168" spans="1:64" hidden="1" x14ac:dyDescent="0.25">
      <c r="A168" s="1">
        <v>44196</v>
      </c>
      <c r="B168" t="s">
        <v>104</v>
      </c>
      <c r="C168" t="s">
        <v>105</v>
      </c>
      <c r="D168" t="s">
        <v>57</v>
      </c>
      <c r="E168" t="s">
        <v>124</v>
      </c>
      <c r="F168" t="s">
        <v>125</v>
      </c>
      <c r="G168" t="s">
        <v>126</v>
      </c>
      <c r="H168">
        <v>150</v>
      </c>
      <c r="I168" t="s">
        <v>127</v>
      </c>
      <c r="J168">
        <v>200</v>
      </c>
      <c r="K168" t="s">
        <v>128</v>
      </c>
      <c r="L168" t="s">
        <v>57</v>
      </c>
      <c r="P168">
        <v>922857000000</v>
      </c>
      <c r="Q168" t="s">
        <v>748</v>
      </c>
      <c r="R168" t="s">
        <v>162</v>
      </c>
      <c r="S168" t="s">
        <v>151</v>
      </c>
      <c r="T168" t="s">
        <v>749</v>
      </c>
      <c r="U168" t="s">
        <v>600</v>
      </c>
      <c r="V168">
        <v>187708</v>
      </c>
      <c r="W168" t="s">
        <v>750</v>
      </c>
      <c r="X168" t="s">
        <v>751</v>
      </c>
      <c r="AB168">
        <v>1000000</v>
      </c>
      <c r="AC168" s="1">
        <v>44180</v>
      </c>
      <c r="AD168" s="1">
        <v>44182</v>
      </c>
      <c r="AE168" s="1">
        <v>44159</v>
      </c>
      <c r="AF168" s="1">
        <v>44524</v>
      </c>
      <c r="AG168" s="1">
        <v>55481</v>
      </c>
      <c r="AH168">
        <v>42</v>
      </c>
      <c r="AI168">
        <v>323</v>
      </c>
      <c r="AJ168">
        <v>11280</v>
      </c>
      <c r="AK168">
        <v>1.875</v>
      </c>
      <c r="AL168">
        <v>1</v>
      </c>
      <c r="AM168" t="s">
        <v>133</v>
      </c>
      <c r="AN168" t="s">
        <v>134</v>
      </c>
      <c r="AO168">
        <v>100.1146</v>
      </c>
      <c r="AP168">
        <v>101.755</v>
      </c>
      <c r="AQ168">
        <v>1017550</v>
      </c>
      <c r="AR168">
        <v>2157.5300000000002</v>
      </c>
      <c r="AS168">
        <v>1019707.53</v>
      </c>
      <c r="AT168">
        <v>1017550</v>
      </c>
      <c r="AU168">
        <v>2157.5300000000002</v>
      </c>
      <c r="AV168">
        <v>1019707.53</v>
      </c>
      <c r="AW168">
        <v>1001146</v>
      </c>
      <c r="AX168">
        <v>1001146</v>
      </c>
      <c r="BA168">
        <v>173975914.15000001</v>
      </c>
      <c r="BB168">
        <v>1403306.79</v>
      </c>
      <c r="BC168">
        <v>175379220.94</v>
      </c>
      <c r="BD168">
        <v>176919328.78999999</v>
      </c>
      <c r="BE168">
        <v>0.57514900000000002</v>
      </c>
      <c r="BF168" t="str">
        <f>IF(TRIM(W168)="",IF(TRIM(O168)="",IF(TRIM(M168)="","please check",CONCATENATE(M168,"_",COUNTIFS($M$2:$M168,M168,$C$2:$C168,$C168))),CONCATENATE(O168,"_",COUNTIFS($O$2:$O168,O168,$C$2:$C168,$C168))),W168)</f>
        <v>BE6325355822</v>
      </c>
      <c r="BG168" t="str">
        <f t="shared" si="6"/>
        <v/>
      </c>
      <c r="BH168">
        <f t="shared" si="7"/>
        <v>1000000</v>
      </c>
      <c r="BI168">
        <f t="shared" si="8"/>
        <v>1019707.53</v>
      </c>
      <c r="BJ168">
        <f>IF($I168&lt;&gt;"F.E.T.",$AV168,IF($BK168="",IF($D168=$L168,$BI168,-SUMIFS($BI:$BI,$BG:$BG,$BG168,$B:$B,$B168,$L:$L,"&lt;&gt;"&amp;$L168)+SUMIFS($AY:$AY,$BG:$BG,$BG168,$B:$B,$B168)),IF($D168=$L168,-SUMIFS($BI:$BI,$BG:$BG,$BG168,$B:$B,$B168,$L:$L,"&lt;&gt;"&amp;$L168)*VLOOKUP($D168&amp;(IF($L168=MID($Q168,FIND("Bought ",$Q168)+7,3),MID($Q168,FIND("Sold ",$Q168)+5,3),IF($L168=MID($Q168,FIND("Sold ",$Q168)+5,3),MID($Q168,FIND("Bought ",$Q168)+7,3),"error"))),FX!$A:$B,2,0)+SUMIFS($AY:$AY,$BG:$BG,$BG168,$B:$B,$B168),$BI168*(VLOOKUP($D168&amp;$L168,FX!$A:$B,2,0)))))</f>
        <v>1019707.53</v>
      </c>
      <c r="BK168" t="str">
        <f>IF(E168="CASH",IFERROR(VLOOKUP(M168,[1]mapping!$A:$C,3,0),""),IF(I168="F.E.T.",IF(VLOOKUP(O168,[1]forwards!$E:$Q,13,0)=0,"",VLOOKUP(O168,[1]forwards!$E:$Q,13,0)),""))</f>
        <v/>
      </c>
      <c r="BL168" t="str">
        <f>IF($B168&lt;&gt;VLOOKUP($BL$1,NAV!$A:$N,MATCH("SubFund_Code",NAV!$A$1:$N$1,0),0),"n/a",IF($BK168="",$BJ168/SUMIFS($BJ:$BJ,$BK:$BK,"",$B:$B,$B168)*VLOOKUP($BL$1,NAV!$A:$N,MATCH("Hedged sc",NAV!$A$1:$N$1,0),0)/VLOOKUP($BL$1,NAV!$A:$N,MATCH("SC in FUND CCY",NAV!$A$1:$N$1,0),0),IF($BK168&lt;&gt;VLOOKUP($BL$1,NAV!$A:$N,MATCH("SC",NAV!$A$1:$N$1,0),0),"n/a",$BJ168/VLOOKUP($BL$1,NAV!$A:$N,MATCH("SC in FUND CCY",NAV!$A$1:$N$1,0),0))))</f>
        <v>n/a</v>
      </c>
    </row>
    <row r="169" spans="1:64" hidden="1" x14ac:dyDescent="0.25">
      <c r="A169" s="1">
        <v>44196</v>
      </c>
      <c r="B169" t="s">
        <v>104</v>
      </c>
      <c r="C169" t="s">
        <v>105</v>
      </c>
      <c r="D169" t="s">
        <v>57</v>
      </c>
      <c r="E169" t="s">
        <v>124</v>
      </c>
      <c r="F169" t="s">
        <v>125</v>
      </c>
      <c r="G169" t="s">
        <v>126</v>
      </c>
      <c r="H169">
        <v>150</v>
      </c>
      <c r="I169" t="s">
        <v>127</v>
      </c>
      <c r="J169">
        <v>200</v>
      </c>
      <c r="K169" t="s">
        <v>128</v>
      </c>
      <c r="L169" t="s">
        <v>57</v>
      </c>
      <c r="P169">
        <v>923237000000</v>
      </c>
      <c r="Q169" t="s">
        <v>229</v>
      </c>
      <c r="R169" t="s">
        <v>178</v>
      </c>
      <c r="S169" t="s">
        <v>156</v>
      </c>
      <c r="T169" t="s">
        <v>157</v>
      </c>
      <c r="U169" t="s">
        <v>219</v>
      </c>
      <c r="V169">
        <v>20052</v>
      </c>
      <c r="W169" t="s">
        <v>230</v>
      </c>
      <c r="X169" t="s">
        <v>231</v>
      </c>
      <c r="AB169">
        <v>1000000</v>
      </c>
      <c r="AC169" s="1">
        <v>44154</v>
      </c>
      <c r="AD169" s="1">
        <v>44159</v>
      </c>
      <c r="AE169" s="1">
        <v>44159</v>
      </c>
      <c r="AF169" s="1">
        <v>44524</v>
      </c>
      <c r="AG169" s="1">
        <v>46715</v>
      </c>
      <c r="AH169">
        <v>42</v>
      </c>
      <c r="AI169">
        <v>323</v>
      </c>
      <c r="AJ169">
        <v>2514</v>
      </c>
      <c r="AK169">
        <v>0.878</v>
      </c>
      <c r="AL169">
        <v>1</v>
      </c>
      <c r="AM169" t="s">
        <v>133</v>
      </c>
      <c r="AN169" t="s">
        <v>134</v>
      </c>
      <c r="AO169">
        <v>99.987399999999994</v>
      </c>
      <c r="AP169">
        <v>100.4712</v>
      </c>
      <c r="AQ169">
        <v>1004712</v>
      </c>
      <c r="AR169">
        <v>1010.3</v>
      </c>
      <c r="AS169">
        <v>1005722.3</v>
      </c>
      <c r="AT169">
        <v>1004712</v>
      </c>
      <c r="AU169">
        <v>1010.3</v>
      </c>
      <c r="AV169">
        <v>1005722.3</v>
      </c>
      <c r="AW169">
        <v>999874</v>
      </c>
      <c r="AX169">
        <v>999874</v>
      </c>
      <c r="BA169">
        <v>173975914.15000001</v>
      </c>
      <c r="BB169">
        <v>1403306.79</v>
      </c>
      <c r="BC169">
        <v>175379220.94</v>
      </c>
      <c r="BD169">
        <v>176919328.78999999</v>
      </c>
      <c r="BE169">
        <v>0.56789299999999998</v>
      </c>
      <c r="BF169" t="str">
        <f>IF(TRIM(W169)="",IF(TRIM(O169)="",IF(TRIM(M169)="","please check",CONCATENATE(M169,"_",COUNTIFS($M$2:$M169,M169,$C$2:$C169,$C169))),CONCATENATE(O169,"_",COUNTIFS($O$2:$O169,O169,$C$2:$C169,$C169))),W169)</f>
        <v>FR0014000O87</v>
      </c>
      <c r="BG169" t="str">
        <f t="shared" si="6"/>
        <v/>
      </c>
      <c r="BH169">
        <f t="shared" si="7"/>
        <v>1000000</v>
      </c>
      <c r="BI169">
        <f t="shared" si="8"/>
        <v>1005722.3</v>
      </c>
      <c r="BJ169">
        <f>IF($I169&lt;&gt;"F.E.T.",$AV169,IF($BK169="",IF($D169=$L169,$BI169,-SUMIFS($BI:$BI,$BG:$BG,$BG169,$B:$B,$B169,$L:$L,"&lt;&gt;"&amp;$L169)+SUMIFS($AY:$AY,$BG:$BG,$BG169,$B:$B,$B169)),IF($D169=$L169,-SUMIFS($BI:$BI,$BG:$BG,$BG169,$B:$B,$B169,$L:$L,"&lt;&gt;"&amp;$L169)*VLOOKUP($D169&amp;(IF($L169=MID($Q169,FIND("Bought ",$Q169)+7,3),MID($Q169,FIND("Sold ",$Q169)+5,3),IF($L169=MID($Q169,FIND("Sold ",$Q169)+5,3),MID($Q169,FIND("Bought ",$Q169)+7,3),"error"))),FX!$A:$B,2,0)+SUMIFS($AY:$AY,$BG:$BG,$BG169,$B:$B,$B169),$BI169*(VLOOKUP($D169&amp;$L169,FX!$A:$B,2,0)))))</f>
        <v>1005722.3</v>
      </c>
      <c r="BK169" t="str">
        <f>IF(E169="CASH",IFERROR(VLOOKUP(M169,[1]mapping!$A:$C,3,0),""),IF(I169="F.E.T.",IF(VLOOKUP(O169,[1]forwards!$E:$Q,13,0)=0,"",VLOOKUP(O169,[1]forwards!$E:$Q,13,0)),""))</f>
        <v/>
      </c>
      <c r="BL169" t="str">
        <f>IF($B169&lt;&gt;VLOOKUP($BL$1,NAV!$A:$N,MATCH("SubFund_Code",NAV!$A$1:$N$1,0),0),"n/a",IF($BK169="",$BJ169/SUMIFS($BJ:$BJ,$BK:$BK,"",$B:$B,$B169)*VLOOKUP($BL$1,NAV!$A:$N,MATCH("Hedged sc",NAV!$A$1:$N$1,0),0)/VLOOKUP($BL$1,NAV!$A:$N,MATCH("SC in FUND CCY",NAV!$A$1:$N$1,0),0),IF($BK169&lt;&gt;VLOOKUP($BL$1,NAV!$A:$N,MATCH("SC",NAV!$A$1:$N$1,0),0),"n/a",$BJ169/VLOOKUP($BL$1,NAV!$A:$N,MATCH("SC in FUND CCY",NAV!$A$1:$N$1,0),0))))</f>
        <v>n/a</v>
      </c>
    </row>
    <row r="170" spans="1:64" hidden="1" x14ac:dyDescent="0.25">
      <c r="A170" s="1">
        <v>44196</v>
      </c>
      <c r="B170" t="s">
        <v>104</v>
      </c>
      <c r="C170" t="s">
        <v>105</v>
      </c>
      <c r="D170" t="s">
        <v>57</v>
      </c>
      <c r="E170" t="s">
        <v>124</v>
      </c>
      <c r="F170" t="s">
        <v>125</v>
      </c>
      <c r="G170" t="s">
        <v>126</v>
      </c>
      <c r="H170">
        <v>150</v>
      </c>
      <c r="I170" t="s">
        <v>127</v>
      </c>
      <c r="J170">
        <v>200</v>
      </c>
      <c r="K170" t="s">
        <v>128</v>
      </c>
      <c r="L170" t="s">
        <v>57</v>
      </c>
      <c r="P170">
        <v>924125000000</v>
      </c>
      <c r="Q170" t="s">
        <v>609</v>
      </c>
      <c r="R170" t="s">
        <v>222</v>
      </c>
      <c r="S170" t="s">
        <v>156</v>
      </c>
      <c r="T170" t="s">
        <v>157</v>
      </c>
      <c r="U170" t="s">
        <v>219</v>
      </c>
      <c r="V170">
        <v>20052</v>
      </c>
      <c r="W170" t="s">
        <v>610</v>
      </c>
      <c r="X170" t="s">
        <v>611</v>
      </c>
      <c r="AB170">
        <v>1500000</v>
      </c>
      <c r="AC170" s="1">
        <v>44158</v>
      </c>
      <c r="AD170" s="1">
        <v>44161</v>
      </c>
      <c r="AE170" s="1">
        <v>44161</v>
      </c>
      <c r="AF170" s="1">
        <v>44526</v>
      </c>
      <c r="AG170" s="1">
        <v>46717</v>
      </c>
      <c r="AH170">
        <v>40</v>
      </c>
      <c r="AI170">
        <v>325</v>
      </c>
      <c r="AJ170">
        <v>2516</v>
      </c>
      <c r="AK170">
        <v>0.25</v>
      </c>
      <c r="AL170">
        <v>1</v>
      </c>
      <c r="AM170" t="s">
        <v>133</v>
      </c>
      <c r="AN170" t="s">
        <v>134</v>
      </c>
      <c r="AO170">
        <v>99.397599999999997</v>
      </c>
      <c r="AP170">
        <v>99.674999999999997</v>
      </c>
      <c r="AQ170">
        <v>1495125</v>
      </c>
      <c r="AR170">
        <v>410.96</v>
      </c>
      <c r="AS170">
        <v>1495535.96</v>
      </c>
      <c r="AT170">
        <v>1495125</v>
      </c>
      <c r="AU170">
        <v>410.96</v>
      </c>
      <c r="AV170">
        <v>1495535.96</v>
      </c>
      <c r="AW170">
        <v>1490964</v>
      </c>
      <c r="AX170">
        <v>1490964</v>
      </c>
      <c r="BA170">
        <v>173975914.15000001</v>
      </c>
      <c r="BB170">
        <v>1403306.79</v>
      </c>
      <c r="BC170">
        <v>175379220.94</v>
      </c>
      <c r="BD170">
        <v>176919328.78999999</v>
      </c>
      <c r="BE170">
        <v>0.84508899999999998</v>
      </c>
      <c r="BF170" t="str">
        <f>IF(TRIM(W170)="",IF(TRIM(O170)="",IF(TRIM(M170)="","please check",CONCATENATE(M170,"_",COUNTIFS($M$2:$M170,M170,$C$2:$C170,$C170))),CONCATENATE(O170,"_",COUNTIFS($O$2:$O170,O170,$C$2:$C170,$C170))),W170)</f>
        <v>FR0014000S75</v>
      </c>
      <c r="BG170" t="str">
        <f t="shared" si="6"/>
        <v/>
      </c>
      <c r="BH170">
        <f t="shared" si="7"/>
        <v>1500000</v>
      </c>
      <c r="BI170">
        <f t="shared" si="8"/>
        <v>1495535.96</v>
      </c>
      <c r="BJ170">
        <f>IF($I170&lt;&gt;"F.E.T.",$AV170,IF($BK170="",IF($D170=$L170,$BI170,-SUMIFS($BI:$BI,$BG:$BG,$BG170,$B:$B,$B170,$L:$L,"&lt;&gt;"&amp;$L170)+SUMIFS($AY:$AY,$BG:$BG,$BG170,$B:$B,$B170)),IF($D170=$L170,-SUMIFS($BI:$BI,$BG:$BG,$BG170,$B:$B,$B170,$L:$L,"&lt;&gt;"&amp;$L170)*VLOOKUP($D170&amp;(IF($L170=MID($Q170,FIND("Bought ",$Q170)+7,3),MID($Q170,FIND("Sold ",$Q170)+5,3),IF($L170=MID($Q170,FIND("Sold ",$Q170)+5,3),MID($Q170,FIND("Bought ",$Q170)+7,3),"error"))),FX!$A:$B,2,0)+SUMIFS($AY:$AY,$BG:$BG,$BG170,$B:$B,$B170),$BI170*(VLOOKUP($D170&amp;$L170,FX!$A:$B,2,0)))))</f>
        <v>1495535.96</v>
      </c>
      <c r="BK170" t="str">
        <f>IF(E170="CASH",IFERROR(VLOOKUP(M170,[1]mapping!$A:$C,3,0),""),IF(I170="F.E.T.",IF(VLOOKUP(O170,[1]forwards!$E:$Q,13,0)=0,"",VLOOKUP(O170,[1]forwards!$E:$Q,13,0)),""))</f>
        <v/>
      </c>
      <c r="BL170" t="str">
        <f>IF($B170&lt;&gt;VLOOKUP($BL$1,NAV!$A:$N,MATCH("SubFund_Code",NAV!$A$1:$N$1,0),0),"n/a",IF($BK170="",$BJ170/SUMIFS($BJ:$BJ,$BK:$BK,"",$B:$B,$B170)*VLOOKUP($BL$1,NAV!$A:$N,MATCH("Hedged sc",NAV!$A$1:$N$1,0),0)/VLOOKUP($BL$1,NAV!$A:$N,MATCH("SC in FUND CCY",NAV!$A$1:$N$1,0),0),IF($BK170&lt;&gt;VLOOKUP($BL$1,NAV!$A:$N,MATCH("SC",NAV!$A$1:$N$1,0),0),"n/a",$BJ170/VLOOKUP($BL$1,NAV!$A:$N,MATCH("SC in FUND CCY",NAV!$A$1:$N$1,0),0))))</f>
        <v>n/a</v>
      </c>
    </row>
    <row r="171" spans="1:64" hidden="1" x14ac:dyDescent="0.25">
      <c r="A171" s="1">
        <v>44196</v>
      </c>
      <c r="B171" t="s">
        <v>104</v>
      </c>
      <c r="C171" t="s">
        <v>105</v>
      </c>
      <c r="D171" t="s">
        <v>57</v>
      </c>
      <c r="E171" t="s">
        <v>124</v>
      </c>
      <c r="F171" t="s">
        <v>125</v>
      </c>
      <c r="G171" t="s">
        <v>126</v>
      </c>
      <c r="H171">
        <v>150</v>
      </c>
      <c r="I171" t="s">
        <v>127</v>
      </c>
      <c r="J171">
        <v>200</v>
      </c>
      <c r="K171" t="s">
        <v>128</v>
      </c>
      <c r="L171" t="s">
        <v>57</v>
      </c>
      <c r="P171">
        <v>927329000000</v>
      </c>
      <c r="Q171" t="s">
        <v>752</v>
      </c>
      <c r="R171" t="s">
        <v>753</v>
      </c>
      <c r="S171" t="s">
        <v>184</v>
      </c>
      <c r="T171" t="s">
        <v>190</v>
      </c>
      <c r="U171" t="s">
        <v>219</v>
      </c>
      <c r="V171">
        <v>20052</v>
      </c>
      <c r="W171" t="s">
        <v>754</v>
      </c>
      <c r="X171" t="s">
        <v>209</v>
      </c>
      <c r="AB171">
        <v>400000</v>
      </c>
      <c r="AC171" s="1">
        <v>44165</v>
      </c>
      <c r="AD171" s="1">
        <v>44174</v>
      </c>
      <c r="AE171" s="1">
        <v>44174</v>
      </c>
      <c r="AF171" s="1">
        <v>44539</v>
      </c>
      <c r="AG171" s="1">
        <v>46730</v>
      </c>
      <c r="AH171">
        <v>27</v>
      </c>
      <c r="AI171">
        <v>338</v>
      </c>
      <c r="AJ171">
        <v>2529</v>
      </c>
      <c r="AK171">
        <v>3.25</v>
      </c>
      <c r="AL171">
        <v>1</v>
      </c>
      <c r="AM171" t="s">
        <v>133</v>
      </c>
      <c r="AN171" t="s">
        <v>134</v>
      </c>
      <c r="AO171">
        <v>100</v>
      </c>
      <c r="AP171">
        <v>99.759085999999996</v>
      </c>
      <c r="AQ171">
        <v>399036.34</v>
      </c>
      <c r="AR171">
        <v>961.64</v>
      </c>
      <c r="AS171">
        <v>399997.98</v>
      </c>
      <c r="AT171">
        <v>399036.34</v>
      </c>
      <c r="AU171">
        <v>961.64</v>
      </c>
      <c r="AV171">
        <v>399997.98</v>
      </c>
      <c r="AW171">
        <v>400000</v>
      </c>
      <c r="AX171">
        <v>400000</v>
      </c>
      <c r="BA171">
        <v>173975914.15000001</v>
      </c>
      <c r="BB171">
        <v>1403306.79</v>
      </c>
      <c r="BC171">
        <v>175379220.94</v>
      </c>
      <c r="BD171">
        <v>176919328.78999999</v>
      </c>
      <c r="BE171">
        <v>0.225547</v>
      </c>
      <c r="BF171" t="str">
        <f>IF(TRIM(W171)="",IF(TRIM(O171)="",IF(TRIM(M171)="","please check",CONCATENATE(M171,"_",COUNTIFS($M$2:$M171,M171,$C$2:$C171,$C171))),CONCATENATE(O171,"_",COUNTIFS($O$2:$O171,O171,$C$2:$C171,$C171))),W171)</f>
        <v>XS2254184547</v>
      </c>
      <c r="BG171" t="str">
        <f t="shared" si="6"/>
        <v/>
      </c>
      <c r="BH171">
        <f t="shared" si="7"/>
        <v>400000</v>
      </c>
      <c r="BI171">
        <f t="shared" si="8"/>
        <v>399997.98</v>
      </c>
      <c r="BJ171">
        <f>IF($I171&lt;&gt;"F.E.T.",$AV171,IF($BK171="",IF($D171=$L171,$BI171,-SUMIFS($BI:$BI,$BG:$BG,$BG171,$B:$B,$B171,$L:$L,"&lt;&gt;"&amp;$L171)+SUMIFS($AY:$AY,$BG:$BG,$BG171,$B:$B,$B171)),IF($D171=$L171,-SUMIFS($BI:$BI,$BG:$BG,$BG171,$B:$B,$B171,$L:$L,"&lt;&gt;"&amp;$L171)*VLOOKUP($D171&amp;(IF($L171=MID($Q171,FIND("Bought ",$Q171)+7,3),MID($Q171,FIND("Sold ",$Q171)+5,3),IF($L171=MID($Q171,FIND("Sold ",$Q171)+5,3),MID($Q171,FIND("Bought ",$Q171)+7,3),"error"))),FX!$A:$B,2,0)+SUMIFS($AY:$AY,$BG:$BG,$BG171,$B:$B,$B171),$BI171*(VLOOKUP($D171&amp;$L171,FX!$A:$B,2,0)))))</f>
        <v>399997.98</v>
      </c>
      <c r="BK171" t="str">
        <f>IF(E171="CASH",IFERROR(VLOOKUP(M171,[1]mapping!$A:$C,3,0),""),IF(I171="F.E.T.",IF(VLOOKUP(O171,[1]forwards!$E:$Q,13,0)=0,"",VLOOKUP(O171,[1]forwards!$E:$Q,13,0)),""))</f>
        <v/>
      </c>
      <c r="BL171" t="str">
        <f>IF($B171&lt;&gt;VLOOKUP($BL$1,NAV!$A:$N,MATCH("SubFund_Code",NAV!$A$1:$N$1,0),0),"n/a",IF($BK171="",$BJ171/SUMIFS($BJ:$BJ,$BK:$BK,"",$B:$B,$B171)*VLOOKUP($BL$1,NAV!$A:$N,MATCH("Hedged sc",NAV!$A$1:$N$1,0),0)/VLOOKUP($BL$1,NAV!$A:$N,MATCH("SC in FUND CCY",NAV!$A$1:$N$1,0),0),IF($BK171&lt;&gt;VLOOKUP($BL$1,NAV!$A:$N,MATCH("SC",NAV!$A$1:$N$1,0),0),"n/a",$BJ171/VLOOKUP($BL$1,NAV!$A:$N,MATCH("SC in FUND CCY",NAV!$A$1:$N$1,0),0))))</f>
        <v>n/a</v>
      </c>
    </row>
    <row r="172" spans="1:64" hidden="1" x14ac:dyDescent="0.25">
      <c r="A172" s="1">
        <v>44196</v>
      </c>
      <c r="B172" t="s">
        <v>104</v>
      </c>
      <c r="C172" t="s">
        <v>105</v>
      </c>
      <c r="D172" t="s">
        <v>57</v>
      </c>
      <c r="E172" t="s">
        <v>124</v>
      </c>
      <c r="F172" t="s">
        <v>125</v>
      </c>
      <c r="G172" t="s">
        <v>126</v>
      </c>
      <c r="H172">
        <v>150</v>
      </c>
      <c r="I172" t="s">
        <v>127</v>
      </c>
      <c r="J172">
        <v>200</v>
      </c>
      <c r="K172" t="s">
        <v>128</v>
      </c>
      <c r="L172" t="s">
        <v>57</v>
      </c>
      <c r="P172">
        <v>928434000000</v>
      </c>
      <c r="Q172" t="s">
        <v>755</v>
      </c>
      <c r="R172" t="s">
        <v>174</v>
      </c>
      <c r="S172" t="s">
        <v>184</v>
      </c>
      <c r="T172" t="s">
        <v>217</v>
      </c>
      <c r="U172" t="s">
        <v>219</v>
      </c>
      <c r="V172">
        <v>20052</v>
      </c>
      <c r="W172" t="s">
        <v>756</v>
      </c>
      <c r="X172" t="s">
        <v>757</v>
      </c>
      <c r="AB172">
        <v>700000</v>
      </c>
      <c r="AC172" s="1">
        <v>44180</v>
      </c>
      <c r="AD172" s="1">
        <v>44182</v>
      </c>
      <c r="AE172" s="1">
        <v>44180</v>
      </c>
      <c r="AF172" s="1">
        <v>44545</v>
      </c>
      <c r="AG172" s="1">
        <v>46006</v>
      </c>
      <c r="AH172">
        <v>21</v>
      </c>
      <c r="AI172">
        <v>344</v>
      </c>
      <c r="AJ172">
        <v>1805</v>
      </c>
      <c r="AK172">
        <v>5.875</v>
      </c>
      <c r="AL172">
        <v>1</v>
      </c>
      <c r="AM172" t="s">
        <v>133</v>
      </c>
      <c r="AN172" t="s">
        <v>134</v>
      </c>
      <c r="AO172">
        <v>101.88200000000001</v>
      </c>
      <c r="AP172">
        <v>103.45</v>
      </c>
      <c r="AQ172">
        <v>724150</v>
      </c>
      <c r="AR172">
        <v>2366.1</v>
      </c>
      <c r="AS172">
        <v>726516.1</v>
      </c>
      <c r="AT172">
        <v>724150</v>
      </c>
      <c r="AU172">
        <v>2366.1</v>
      </c>
      <c r="AV172">
        <v>726516.1</v>
      </c>
      <c r="AW172">
        <v>713174</v>
      </c>
      <c r="AX172">
        <v>713174</v>
      </c>
      <c r="BA172">
        <v>173975914.15000001</v>
      </c>
      <c r="BB172">
        <v>1403306.79</v>
      </c>
      <c r="BC172">
        <v>175379220.94</v>
      </c>
      <c r="BD172">
        <v>176919328.78999999</v>
      </c>
      <c r="BE172">
        <v>0.40931099999999998</v>
      </c>
      <c r="BF172" t="str">
        <f>IF(TRIM(W172)="",IF(TRIM(O172)="",IF(TRIM(M172)="","please check",CONCATENATE(M172,"_",COUNTIFS($M$2:$M172,M172,$C$2:$C172,$C172))),CONCATENATE(O172,"_",COUNTIFS($O$2:$O172,O172,$C$2:$C172,$C172))),W172)</f>
        <v>XS2271356201</v>
      </c>
      <c r="BG172" t="str">
        <f t="shared" si="6"/>
        <v/>
      </c>
      <c r="BH172">
        <f t="shared" si="7"/>
        <v>700000</v>
      </c>
      <c r="BI172">
        <f t="shared" si="8"/>
        <v>726516.1</v>
      </c>
      <c r="BJ172">
        <f>IF($I172&lt;&gt;"F.E.T.",$AV172,IF($BK172="",IF($D172=$L172,$BI172,-SUMIFS($BI:$BI,$BG:$BG,$BG172,$B:$B,$B172,$L:$L,"&lt;&gt;"&amp;$L172)+SUMIFS($AY:$AY,$BG:$BG,$BG172,$B:$B,$B172)),IF($D172=$L172,-SUMIFS($BI:$BI,$BG:$BG,$BG172,$B:$B,$B172,$L:$L,"&lt;&gt;"&amp;$L172)*VLOOKUP($D172&amp;(IF($L172=MID($Q172,FIND("Bought ",$Q172)+7,3),MID($Q172,FIND("Sold ",$Q172)+5,3),IF($L172=MID($Q172,FIND("Sold ",$Q172)+5,3),MID($Q172,FIND("Bought ",$Q172)+7,3),"error"))),FX!$A:$B,2,0)+SUMIFS($AY:$AY,$BG:$BG,$BG172,$B:$B,$B172),$BI172*(VLOOKUP($D172&amp;$L172,FX!$A:$B,2,0)))))</f>
        <v>726516.1</v>
      </c>
      <c r="BK172" t="str">
        <f>IF(E172="CASH",IFERROR(VLOOKUP(M172,[1]mapping!$A:$C,3,0),""),IF(I172="F.E.T.",IF(VLOOKUP(O172,[1]forwards!$E:$Q,13,0)=0,"",VLOOKUP(O172,[1]forwards!$E:$Q,13,0)),""))</f>
        <v/>
      </c>
      <c r="BL172" t="str">
        <f>IF($B172&lt;&gt;VLOOKUP($BL$1,NAV!$A:$N,MATCH("SubFund_Code",NAV!$A$1:$N$1,0),0),"n/a",IF($BK172="",$BJ172/SUMIFS($BJ:$BJ,$BK:$BK,"",$B:$B,$B172)*VLOOKUP($BL$1,NAV!$A:$N,MATCH("Hedged sc",NAV!$A$1:$N$1,0),0)/VLOOKUP($BL$1,NAV!$A:$N,MATCH("SC in FUND CCY",NAV!$A$1:$N$1,0),0),IF($BK172&lt;&gt;VLOOKUP($BL$1,NAV!$A:$N,MATCH("SC",NAV!$A$1:$N$1,0),0),"n/a",$BJ172/VLOOKUP($BL$1,NAV!$A:$N,MATCH("SC in FUND CCY",NAV!$A$1:$N$1,0),0))))</f>
        <v>n/a</v>
      </c>
    </row>
    <row r="173" spans="1:64" hidden="1" x14ac:dyDescent="0.25">
      <c r="A173" s="1">
        <v>44196</v>
      </c>
      <c r="B173" t="s">
        <v>104</v>
      </c>
      <c r="C173" t="s">
        <v>105</v>
      </c>
      <c r="D173" t="s">
        <v>57</v>
      </c>
      <c r="E173" t="s">
        <v>124</v>
      </c>
      <c r="F173" t="s">
        <v>125</v>
      </c>
      <c r="G173" t="s">
        <v>126</v>
      </c>
      <c r="H173">
        <v>150</v>
      </c>
      <c r="I173" t="s">
        <v>127</v>
      </c>
      <c r="J173">
        <v>200</v>
      </c>
      <c r="K173" t="s">
        <v>128</v>
      </c>
      <c r="L173" t="s">
        <v>57</v>
      </c>
      <c r="P173">
        <v>929375000000</v>
      </c>
      <c r="Q173" t="s">
        <v>612</v>
      </c>
      <c r="R173" t="s">
        <v>264</v>
      </c>
      <c r="S173" t="s">
        <v>130</v>
      </c>
      <c r="T173" t="s">
        <v>131</v>
      </c>
      <c r="U173" t="s">
        <v>600</v>
      </c>
      <c r="V173">
        <v>187708</v>
      </c>
      <c r="W173" t="s">
        <v>613</v>
      </c>
      <c r="X173" t="s">
        <v>209</v>
      </c>
      <c r="AB173">
        <v>700000</v>
      </c>
      <c r="AC173" s="1">
        <v>44174</v>
      </c>
      <c r="AD173" s="1">
        <v>44180</v>
      </c>
      <c r="AE173" s="1">
        <v>44180</v>
      </c>
      <c r="AF173" s="1">
        <v>44545</v>
      </c>
      <c r="AG173" s="1">
        <v>46736</v>
      </c>
      <c r="AH173">
        <v>21</v>
      </c>
      <c r="AI173">
        <v>344</v>
      </c>
      <c r="AJ173">
        <v>2535</v>
      </c>
      <c r="AK173">
        <v>3</v>
      </c>
      <c r="AL173">
        <v>1</v>
      </c>
      <c r="AM173" t="s">
        <v>133</v>
      </c>
      <c r="AN173" t="s">
        <v>134</v>
      </c>
      <c r="AO173">
        <v>100.875</v>
      </c>
      <c r="AP173">
        <v>99.497320999999999</v>
      </c>
      <c r="AQ173">
        <v>696481.25</v>
      </c>
      <c r="AR173">
        <v>1208.22</v>
      </c>
      <c r="AS173">
        <v>697689.47</v>
      </c>
      <c r="AT173">
        <v>696481.25</v>
      </c>
      <c r="AU173">
        <v>1208.22</v>
      </c>
      <c r="AV173">
        <v>697689.47</v>
      </c>
      <c r="AW173">
        <v>706125</v>
      </c>
      <c r="AX173">
        <v>706125</v>
      </c>
      <c r="BA173">
        <v>173975914.15000001</v>
      </c>
      <c r="BB173">
        <v>1403306.79</v>
      </c>
      <c r="BC173">
        <v>175379220.94</v>
      </c>
      <c r="BD173">
        <v>176919328.78999999</v>
      </c>
      <c r="BE173">
        <v>0.39367200000000002</v>
      </c>
      <c r="BF173" t="str">
        <f>IF(TRIM(W173)="",IF(TRIM(O173)="",IF(TRIM(M173)="","please check",CONCATENATE(M173,"_",COUNTIFS($M$2:$M173,M173,$C$2:$C173,$C173))),CONCATENATE(O173,"_",COUNTIFS($O$2:$O173,O173,$C$2:$C173,$C173))),W173)</f>
        <v>BE0002751320</v>
      </c>
      <c r="BG173" t="str">
        <f t="shared" si="6"/>
        <v/>
      </c>
      <c r="BH173">
        <f t="shared" si="7"/>
        <v>700000</v>
      </c>
      <c r="BI173">
        <f t="shared" si="8"/>
        <v>697689.47</v>
      </c>
      <c r="BJ173">
        <f>IF($I173&lt;&gt;"F.E.T.",$AV173,IF($BK173="",IF($D173=$L173,$BI173,-SUMIFS($BI:$BI,$BG:$BG,$BG173,$B:$B,$B173,$L:$L,"&lt;&gt;"&amp;$L173)+SUMIFS($AY:$AY,$BG:$BG,$BG173,$B:$B,$B173)),IF($D173=$L173,-SUMIFS($BI:$BI,$BG:$BG,$BG173,$B:$B,$B173,$L:$L,"&lt;&gt;"&amp;$L173)*VLOOKUP($D173&amp;(IF($L173=MID($Q173,FIND("Bought ",$Q173)+7,3),MID($Q173,FIND("Sold ",$Q173)+5,3),IF($L173=MID($Q173,FIND("Sold ",$Q173)+5,3),MID($Q173,FIND("Bought ",$Q173)+7,3),"error"))),FX!$A:$B,2,0)+SUMIFS($AY:$AY,$BG:$BG,$BG173,$B:$B,$B173),$BI173*(VLOOKUP($D173&amp;$L173,FX!$A:$B,2,0)))))</f>
        <v>697689.47</v>
      </c>
      <c r="BK173" t="str">
        <f>IF(E173="CASH",IFERROR(VLOOKUP(M173,[1]mapping!$A:$C,3,0),""),IF(I173="F.E.T.",IF(VLOOKUP(O173,[1]forwards!$E:$Q,13,0)=0,"",VLOOKUP(O173,[1]forwards!$E:$Q,13,0)),""))</f>
        <v/>
      </c>
      <c r="BL173" t="str">
        <f>IF($B173&lt;&gt;VLOOKUP($BL$1,NAV!$A:$N,MATCH("SubFund_Code",NAV!$A$1:$N$1,0),0),"n/a",IF($BK173="",$BJ173/SUMIFS($BJ:$BJ,$BK:$BK,"",$B:$B,$B173)*VLOOKUP($BL$1,NAV!$A:$N,MATCH("Hedged sc",NAV!$A$1:$N$1,0),0)/VLOOKUP($BL$1,NAV!$A:$N,MATCH("SC in FUND CCY",NAV!$A$1:$N$1,0),0),IF($BK173&lt;&gt;VLOOKUP($BL$1,NAV!$A:$N,MATCH("SC",NAV!$A$1:$N$1,0),0),"n/a",$BJ173/VLOOKUP($BL$1,NAV!$A:$N,MATCH("SC in FUND CCY",NAV!$A$1:$N$1,0),0))))</f>
        <v>n/a</v>
      </c>
    </row>
    <row r="174" spans="1:64" hidden="1" x14ac:dyDescent="0.25">
      <c r="A174" s="1">
        <v>44196</v>
      </c>
      <c r="B174" t="s">
        <v>104</v>
      </c>
      <c r="C174" t="s">
        <v>105</v>
      </c>
      <c r="D174" t="s">
        <v>57</v>
      </c>
      <c r="E174" t="s">
        <v>124</v>
      </c>
      <c r="F174" t="s">
        <v>125</v>
      </c>
      <c r="G174" t="s">
        <v>126</v>
      </c>
      <c r="H174">
        <v>150</v>
      </c>
      <c r="I174" t="s">
        <v>127</v>
      </c>
      <c r="J174">
        <v>200</v>
      </c>
      <c r="K174" t="s">
        <v>128</v>
      </c>
      <c r="L174" t="s">
        <v>57</v>
      </c>
      <c r="P174">
        <v>938155000000</v>
      </c>
      <c r="Q174" t="s">
        <v>758</v>
      </c>
      <c r="R174" t="s">
        <v>227</v>
      </c>
      <c r="S174" t="s">
        <v>137</v>
      </c>
      <c r="T174" t="s">
        <v>144</v>
      </c>
      <c r="U174" t="s">
        <v>219</v>
      </c>
      <c r="V174">
        <v>20052</v>
      </c>
      <c r="W174" t="s">
        <v>759</v>
      </c>
      <c r="X174" t="s">
        <v>760</v>
      </c>
      <c r="AB174">
        <v>2100000</v>
      </c>
      <c r="AC174" s="1">
        <v>43529</v>
      </c>
      <c r="AD174" s="1">
        <v>43531</v>
      </c>
      <c r="AE174" s="1">
        <v>43979</v>
      </c>
      <c r="AF174" s="1">
        <v>44344</v>
      </c>
      <c r="AG174" s="1">
        <v>46535</v>
      </c>
      <c r="AH174">
        <v>222</v>
      </c>
      <c r="AI174">
        <v>143</v>
      </c>
      <c r="AJ174">
        <v>2334</v>
      </c>
      <c r="AK174">
        <v>1.875</v>
      </c>
      <c r="AL174">
        <v>1</v>
      </c>
      <c r="AM174" t="s">
        <v>133</v>
      </c>
      <c r="AN174" t="s">
        <v>134</v>
      </c>
      <c r="AO174">
        <v>104.518</v>
      </c>
      <c r="AP174">
        <v>108.044</v>
      </c>
      <c r="AQ174">
        <v>2268924</v>
      </c>
      <c r="AR174">
        <v>23948.63</v>
      </c>
      <c r="AS174">
        <v>2292872.63</v>
      </c>
      <c r="AT174">
        <v>2268924</v>
      </c>
      <c r="AU174">
        <v>23948.63</v>
      </c>
      <c r="AV174">
        <v>2292872.63</v>
      </c>
      <c r="AW174">
        <v>2194878</v>
      </c>
      <c r="AX174">
        <v>2194878</v>
      </c>
      <c r="BA174">
        <v>173975914.15000001</v>
      </c>
      <c r="BB174">
        <v>1403306.79</v>
      </c>
      <c r="BC174">
        <v>175379220.94</v>
      </c>
      <c r="BD174">
        <v>176919328.78999999</v>
      </c>
      <c r="BE174">
        <v>1.282462</v>
      </c>
      <c r="BF174" t="str">
        <f>IF(TRIM(W174)="",IF(TRIM(O174)="",IF(TRIM(M174)="","please check",CONCATENATE(M174,"_",COUNTIFS($M$2:$M174,M174,$C$2:$C174,$C174))),CONCATENATE(O174,"_",COUNTIFS($O$2:$O174,O174,$C$2:$C174,$C174))),W174)</f>
        <v>XS1238902057</v>
      </c>
      <c r="BG174" t="str">
        <f t="shared" si="6"/>
        <v/>
      </c>
      <c r="BH174">
        <f t="shared" si="7"/>
        <v>2100000</v>
      </c>
      <c r="BI174">
        <f t="shared" si="8"/>
        <v>2292872.63</v>
      </c>
      <c r="BJ174">
        <f>IF($I174&lt;&gt;"F.E.T.",$AV174,IF($BK174="",IF($D174=$L174,$BI174,-SUMIFS($BI:$BI,$BG:$BG,$BG174,$B:$B,$B174,$L:$L,"&lt;&gt;"&amp;$L174)+SUMIFS($AY:$AY,$BG:$BG,$BG174,$B:$B,$B174)),IF($D174=$L174,-SUMIFS($BI:$BI,$BG:$BG,$BG174,$B:$B,$B174,$L:$L,"&lt;&gt;"&amp;$L174)*VLOOKUP($D174&amp;(IF($L174=MID($Q174,FIND("Bought ",$Q174)+7,3),MID($Q174,FIND("Sold ",$Q174)+5,3),IF($L174=MID($Q174,FIND("Sold ",$Q174)+5,3),MID($Q174,FIND("Bought ",$Q174)+7,3),"error"))),FX!$A:$B,2,0)+SUMIFS($AY:$AY,$BG:$BG,$BG174,$B:$B,$B174),$BI174*(VLOOKUP($D174&amp;$L174,FX!$A:$B,2,0)))))</f>
        <v>2292872.63</v>
      </c>
      <c r="BK174" t="str">
        <f>IF(E174="CASH",IFERROR(VLOOKUP(M174,[1]mapping!$A:$C,3,0),""),IF(I174="F.E.T.",IF(VLOOKUP(O174,[1]forwards!$E:$Q,13,0)=0,"",VLOOKUP(O174,[1]forwards!$E:$Q,13,0)),""))</f>
        <v/>
      </c>
      <c r="BL174" t="str">
        <f>IF($B174&lt;&gt;VLOOKUP($BL$1,NAV!$A:$N,MATCH("SubFund_Code",NAV!$A$1:$N$1,0),0),"n/a",IF($BK174="",$BJ174/SUMIFS($BJ:$BJ,$BK:$BK,"",$B:$B,$B174)*VLOOKUP($BL$1,NAV!$A:$N,MATCH("Hedged sc",NAV!$A$1:$N$1,0),0)/VLOOKUP($BL$1,NAV!$A:$N,MATCH("SC in FUND CCY",NAV!$A$1:$N$1,0),0),IF($BK174&lt;&gt;VLOOKUP($BL$1,NAV!$A:$N,MATCH("SC",NAV!$A$1:$N$1,0),0),"n/a",$BJ174/VLOOKUP($BL$1,NAV!$A:$N,MATCH("SC in FUND CCY",NAV!$A$1:$N$1,0),0))))</f>
        <v>n/a</v>
      </c>
    </row>
    <row r="175" spans="1:64" hidden="1" x14ac:dyDescent="0.25">
      <c r="A175" s="1">
        <v>44196</v>
      </c>
      <c r="B175" t="s">
        <v>104</v>
      </c>
      <c r="C175" t="s">
        <v>105</v>
      </c>
      <c r="D175" t="s">
        <v>57</v>
      </c>
      <c r="E175" t="s">
        <v>124</v>
      </c>
      <c r="F175" t="s">
        <v>125</v>
      </c>
      <c r="G175" t="s">
        <v>126</v>
      </c>
      <c r="H175">
        <v>150</v>
      </c>
      <c r="I175" t="s">
        <v>127</v>
      </c>
      <c r="J175">
        <v>200</v>
      </c>
      <c r="K175" t="s">
        <v>128</v>
      </c>
      <c r="L175" t="s">
        <v>57</v>
      </c>
      <c r="P175">
        <v>968146000000</v>
      </c>
      <c r="Q175" t="s">
        <v>154</v>
      </c>
      <c r="R175" t="s">
        <v>155</v>
      </c>
      <c r="S175" t="s">
        <v>156</v>
      </c>
      <c r="T175" t="s">
        <v>157</v>
      </c>
      <c r="U175" t="s">
        <v>287</v>
      </c>
      <c r="V175">
        <v>697963</v>
      </c>
      <c r="W175" t="s">
        <v>158</v>
      </c>
      <c r="X175" t="s">
        <v>159</v>
      </c>
      <c r="AB175">
        <v>1500000</v>
      </c>
      <c r="AC175" s="1">
        <v>43138</v>
      </c>
      <c r="AD175" s="1">
        <v>43140</v>
      </c>
      <c r="AE175" s="1">
        <v>44092</v>
      </c>
      <c r="AF175" s="1">
        <v>44457</v>
      </c>
      <c r="AG175" s="1">
        <v>45187</v>
      </c>
      <c r="AH175">
        <v>109</v>
      </c>
      <c r="AI175">
        <v>256</v>
      </c>
      <c r="AJ175">
        <v>986</v>
      </c>
      <c r="AK175">
        <v>2.375</v>
      </c>
      <c r="AL175">
        <v>1</v>
      </c>
      <c r="AM175" t="s">
        <v>133</v>
      </c>
      <c r="AN175" t="s">
        <v>134</v>
      </c>
      <c r="AO175">
        <v>107.640778</v>
      </c>
      <c r="AP175">
        <v>106.277</v>
      </c>
      <c r="AQ175">
        <v>1594155</v>
      </c>
      <c r="AR175">
        <v>10638.7</v>
      </c>
      <c r="AS175">
        <v>1604793.7</v>
      </c>
      <c r="AT175">
        <v>1594155</v>
      </c>
      <c r="AU175">
        <v>10638.7</v>
      </c>
      <c r="AV175">
        <v>1604793.7</v>
      </c>
      <c r="AW175">
        <v>1614611.67</v>
      </c>
      <c r="AX175">
        <v>1614611.67</v>
      </c>
      <c r="BA175">
        <v>173975914.15000001</v>
      </c>
      <c r="BB175">
        <v>1403306.79</v>
      </c>
      <c r="BC175">
        <v>175379220.94</v>
      </c>
      <c r="BD175">
        <v>176919328.78999999</v>
      </c>
      <c r="BE175">
        <v>0.90106299999999995</v>
      </c>
      <c r="BF175" t="str">
        <f>IF(TRIM(W175)="",IF(TRIM(O175)="",IF(TRIM(M175)="","please check",CONCATENATE(M175,"_",COUNTIFS($M$2:$M175,M175,$C$2:$C175,$C175))),CONCATENATE(O175,"_",COUNTIFS($O$2:$O175,O175,$C$2:$C175,$C175))),W175)</f>
        <v>FR0012967461</v>
      </c>
      <c r="BG175" t="str">
        <f t="shared" si="6"/>
        <v/>
      </c>
      <c r="BH175">
        <f t="shared" si="7"/>
        <v>1500000</v>
      </c>
      <c r="BI175">
        <f t="shared" si="8"/>
        <v>1604793.7</v>
      </c>
      <c r="BJ175">
        <f>IF($I175&lt;&gt;"F.E.T.",$AV175,IF($BK175="",IF($D175=$L175,$BI175,-SUMIFS($BI:$BI,$BG:$BG,$BG175,$B:$B,$B175,$L:$L,"&lt;&gt;"&amp;$L175)+SUMIFS($AY:$AY,$BG:$BG,$BG175,$B:$B,$B175)),IF($D175=$L175,-SUMIFS($BI:$BI,$BG:$BG,$BG175,$B:$B,$B175,$L:$L,"&lt;&gt;"&amp;$L175)*VLOOKUP($D175&amp;(IF($L175=MID($Q175,FIND("Bought ",$Q175)+7,3),MID($Q175,FIND("Sold ",$Q175)+5,3),IF($L175=MID($Q175,FIND("Sold ",$Q175)+5,3),MID($Q175,FIND("Bought ",$Q175)+7,3),"error"))),FX!$A:$B,2,0)+SUMIFS($AY:$AY,$BG:$BG,$BG175,$B:$B,$B175),$BI175*(VLOOKUP($D175&amp;$L175,FX!$A:$B,2,0)))))</f>
        <v>1604793.7</v>
      </c>
      <c r="BK175" t="str">
        <f>IF(E175="CASH",IFERROR(VLOOKUP(M175,[1]mapping!$A:$C,3,0),""),IF(I175="F.E.T.",IF(VLOOKUP(O175,[1]forwards!$E:$Q,13,0)=0,"",VLOOKUP(O175,[1]forwards!$E:$Q,13,0)),""))</f>
        <v/>
      </c>
      <c r="BL175" t="str">
        <f>IF($B175&lt;&gt;VLOOKUP($BL$1,NAV!$A:$N,MATCH("SubFund_Code",NAV!$A$1:$N$1,0),0),"n/a",IF($BK175="",$BJ175/SUMIFS($BJ:$BJ,$BK:$BK,"",$B:$B,$B175)*VLOOKUP($BL$1,NAV!$A:$N,MATCH("Hedged sc",NAV!$A$1:$N$1,0),0)/VLOOKUP($BL$1,NAV!$A:$N,MATCH("SC in FUND CCY",NAV!$A$1:$N$1,0),0),IF($BK175&lt;&gt;VLOOKUP($BL$1,NAV!$A:$N,MATCH("SC",NAV!$A$1:$N$1,0),0),"n/a",$BJ175/VLOOKUP($BL$1,NAV!$A:$N,MATCH("SC in FUND CCY",NAV!$A$1:$N$1,0),0))))</f>
        <v>n/a</v>
      </c>
    </row>
    <row r="176" spans="1:64" hidden="1" x14ac:dyDescent="0.25">
      <c r="A176" s="1">
        <v>44196</v>
      </c>
      <c r="B176" t="s">
        <v>104</v>
      </c>
      <c r="C176" t="s">
        <v>105</v>
      </c>
      <c r="D176" t="s">
        <v>57</v>
      </c>
      <c r="E176" t="s">
        <v>124</v>
      </c>
      <c r="F176" t="s">
        <v>125</v>
      </c>
      <c r="G176" t="s">
        <v>126</v>
      </c>
      <c r="H176">
        <v>150</v>
      </c>
      <c r="I176" t="s">
        <v>127</v>
      </c>
      <c r="J176">
        <v>200</v>
      </c>
      <c r="K176" t="s">
        <v>128</v>
      </c>
      <c r="L176" t="s">
        <v>57</v>
      </c>
      <c r="P176">
        <v>992172000000</v>
      </c>
      <c r="Q176" t="s">
        <v>761</v>
      </c>
      <c r="R176" t="s">
        <v>136</v>
      </c>
      <c r="S176" t="s">
        <v>130</v>
      </c>
      <c r="T176" t="s">
        <v>599</v>
      </c>
      <c r="U176" t="s">
        <v>600</v>
      </c>
      <c r="V176">
        <v>187708</v>
      </c>
      <c r="W176" t="s">
        <v>762</v>
      </c>
      <c r="X176" t="s">
        <v>763</v>
      </c>
      <c r="AB176">
        <v>1500000</v>
      </c>
      <c r="AC176" s="1">
        <v>43293</v>
      </c>
      <c r="AD176" s="1">
        <v>43297</v>
      </c>
      <c r="AE176" s="1">
        <v>44001</v>
      </c>
      <c r="AF176" s="1">
        <v>44366</v>
      </c>
      <c r="AG176" s="1">
        <v>45827</v>
      </c>
      <c r="AH176">
        <v>200</v>
      </c>
      <c r="AI176">
        <v>165</v>
      </c>
      <c r="AJ176">
        <v>1626</v>
      </c>
      <c r="AK176">
        <v>1.875</v>
      </c>
      <c r="AL176">
        <v>1</v>
      </c>
      <c r="AM176" t="s">
        <v>133</v>
      </c>
      <c r="AN176" t="s">
        <v>134</v>
      </c>
      <c r="AO176">
        <v>102.782759</v>
      </c>
      <c r="AP176">
        <v>108.102</v>
      </c>
      <c r="AQ176">
        <v>1621530</v>
      </c>
      <c r="AR176">
        <v>15410.96</v>
      </c>
      <c r="AS176">
        <v>1636940.96</v>
      </c>
      <c r="AT176">
        <v>1621530</v>
      </c>
      <c r="AU176">
        <v>15410.96</v>
      </c>
      <c r="AV176">
        <v>1636940.96</v>
      </c>
      <c r="AW176">
        <v>1541741.39</v>
      </c>
      <c r="AX176">
        <v>1541741.39</v>
      </c>
      <c r="BA176">
        <v>173975914.15000001</v>
      </c>
      <c r="BB176">
        <v>1403306.79</v>
      </c>
      <c r="BC176">
        <v>175379220.94</v>
      </c>
      <c r="BD176">
        <v>176919328.78999999</v>
      </c>
      <c r="BE176">
        <v>0.91653600000000002</v>
      </c>
      <c r="BF176" t="str">
        <f>IF(TRIM(W176)="",IF(TRIM(O176)="",IF(TRIM(M176)="","please check",CONCATENATE(M176,"_",COUNTIFS($M$2:$M176,M176,$C$2:$C176,$C176))),CONCATENATE(O176,"_",COUNTIFS($O$2:$O176,O176,$C$2:$C176,$C176))),W176)</f>
        <v>BE0002595735</v>
      </c>
      <c r="BG176" t="str">
        <f t="shared" si="6"/>
        <v/>
      </c>
      <c r="BH176">
        <f t="shared" si="7"/>
        <v>1500000</v>
      </c>
      <c r="BI176">
        <f t="shared" si="8"/>
        <v>1636940.96</v>
      </c>
      <c r="BJ176">
        <f>IF($I176&lt;&gt;"F.E.T.",$AV176,IF($BK176="",IF($D176=$L176,$BI176,-SUMIFS($BI:$BI,$BG:$BG,$BG176,$B:$B,$B176,$L:$L,"&lt;&gt;"&amp;$L176)+SUMIFS($AY:$AY,$BG:$BG,$BG176,$B:$B,$B176)),IF($D176=$L176,-SUMIFS($BI:$BI,$BG:$BG,$BG176,$B:$B,$B176,$L:$L,"&lt;&gt;"&amp;$L176)*VLOOKUP($D176&amp;(IF($L176=MID($Q176,FIND("Bought ",$Q176)+7,3),MID($Q176,FIND("Sold ",$Q176)+5,3),IF($L176=MID($Q176,FIND("Sold ",$Q176)+5,3),MID($Q176,FIND("Bought ",$Q176)+7,3),"error"))),FX!$A:$B,2,0)+SUMIFS($AY:$AY,$BG:$BG,$BG176,$B:$B,$B176),$BI176*(VLOOKUP($D176&amp;$L176,FX!$A:$B,2,0)))))</f>
        <v>1636940.96</v>
      </c>
      <c r="BK176" t="str">
        <f>IF(E176="CASH",IFERROR(VLOOKUP(M176,[1]mapping!$A:$C,3,0),""),IF(I176="F.E.T.",IF(VLOOKUP(O176,[1]forwards!$E:$Q,13,0)=0,"",VLOOKUP(O176,[1]forwards!$E:$Q,13,0)),""))</f>
        <v/>
      </c>
      <c r="BL176" t="str">
        <f>IF($B176&lt;&gt;VLOOKUP($BL$1,NAV!$A:$N,MATCH("SubFund_Code",NAV!$A$1:$N$1,0),0),"n/a",IF($BK176="",$BJ176/SUMIFS($BJ:$BJ,$BK:$BK,"",$B:$B,$B176)*VLOOKUP($BL$1,NAV!$A:$N,MATCH("Hedged sc",NAV!$A$1:$N$1,0),0)/VLOOKUP($BL$1,NAV!$A:$N,MATCH("SC in FUND CCY",NAV!$A$1:$N$1,0),0),IF($BK176&lt;&gt;VLOOKUP($BL$1,NAV!$A:$N,MATCH("SC",NAV!$A$1:$N$1,0),0),"n/a",$BJ176/VLOOKUP($BL$1,NAV!$A:$N,MATCH("SC in FUND CCY",NAV!$A$1:$N$1,0),0))))</f>
        <v>n/a</v>
      </c>
    </row>
    <row r="177" spans="1:64" hidden="1" x14ac:dyDescent="0.25">
      <c r="A177" s="1">
        <v>44196</v>
      </c>
      <c r="B177" t="s">
        <v>104</v>
      </c>
      <c r="C177" t="s">
        <v>105</v>
      </c>
      <c r="D177" t="s">
        <v>57</v>
      </c>
      <c r="E177" t="s">
        <v>124</v>
      </c>
      <c r="F177" t="s">
        <v>125</v>
      </c>
      <c r="G177" t="s">
        <v>126</v>
      </c>
      <c r="H177">
        <v>150</v>
      </c>
      <c r="I177" t="s">
        <v>127</v>
      </c>
      <c r="J177">
        <v>200</v>
      </c>
      <c r="K177" t="s">
        <v>128</v>
      </c>
      <c r="L177" t="s">
        <v>57</v>
      </c>
      <c r="P177">
        <v>992625000000</v>
      </c>
      <c r="Q177" t="s">
        <v>764</v>
      </c>
      <c r="R177" t="s">
        <v>136</v>
      </c>
      <c r="S177" t="s">
        <v>151</v>
      </c>
      <c r="T177" t="s">
        <v>149</v>
      </c>
      <c r="U177" t="s">
        <v>296</v>
      </c>
      <c r="V177">
        <v>591466</v>
      </c>
      <c r="W177" t="s">
        <v>765</v>
      </c>
      <c r="X177" t="s">
        <v>766</v>
      </c>
      <c r="AB177">
        <v>1800000</v>
      </c>
      <c r="AC177" s="1">
        <v>43308</v>
      </c>
      <c r="AD177" s="1">
        <v>43312</v>
      </c>
      <c r="AE177" s="1">
        <v>44007</v>
      </c>
      <c r="AF177" s="1">
        <v>44372</v>
      </c>
      <c r="AG177" s="1">
        <v>46198</v>
      </c>
      <c r="AH177">
        <v>194</v>
      </c>
      <c r="AI177">
        <v>171</v>
      </c>
      <c r="AJ177">
        <v>1997</v>
      </c>
      <c r="AK177">
        <v>1.75</v>
      </c>
      <c r="AL177">
        <v>1</v>
      </c>
      <c r="AM177" t="s">
        <v>133</v>
      </c>
      <c r="AN177" t="s">
        <v>134</v>
      </c>
      <c r="AO177">
        <v>105.13389100000001</v>
      </c>
      <c r="AP177">
        <v>107.538</v>
      </c>
      <c r="AQ177">
        <v>1935684</v>
      </c>
      <c r="AR177">
        <v>16742.47</v>
      </c>
      <c r="AS177">
        <v>1952426.47</v>
      </c>
      <c r="AT177">
        <v>1935684</v>
      </c>
      <c r="AU177">
        <v>16742.47</v>
      </c>
      <c r="AV177">
        <v>1952426.47</v>
      </c>
      <c r="AW177">
        <v>1892410.03</v>
      </c>
      <c r="AX177">
        <v>1892410.03</v>
      </c>
      <c r="BA177">
        <v>173975914.15000001</v>
      </c>
      <c r="BB177">
        <v>1403306.79</v>
      </c>
      <c r="BC177">
        <v>175379220.94</v>
      </c>
      <c r="BD177">
        <v>176919328.78999999</v>
      </c>
      <c r="BE177">
        <v>1.0941050000000001</v>
      </c>
      <c r="BF177" t="str">
        <f>IF(TRIM(W177)="",IF(TRIM(O177)="",IF(TRIM(M177)="","please check",CONCATENATE(M177,"_",COUNTIFS($M$2:$M177,M177,$C$2:$C177,$C177))),CONCATENATE(O177,"_",COUNTIFS($O$2:$O177,O177,$C$2:$C177,$C177))),W177)</f>
        <v>DE000A1919G4</v>
      </c>
      <c r="BG177" t="str">
        <f t="shared" si="6"/>
        <v/>
      </c>
      <c r="BH177">
        <f t="shared" si="7"/>
        <v>1800000</v>
      </c>
      <c r="BI177">
        <f t="shared" si="8"/>
        <v>1952426.47</v>
      </c>
      <c r="BJ177">
        <f>IF($I177&lt;&gt;"F.E.T.",$AV177,IF($BK177="",IF($D177=$L177,$BI177,-SUMIFS($BI:$BI,$BG:$BG,$BG177,$B:$B,$B177,$L:$L,"&lt;&gt;"&amp;$L177)+SUMIFS($AY:$AY,$BG:$BG,$BG177,$B:$B,$B177)),IF($D177=$L177,-SUMIFS($BI:$BI,$BG:$BG,$BG177,$B:$B,$B177,$L:$L,"&lt;&gt;"&amp;$L177)*VLOOKUP($D177&amp;(IF($L177=MID($Q177,FIND("Bought ",$Q177)+7,3),MID($Q177,FIND("Sold ",$Q177)+5,3),IF($L177=MID($Q177,FIND("Sold ",$Q177)+5,3),MID($Q177,FIND("Bought ",$Q177)+7,3),"error"))),FX!$A:$B,2,0)+SUMIFS($AY:$AY,$BG:$BG,$BG177,$B:$B,$B177),$BI177*(VLOOKUP($D177&amp;$L177,FX!$A:$B,2,0)))))</f>
        <v>1952426.47</v>
      </c>
      <c r="BK177" t="str">
        <f>IF(E177="CASH",IFERROR(VLOOKUP(M177,[1]mapping!$A:$C,3,0),""),IF(I177="F.E.T.",IF(VLOOKUP(O177,[1]forwards!$E:$Q,13,0)=0,"",VLOOKUP(O177,[1]forwards!$E:$Q,13,0)),""))</f>
        <v/>
      </c>
      <c r="BL177" t="str">
        <f>IF($B177&lt;&gt;VLOOKUP($BL$1,NAV!$A:$N,MATCH("SubFund_Code",NAV!$A$1:$N$1,0),0),"n/a",IF($BK177="",$BJ177/SUMIFS($BJ:$BJ,$BK:$BK,"",$B:$B,$B177)*VLOOKUP($BL$1,NAV!$A:$N,MATCH("Hedged sc",NAV!$A$1:$N$1,0),0)/VLOOKUP($BL$1,NAV!$A:$N,MATCH("SC in FUND CCY",NAV!$A$1:$N$1,0),0),IF($BK177&lt;&gt;VLOOKUP($BL$1,NAV!$A:$N,MATCH("SC",NAV!$A$1:$N$1,0),0),"n/a",$BJ177/VLOOKUP($BL$1,NAV!$A:$N,MATCH("SC in FUND CCY",NAV!$A$1:$N$1,0),0))))</f>
        <v>n/a</v>
      </c>
    </row>
    <row r="178" spans="1:64" hidden="1" x14ac:dyDescent="0.25">
      <c r="A178" s="1">
        <v>44196</v>
      </c>
      <c r="B178" t="s">
        <v>104</v>
      </c>
      <c r="C178" t="s">
        <v>105</v>
      </c>
      <c r="D178" t="s">
        <v>57</v>
      </c>
      <c r="E178" t="s">
        <v>124</v>
      </c>
      <c r="F178" t="s">
        <v>125</v>
      </c>
      <c r="G178" t="s">
        <v>126</v>
      </c>
      <c r="H178">
        <v>150</v>
      </c>
      <c r="I178" t="s">
        <v>127</v>
      </c>
      <c r="J178">
        <v>200</v>
      </c>
      <c r="K178" t="s">
        <v>128</v>
      </c>
      <c r="L178" t="s">
        <v>57</v>
      </c>
      <c r="P178">
        <v>993943000000</v>
      </c>
      <c r="Q178" t="s">
        <v>614</v>
      </c>
      <c r="R178" t="s">
        <v>155</v>
      </c>
      <c r="S178" t="s">
        <v>156</v>
      </c>
      <c r="T178" t="s">
        <v>157</v>
      </c>
      <c r="U178" t="s">
        <v>287</v>
      </c>
      <c r="V178">
        <v>697963</v>
      </c>
      <c r="W178" t="s">
        <v>615</v>
      </c>
      <c r="X178" t="s">
        <v>616</v>
      </c>
      <c r="AB178">
        <v>600000</v>
      </c>
      <c r="AC178" s="1">
        <v>43613</v>
      </c>
      <c r="AD178" s="1">
        <v>43615</v>
      </c>
      <c r="AE178" s="1">
        <v>44014</v>
      </c>
      <c r="AF178" s="1">
        <v>44379</v>
      </c>
      <c r="AG178" s="1">
        <v>45840</v>
      </c>
      <c r="AH178">
        <v>187</v>
      </c>
      <c r="AI178">
        <v>178</v>
      </c>
      <c r="AJ178">
        <v>1639</v>
      </c>
      <c r="AK178">
        <v>2.875</v>
      </c>
      <c r="AL178">
        <v>1</v>
      </c>
      <c r="AM178" t="s">
        <v>133</v>
      </c>
      <c r="AN178" t="s">
        <v>134</v>
      </c>
      <c r="AO178">
        <v>102.363</v>
      </c>
      <c r="AP178">
        <v>107.104</v>
      </c>
      <c r="AQ178">
        <v>642624</v>
      </c>
      <c r="AR178">
        <v>8837.67</v>
      </c>
      <c r="AS178">
        <v>651461.67000000004</v>
      </c>
      <c r="AT178">
        <v>642624</v>
      </c>
      <c r="AU178">
        <v>8837.67</v>
      </c>
      <c r="AV178">
        <v>651461.67000000004</v>
      </c>
      <c r="AW178">
        <v>614178</v>
      </c>
      <c r="AX178">
        <v>614178</v>
      </c>
      <c r="BA178">
        <v>173975914.15000001</v>
      </c>
      <c r="BB178">
        <v>1403306.79</v>
      </c>
      <c r="BC178">
        <v>175379220.94</v>
      </c>
      <c r="BD178">
        <v>176919328.78999999</v>
      </c>
      <c r="BE178">
        <v>0.36323</v>
      </c>
      <c r="BF178" t="str">
        <f>IF(TRIM(W178)="",IF(TRIM(O178)="",IF(TRIM(M178)="","please check",CONCATENATE(M178,"_",COUNTIFS($M$2:$M178,M178,$C$2:$C178,$C178))),CONCATENATE(O178,"_",COUNTIFS($O$2:$O178,O178,$C$2:$C178,$C178))),W178)</f>
        <v>FR0013346814</v>
      </c>
      <c r="BG178" t="str">
        <f t="shared" si="6"/>
        <v/>
      </c>
      <c r="BH178">
        <f t="shared" si="7"/>
        <v>600000</v>
      </c>
      <c r="BI178">
        <f t="shared" si="8"/>
        <v>651461.67000000004</v>
      </c>
      <c r="BJ178">
        <f>IF($I178&lt;&gt;"F.E.T.",$AV178,IF($BK178="",IF($D178=$L178,$BI178,-SUMIFS($BI:$BI,$BG:$BG,$BG178,$B:$B,$B178,$L:$L,"&lt;&gt;"&amp;$L178)+SUMIFS($AY:$AY,$BG:$BG,$BG178,$B:$B,$B178)),IF($D178=$L178,-SUMIFS($BI:$BI,$BG:$BG,$BG178,$B:$B,$B178,$L:$L,"&lt;&gt;"&amp;$L178)*VLOOKUP($D178&amp;(IF($L178=MID($Q178,FIND("Bought ",$Q178)+7,3),MID($Q178,FIND("Sold ",$Q178)+5,3),IF($L178=MID($Q178,FIND("Sold ",$Q178)+5,3),MID($Q178,FIND("Bought ",$Q178)+7,3),"error"))),FX!$A:$B,2,0)+SUMIFS($AY:$AY,$BG:$BG,$BG178,$B:$B,$B178),$BI178*(VLOOKUP($D178&amp;$L178,FX!$A:$B,2,0)))))</f>
        <v>651461.67000000004</v>
      </c>
      <c r="BK178" t="str">
        <f>IF(E178="CASH",IFERROR(VLOOKUP(M178,[1]mapping!$A:$C,3,0),""),IF(I178="F.E.T.",IF(VLOOKUP(O178,[1]forwards!$E:$Q,13,0)=0,"",VLOOKUP(O178,[1]forwards!$E:$Q,13,0)),""))</f>
        <v/>
      </c>
      <c r="BL178" t="str">
        <f>IF($B178&lt;&gt;VLOOKUP($BL$1,NAV!$A:$N,MATCH("SubFund_Code",NAV!$A$1:$N$1,0),0),"n/a",IF($BK178="",$BJ178/SUMIFS($BJ:$BJ,$BK:$BK,"",$B:$B,$B178)*VLOOKUP($BL$1,NAV!$A:$N,MATCH("Hedged sc",NAV!$A$1:$N$1,0),0)/VLOOKUP($BL$1,NAV!$A:$N,MATCH("SC in FUND CCY",NAV!$A$1:$N$1,0),0),IF($BK178&lt;&gt;VLOOKUP($BL$1,NAV!$A:$N,MATCH("SC",NAV!$A$1:$N$1,0),0),"n/a",$BJ178/VLOOKUP($BL$1,NAV!$A:$N,MATCH("SC in FUND CCY",NAV!$A$1:$N$1,0),0))))</f>
        <v>n/a</v>
      </c>
    </row>
    <row r="179" spans="1:64" hidden="1" x14ac:dyDescent="0.25">
      <c r="A179" s="1">
        <v>44196</v>
      </c>
      <c r="B179" t="s">
        <v>104</v>
      </c>
      <c r="C179" t="s">
        <v>105</v>
      </c>
      <c r="D179" t="s">
        <v>57</v>
      </c>
      <c r="E179" t="s">
        <v>124</v>
      </c>
      <c r="F179" t="s">
        <v>125</v>
      </c>
      <c r="G179" t="s">
        <v>126</v>
      </c>
      <c r="H179">
        <v>150</v>
      </c>
      <c r="I179" t="s">
        <v>127</v>
      </c>
      <c r="J179">
        <v>200</v>
      </c>
      <c r="K179" t="s">
        <v>128</v>
      </c>
      <c r="L179" t="s">
        <v>57</v>
      </c>
      <c r="P179">
        <v>993943000000</v>
      </c>
      <c r="Q179" t="s">
        <v>614</v>
      </c>
      <c r="R179" t="s">
        <v>155</v>
      </c>
      <c r="S179" t="s">
        <v>156</v>
      </c>
      <c r="T179" t="s">
        <v>157</v>
      </c>
      <c r="U179" t="s">
        <v>219</v>
      </c>
      <c r="V179">
        <v>20052</v>
      </c>
      <c r="W179" t="s">
        <v>615</v>
      </c>
      <c r="X179" t="s">
        <v>616</v>
      </c>
      <c r="AB179">
        <v>500000</v>
      </c>
      <c r="AC179" s="1">
        <v>43892</v>
      </c>
      <c r="AD179" s="1">
        <v>43894</v>
      </c>
      <c r="AE179" s="1">
        <v>44014</v>
      </c>
      <c r="AF179" s="1">
        <v>44379</v>
      </c>
      <c r="AG179" s="1">
        <v>45840</v>
      </c>
      <c r="AH179">
        <v>187</v>
      </c>
      <c r="AI179">
        <v>178</v>
      </c>
      <c r="AJ179">
        <v>1639</v>
      </c>
      <c r="AK179">
        <v>2.875</v>
      </c>
      <c r="AL179">
        <v>1</v>
      </c>
      <c r="AM179" t="s">
        <v>133</v>
      </c>
      <c r="AN179" t="s">
        <v>134</v>
      </c>
      <c r="AO179">
        <v>108.55</v>
      </c>
      <c r="AP179">
        <v>107.104</v>
      </c>
      <c r="AQ179">
        <v>535520</v>
      </c>
      <c r="AR179">
        <v>7364.73</v>
      </c>
      <c r="AS179">
        <v>542884.73</v>
      </c>
      <c r="AT179">
        <v>535520</v>
      </c>
      <c r="AU179">
        <v>7364.73</v>
      </c>
      <c r="AV179">
        <v>542884.73</v>
      </c>
      <c r="AW179">
        <v>542750</v>
      </c>
      <c r="AX179">
        <v>542750</v>
      </c>
      <c r="BA179">
        <v>173975914.15000001</v>
      </c>
      <c r="BB179">
        <v>1403306.79</v>
      </c>
      <c r="BC179">
        <v>175379220.94</v>
      </c>
      <c r="BD179">
        <v>176919328.78999999</v>
      </c>
      <c r="BE179">
        <v>0.30269200000000002</v>
      </c>
      <c r="BF179" t="str">
        <f>IF(TRIM(W179)="",IF(TRIM(O179)="",IF(TRIM(M179)="","please check",CONCATENATE(M179,"_",COUNTIFS($M$2:$M179,M179,$C$2:$C179,$C179))),CONCATENATE(O179,"_",COUNTIFS($O$2:$O179,O179,$C$2:$C179,$C179))),W179)</f>
        <v>FR0013346814</v>
      </c>
      <c r="BG179" t="str">
        <f t="shared" si="6"/>
        <v/>
      </c>
      <c r="BH179">
        <f t="shared" si="7"/>
        <v>500000</v>
      </c>
      <c r="BI179">
        <f t="shared" si="8"/>
        <v>542884.73</v>
      </c>
      <c r="BJ179">
        <f>IF($I179&lt;&gt;"F.E.T.",$AV179,IF($BK179="",IF($D179=$L179,$BI179,-SUMIFS($BI:$BI,$BG:$BG,$BG179,$B:$B,$B179,$L:$L,"&lt;&gt;"&amp;$L179)+SUMIFS($AY:$AY,$BG:$BG,$BG179,$B:$B,$B179)),IF($D179=$L179,-SUMIFS($BI:$BI,$BG:$BG,$BG179,$B:$B,$B179,$L:$L,"&lt;&gt;"&amp;$L179)*VLOOKUP($D179&amp;(IF($L179=MID($Q179,FIND("Bought ",$Q179)+7,3),MID($Q179,FIND("Sold ",$Q179)+5,3),IF($L179=MID($Q179,FIND("Sold ",$Q179)+5,3),MID($Q179,FIND("Bought ",$Q179)+7,3),"error"))),FX!$A:$B,2,0)+SUMIFS($AY:$AY,$BG:$BG,$BG179,$B:$B,$B179),$BI179*(VLOOKUP($D179&amp;$L179,FX!$A:$B,2,0)))))</f>
        <v>542884.73</v>
      </c>
      <c r="BK179" t="str">
        <f>IF(E179="CASH",IFERROR(VLOOKUP(M179,[1]mapping!$A:$C,3,0),""),IF(I179="F.E.T.",IF(VLOOKUP(O179,[1]forwards!$E:$Q,13,0)=0,"",VLOOKUP(O179,[1]forwards!$E:$Q,13,0)),""))</f>
        <v/>
      </c>
      <c r="BL179" t="str">
        <f>IF($B179&lt;&gt;VLOOKUP($BL$1,NAV!$A:$N,MATCH("SubFund_Code",NAV!$A$1:$N$1,0),0),"n/a",IF($BK179="",$BJ179/SUMIFS($BJ:$BJ,$BK:$BK,"",$B:$B,$B179)*VLOOKUP($BL$1,NAV!$A:$N,MATCH("Hedged sc",NAV!$A$1:$N$1,0),0)/VLOOKUP($BL$1,NAV!$A:$N,MATCH("SC in FUND CCY",NAV!$A$1:$N$1,0),0),IF($BK179&lt;&gt;VLOOKUP($BL$1,NAV!$A:$N,MATCH("SC",NAV!$A$1:$N$1,0),0),"n/a",$BJ179/VLOOKUP($BL$1,NAV!$A:$N,MATCH("SC in FUND CCY",NAV!$A$1:$N$1,0),0))))</f>
        <v>n/a</v>
      </c>
    </row>
    <row r="180" spans="1:64" hidden="1" x14ac:dyDescent="0.25">
      <c r="A180" s="1">
        <v>44196</v>
      </c>
      <c r="B180" t="s">
        <v>104</v>
      </c>
      <c r="C180" t="s">
        <v>105</v>
      </c>
      <c r="D180" t="s">
        <v>57</v>
      </c>
      <c r="E180" t="s">
        <v>124</v>
      </c>
      <c r="F180" t="s">
        <v>125</v>
      </c>
      <c r="G180" t="s">
        <v>126</v>
      </c>
      <c r="H180">
        <v>150</v>
      </c>
      <c r="I180" t="s">
        <v>127</v>
      </c>
      <c r="J180">
        <v>200</v>
      </c>
      <c r="K180" t="s">
        <v>128</v>
      </c>
      <c r="L180" t="s">
        <v>57</v>
      </c>
      <c r="P180">
        <v>325377000000</v>
      </c>
      <c r="Q180" t="s">
        <v>620</v>
      </c>
      <c r="R180" t="s">
        <v>142</v>
      </c>
      <c r="S180" t="s">
        <v>149</v>
      </c>
      <c r="T180" t="s">
        <v>144</v>
      </c>
      <c r="U180" t="s">
        <v>219</v>
      </c>
      <c r="V180">
        <v>20052</v>
      </c>
      <c r="W180" t="s">
        <v>621</v>
      </c>
      <c r="X180" t="s">
        <v>622</v>
      </c>
      <c r="AB180">
        <v>700000</v>
      </c>
      <c r="AC180" s="1">
        <v>43712</v>
      </c>
      <c r="AD180" s="1">
        <v>43719</v>
      </c>
      <c r="AE180" s="1">
        <v>44085</v>
      </c>
      <c r="AF180" s="1">
        <v>44450</v>
      </c>
      <c r="AG180" s="1">
        <v>73050</v>
      </c>
      <c r="AH180">
        <v>116</v>
      </c>
      <c r="AI180">
        <v>249</v>
      </c>
      <c r="AJ180">
        <v>28849</v>
      </c>
      <c r="AK180">
        <v>2.875</v>
      </c>
      <c r="AL180">
        <v>1</v>
      </c>
      <c r="AM180" t="s">
        <v>133</v>
      </c>
      <c r="AN180" t="s">
        <v>134</v>
      </c>
      <c r="AO180">
        <v>99.661428999999998</v>
      </c>
      <c r="AP180">
        <v>102.496</v>
      </c>
      <c r="AQ180">
        <v>717472</v>
      </c>
      <c r="AR180">
        <v>6395.89</v>
      </c>
      <c r="AS180">
        <v>723867.89</v>
      </c>
      <c r="AT180">
        <v>717472</v>
      </c>
      <c r="AU180">
        <v>6395.89</v>
      </c>
      <c r="AV180">
        <v>723867.89</v>
      </c>
      <c r="AW180">
        <v>697630</v>
      </c>
      <c r="AX180">
        <v>697630</v>
      </c>
      <c r="BA180">
        <v>173975914.15000001</v>
      </c>
      <c r="BB180">
        <v>1403306.79</v>
      </c>
      <c r="BC180">
        <v>175379220.94</v>
      </c>
      <c r="BD180">
        <v>176919328.78999999</v>
      </c>
      <c r="BE180">
        <v>0.40553600000000001</v>
      </c>
      <c r="BF180" t="str">
        <f>IF(TRIM(W180)="",IF(TRIM(O180)="",IF(TRIM(M180)="","please check",CONCATENATE(M180,"_",COUNTIFS($M$2:$M180,M180,$C$2:$C180,$C180))),CONCATENATE(O180,"_",COUNTIFS($O$2:$O180,O180,$C$2:$C180,$C180))),W180)</f>
        <v>XS2051471105</v>
      </c>
      <c r="BG180" t="str">
        <f t="shared" si="6"/>
        <v/>
      </c>
      <c r="BH180">
        <f t="shared" si="7"/>
        <v>700000</v>
      </c>
      <c r="BI180">
        <f t="shared" si="8"/>
        <v>723867.89</v>
      </c>
      <c r="BJ180">
        <f>IF($I180&lt;&gt;"F.E.T.",$AV180,IF($BK180="",IF($D180=$L180,$BI180,-SUMIFS($BI:$BI,$BG:$BG,$BG180,$B:$B,$B180,$L:$L,"&lt;&gt;"&amp;$L180)+SUMIFS($AY:$AY,$BG:$BG,$BG180,$B:$B,$B180)),IF($D180=$L180,-SUMIFS($BI:$BI,$BG:$BG,$BG180,$B:$B,$B180,$L:$L,"&lt;&gt;"&amp;$L180)*VLOOKUP($D180&amp;(IF($L180=MID($Q180,FIND("Bought ",$Q180)+7,3),MID($Q180,FIND("Sold ",$Q180)+5,3),IF($L180=MID($Q180,FIND("Sold ",$Q180)+5,3),MID($Q180,FIND("Bought ",$Q180)+7,3),"error"))),FX!$A:$B,2,0)+SUMIFS($AY:$AY,$BG:$BG,$BG180,$B:$B,$B180),$BI180*(VLOOKUP($D180&amp;$L180,FX!$A:$B,2,0)))))</f>
        <v>723867.89</v>
      </c>
      <c r="BK180" t="str">
        <f>IF(E180="CASH",IFERROR(VLOOKUP(M180,[1]mapping!$A:$C,3,0),""),IF(I180="F.E.T.",IF(VLOOKUP(O180,[1]forwards!$E:$Q,13,0)=0,"",VLOOKUP(O180,[1]forwards!$E:$Q,13,0)),""))</f>
        <v/>
      </c>
      <c r="BL180" t="str">
        <f>IF($B180&lt;&gt;VLOOKUP($BL$1,NAV!$A:$N,MATCH("SubFund_Code",NAV!$A$1:$N$1,0),0),"n/a",IF($BK180="",$BJ180/SUMIFS($BJ:$BJ,$BK:$BK,"",$B:$B,$B180)*VLOOKUP($BL$1,NAV!$A:$N,MATCH("Hedged sc",NAV!$A$1:$N$1,0),0)/VLOOKUP($BL$1,NAV!$A:$N,MATCH("SC in FUND CCY",NAV!$A$1:$N$1,0),0),IF($BK180&lt;&gt;VLOOKUP($BL$1,NAV!$A:$N,MATCH("SC",NAV!$A$1:$N$1,0),0),"n/a",$BJ180/VLOOKUP($BL$1,NAV!$A:$N,MATCH("SC in FUND CCY",NAV!$A$1:$N$1,0),0))))</f>
        <v>n/a</v>
      </c>
    </row>
    <row r="181" spans="1:64" hidden="1" x14ac:dyDescent="0.25">
      <c r="A181" s="1">
        <v>44196</v>
      </c>
      <c r="B181" t="s">
        <v>104</v>
      </c>
      <c r="C181" t="s">
        <v>105</v>
      </c>
      <c r="D181" t="s">
        <v>57</v>
      </c>
      <c r="E181" t="s">
        <v>124</v>
      </c>
      <c r="F181" t="s">
        <v>125</v>
      </c>
      <c r="G181" t="s">
        <v>126</v>
      </c>
      <c r="H181">
        <v>150</v>
      </c>
      <c r="I181" t="s">
        <v>127</v>
      </c>
      <c r="J181">
        <v>200</v>
      </c>
      <c r="K181" t="s">
        <v>128</v>
      </c>
      <c r="L181" t="s">
        <v>57</v>
      </c>
      <c r="P181">
        <v>326881000000</v>
      </c>
      <c r="Q181" t="s">
        <v>623</v>
      </c>
      <c r="R181" t="s">
        <v>136</v>
      </c>
      <c r="S181" t="s">
        <v>151</v>
      </c>
      <c r="T181" t="s">
        <v>217</v>
      </c>
      <c r="U181" t="s">
        <v>219</v>
      </c>
      <c r="V181">
        <v>20052</v>
      </c>
      <c r="W181" t="s">
        <v>624</v>
      </c>
      <c r="X181" t="s">
        <v>625</v>
      </c>
      <c r="AB181">
        <v>1300000</v>
      </c>
      <c r="AC181" s="1">
        <v>43718</v>
      </c>
      <c r="AD181" s="1">
        <v>43727</v>
      </c>
      <c r="AE181" s="1">
        <v>43936</v>
      </c>
      <c r="AF181" s="1">
        <v>44301</v>
      </c>
      <c r="AG181" s="1">
        <v>46858</v>
      </c>
      <c r="AH181">
        <v>265</v>
      </c>
      <c r="AI181">
        <v>100</v>
      </c>
      <c r="AJ181">
        <v>2657</v>
      </c>
      <c r="AK181">
        <v>1.35</v>
      </c>
      <c r="AL181">
        <v>1</v>
      </c>
      <c r="AM181" t="s">
        <v>133</v>
      </c>
      <c r="AN181" t="s">
        <v>134</v>
      </c>
      <c r="AO181">
        <v>99.575249999999997</v>
      </c>
      <c r="AP181">
        <v>104.303</v>
      </c>
      <c r="AQ181">
        <v>1355939</v>
      </c>
      <c r="AR181">
        <v>12741.78</v>
      </c>
      <c r="AS181">
        <v>1368680.78</v>
      </c>
      <c r="AT181">
        <v>1355939</v>
      </c>
      <c r="AU181">
        <v>12741.78</v>
      </c>
      <c r="AV181">
        <v>1368680.78</v>
      </c>
      <c r="AW181">
        <v>1294478.25</v>
      </c>
      <c r="AX181">
        <v>1294478.25</v>
      </c>
      <c r="BA181">
        <v>173975914.15000001</v>
      </c>
      <c r="BB181">
        <v>1403306.79</v>
      </c>
      <c r="BC181">
        <v>175379220.94</v>
      </c>
      <c r="BD181">
        <v>176919328.78999999</v>
      </c>
      <c r="BE181">
        <v>0.76641700000000001</v>
      </c>
      <c r="BF181" t="str">
        <f>IF(TRIM(W181)="",IF(TRIM(O181)="",IF(TRIM(M181)="","please check",CONCATENATE(M181,"_",COUNTIFS($M$2:$M181,M181,$C$2:$C181,$C181))),CONCATENATE(O181,"_",COUNTIFS($O$2:$O181,O181,$C$2:$C181,$C181))),W181)</f>
        <v>XS2052968596</v>
      </c>
      <c r="BG181" t="str">
        <f t="shared" si="6"/>
        <v/>
      </c>
      <c r="BH181">
        <f t="shared" si="7"/>
        <v>1300000</v>
      </c>
      <c r="BI181">
        <f t="shared" si="8"/>
        <v>1368680.78</v>
      </c>
      <c r="BJ181">
        <f>IF($I181&lt;&gt;"F.E.T.",$AV181,IF($BK181="",IF($D181=$L181,$BI181,-SUMIFS($BI:$BI,$BG:$BG,$BG181,$B:$B,$B181,$L:$L,"&lt;&gt;"&amp;$L181)+SUMIFS($AY:$AY,$BG:$BG,$BG181,$B:$B,$B181)),IF($D181=$L181,-SUMIFS($BI:$BI,$BG:$BG,$BG181,$B:$B,$B181,$L:$L,"&lt;&gt;"&amp;$L181)*VLOOKUP($D181&amp;(IF($L181=MID($Q181,FIND("Bought ",$Q181)+7,3),MID($Q181,FIND("Sold ",$Q181)+5,3),IF($L181=MID($Q181,FIND("Sold ",$Q181)+5,3),MID($Q181,FIND("Bought ",$Q181)+7,3),"error"))),FX!$A:$B,2,0)+SUMIFS($AY:$AY,$BG:$BG,$BG181,$B:$B,$B181),$BI181*(VLOOKUP($D181&amp;$L181,FX!$A:$B,2,0)))))</f>
        <v>1368680.78</v>
      </c>
      <c r="BK181" t="str">
        <f>IF(E181="CASH",IFERROR(VLOOKUP(M181,[1]mapping!$A:$C,3,0),""),IF(I181="F.E.T.",IF(VLOOKUP(O181,[1]forwards!$E:$Q,13,0)=0,"",VLOOKUP(O181,[1]forwards!$E:$Q,13,0)),""))</f>
        <v/>
      </c>
      <c r="BL181" t="str">
        <f>IF($B181&lt;&gt;VLOOKUP($BL$1,NAV!$A:$N,MATCH("SubFund_Code",NAV!$A$1:$N$1,0),0),"n/a",IF($BK181="",$BJ181/SUMIFS($BJ:$BJ,$BK:$BK,"",$B:$B,$B181)*VLOOKUP($BL$1,NAV!$A:$N,MATCH("Hedged sc",NAV!$A$1:$N$1,0),0)/VLOOKUP($BL$1,NAV!$A:$N,MATCH("SC in FUND CCY",NAV!$A$1:$N$1,0),0),IF($BK181&lt;&gt;VLOOKUP($BL$1,NAV!$A:$N,MATCH("SC",NAV!$A$1:$N$1,0),0),"n/a",$BJ181/VLOOKUP($BL$1,NAV!$A:$N,MATCH("SC in FUND CCY",NAV!$A$1:$N$1,0),0))))</f>
        <v>n/a</v>
      </c>
    </row>
    <row r="182" spans="1:64" hidden="1" x14ac:dyDescent="0.25">
      <c r="A182" s="1">
        <v>44196</v>
      </c>
      <c r="B182" t="s">
        <v>104</v>
      </c>
      <c r="C182" t="s">
        <v>105</v>
      </c>
      <c r="D182" t="s">
        <v>57</v>
      </c>
      <c r="E182" t="s">
        <v>124</v>
      </c>
      <c r="F182" t="s">
        <v>125</v>
      </c>
      <c r="G182" t="s">
        <v>126</v>
      </c>
      <c r="H182">
        <v>150</v>
      </c>
      <c r="I182" t="s">
        <v>127</v>
      </c>
      <c r="J182">
        <v>200</v>
      </c>
      <c r="K182" t="s">
        <v>128</v>
      </c>
      <c r="L182" t="s">
        <v>57</v>
      </c>
      <c r="P182">
        <v>713158000000</v>
      </c>
      <c r="Q182" t="s">
        <v>626</v>
      </c>
      <c r="R182" t="s">
        <v>281</v>
      </c>
      <c r="S182" t="s">
        <v>148</v>
      </c>
      <c r="T182" t="s">
        <v>149</v>
      </c>
      <c r="U182" t="s">
        <v>219</v>
      </c>
      <c r="V182">
        <v>20052</v>
      </c>
      <c r="W182" t="s">
        <v>627</v>
      </c>
      <c r="X182" t="s">
        <v>628</v>
      </c>
      <c r="AB182">
        <v>500000</v>
      </c>
      <c r="AC182" s="1">
        <v>43895</v>
      </c>
      <c r="AD182" s="1">
        <v>43899</v>
      </c>
      <c r="AE182" s="1">
        <v>44142</v>
      </c>
      <c r="AF182" s="1">
        <v>44507</v>
      </c>
      <c r="AG182" s="1">
        <v>64838</v>
      </c>
      <c r="AH182">
        <v>59</v>
      </c>
      <c r="AI182">
        <v>306</v>
      </c>
      <c r="AJ182">
        <v>20637</v>
      </c>
      <c r="AK182">
        <v>2.125</v>
      </c>
      <c r="AL182">
        <v>1</v>
      </c>
      <c r="AM182" t="s">
        <v>133</v>
      </c>
      <c r="AN182" t="s">
        <v>134</v>
      </c>
      <c r="AO182">
        <v>103.1</v>
      </c>
      <c r="AP182">
        <v>102.63</v>
      </c>
      <c r="AQ182">
        <v>513150</v>
      </c>
      <c r="AR182">
        <v>1717.47</v>
      </c>
      <c r="AS182">
        <v>514867.47</v>
      </c>
      <c r="AT182">
        <v>513150</v>
      </c>
      <c r="AU182">
        <v>1717.47</v>
      </c>
      <c r="AV182">
        <v>514867.47</v>
      </c>
      <c r="AW182">
        <v>515500</v>
      </c>
      <c r="AX182">
        <v>515500</v>
      </c>
      <c r="BA182">
        <v>173975914.15000001</v>
      </c>
      <c r="BB182">
        <v>1403306.79</v>
      </c>
      <c r="BC182">
        <v>175379220.94</v>
      </c>
      <c r="BD182">
        <v>176919328.78999999</v>
      </c>
      <c r="BE182">
        <v>0.290047</v>
      </c>
      <c r="BF182" t="str">
        <f>IF(TRIM(W182)="",IF(TRIM(O182)="",IF(TRIM(M182)="","please check",CONCATENATE(M182,"_",COUNTIFS($M$2:$M182,M182,$C$2:$C182,$C182))),CONCATENATE(O182,"_",COUNTIFS($O$2:$O182,O182,$C$2:$C182,$C182))),W182)</f>
        <v>DE000A2GSFF1</v>
      </c>
      <c r="BG182" t="str">
        <f t="shared" si="6"/>
        <v/>
      </c>
      <c r="BH182">
        <f t="shared" si="7"/>
        <v>500000</v>
      </c>
      <c r="BI182">
        <f t="shared" si="8"/>
        <v>514867.47</v>
      </c>
      <c r="BJ182">
        <f>IF($I182&lt;&gt;"F.E.T.",$AV182,IF($BK182="",IF($D182=$L182,$BI182,-SUMIFS($BI:$BI,$BG:$BG,$BG182,$B:$B,$B182,$L:$L,"&lt;&gt;"&amp;$L182)+SUMIFS($AY:$AY,$BG:$BG,$BG182,$B:$B,$B182)),IF($D182=$L182,-SUMIFS($BI:$BI,$BG:$BG,$BG182,$B:$B,$B182,$L:$L,"&lt;&gt;"&amp;$L182)*VLOOKUP($D182&amp;(IF($L182=MID($Q182,FIND("Bought ",$Q182)+7,3),MID($Q182,FIND("Sold ",$Q182)+5,3),IF($L182=MID($Q182,FIND("Sold ",$Q182)+5,3),MID($Q182,FIND("Bought ",$Q182)+7,3),"error"))),FX!$A:$B,2,0)+SUMIFS($AY:$AY,$BG:$BG,$BG182,$B:$B,$B182),$BI182*(VLOOKUP($D182&amp;$L182,FX!$A:$B,2,0)))))</f>
        <v>514867.47</v>
      </c>
      <c r="BK182" t="str">
        <f>IF(E182="CASH",IFERROR(VLOOKUP(M182,[1]mapping!$A:$C,3,0),""),IF(I182="F.E.T.",IF(VLOOKUP(O182,[1]forwards!$E:$Q,13,0)=0,"",VLOOKUP(O182,[1]forwards!$E:$Q,13,0)),""))</f>
        <v/>
      </c>
      <c r="BL182" t="str">
        <f>IF($B182&lt;&gt;VLOOKUP($BL$1,NAV!$A:$N,MATCH("SubFund_Code",NAV!$A$1:$N$1,0),0),"n/a",IF($BK182="",$BJ182/SUMIFS($BJ:$BJ,$BK:$BK,"",$B:$B,$B182)*VLOOKUP($BL$1,NAV!$A:$N,MATCH("Hedged sc",NAV!$A$1:$N$1,0),0)/VLOOKUP($BL$1,NAV!$A:$N,MATCH("SC in FUND CCY",NAV!$A$1:$N$1,0),0),IF($BK182&lt;&gt;VLOOKUP($BL$1,NAV!$A:$N,MATCH("SC",NAV!$A$1:$N$1,0),0),"n/a",$BJ182/VLOOKUP($BL$1,NAV!$A:$N,MATCH("SC in FUND CCY",NAV!$A$1:$N$1,0),0))))</f>
        <v>n/a</v>
      </c>
    </row>
    <row r="183" spans="1:64" hidden="1" x14ac:dyDescent="0.25">
      <c r="A183" s="1">
        <v>44196</v>
      </c>
      <c r="B183" t="s">
        <v>104</v>
      </c>
      <c r="C183" t="s">
        <v>105</v>
      </c>
      <c r="D183" t="s">
        <v>57</v>
      </c>
      <c r="E183" t="s">
        <v>124</v>
      </c>
      <c r="F183" t="s">
        <v>125</v>
      </c>
      <c r="G183" t="s">
        <v>126</v>
      </c>
      <c r="H183">
        <v>150</v>
      </c>
      <c r="I183" t="s">
        <v>127</v>
      </c>
      <c r="J183">
        <v>200</v>
      </c>
      <c r="K183" t="s">
        <v>128</v>
      </c>
      <c r="L183" t="s">
        <v>57</v>
      </c>
      <c r="P183">
        <v>758879000000</v>
      </c>
      <c r="Q183" t="s">
        <v>629</v>
      </c>
      <c r="R183" t="s">
        <v>183</v>
      </c>
      <c r="S183" t="s">
        <v>234</v>
      </c>
      <c r="T183" t="s">
        <v>160</v>
      </c>
      <c r="U183" t="s">
        <v>219</v>
      </c>
      <c r="V183">
        <v>20052</v>
      </c>
      <c r="W183" t="s">
        <v>630</v>
      </c>
      <c r="X183" t="s">
        <v>631</v>
      </c>
      <c r="AB183">
        <v>2000000</v>
      </c>
      <c r="AC183" s="1">
        <v>43552</v>
      </c>
      <c r="AD183" s="1">
        <v>43556</v>
      </c>
      <c r="AE183" s="1">
        <v>43987</v>
      </c>
      <c r="AF183" s="1">
        <v>44352</v>
      </c>
      <c r="AG183" s="1">
        <v>46909</v>
      </c>
      <c r="AH183">
        <v>214</v>
      </c>
      <c r="AI183">
        <v>151</v>
      </c>
      <c r="AJ183">
        <v>2708</v>
      </c>
      <c r="AK183">
        <v>3</v>
      </c>
      <c r="AL183">
        <v>1</v>
      </c>
      <c r="AM183" t="s">
        <v>133</v>
      </c>
      <c r="AN183" t="s">
        <v>134</v>
      </c>
      <c r="AO183">
        <v>116.59625</v>
      </c>
      <c r="AP183">
        <v>117.754</v>
      </c>
      <c r="AQ183">
        <v>2355080</v>
      </c>
      <c r="AR183">
        <v>35178.080000000002</v>
      </c>
      <c r="AS183">
        <v>2390258.08</v>
      </c>
      <c r="AT183">
        <v>2355080</v>
      </c>
      <c r="AU183">
        <v>35178.080000000002</v>
      </c>
      <c r="AV183">
        <v>2390258.08</v>
      </c>
      <c r="AW183">
        <v>2331925</v>
      </c>
      <c r="AX183">
        <v>2331925</v>
      </c>
      <c r="BA183">
        <v>173975914.15000001</v>
      </c>
      <c r="BB183">
        <v>1403306.79</v>
      </c>
      <c r="BC183">
        <v>175379220.94</v>
      </c>
      <c r="BD183">
        <v>176919328.78999999</v>
      </c>
      <c r="BE183">
        <v>1.3311599999999999</v>
      </c>
      <c r="BF183" t="str">
        <f>IF(TRIM(W183)="",IF(TRIM(O183)="",IF(TRIM(M183)="","please check",CONCATENATE(M183,"_",COUNTIFS($M$2:$M183,M183,$C$2:$C183,$C183))),CONCATENATE(O183,"_",COUNTIFS($O$2:$O183,O183,$C$2:$C183,$C183))),W183)</f>
        <v>XS0940293763</v>
      </c>
      <c r="BG183" t="str">
        <f t="shared" si="6"/>
        <v/>
      </c>
      <c r="BH183">
        <f t="shared" si="7"/>
        <v>2000000</v>
      </c>
      <c r="BI183">
        <f t="shared" si="8"/>
        <v>2390258.08</v>
      </c>
      <c r="BJ183">
        <f>IF($I183&lt;&gt;"F.E.T.",$AV183,IF($BK183="",IF($D183=$L183,$BI183,-SUMIFS($BI:$BI,$BG:$BG,$BG183,$B:$B,$B183,$L:$L,"&lt;&gt;"&amp;$L183)+SUMIFS($AY:$AY,$BG:$BG,$BG183,$B:$B,$B183)),IF($D183=$L183,-SUMIFS($BI:$BI,$BG:$BG,$BG183,$B:$B,$B183,$L:$L,"&lt;&gt;"&amp;$L183)*VLOOKUP($D183&amp;(IF($L183=MID($Q183,FIND("Bought ",$Q183)+7,3),MID($Q183,FIND("Sold ",$Q183)+5,3),IF($L183=MID($Q183,FIND("Sold ",$Q183)+5,3),MID($Q183,FIND("Bought ",$Q183)+7,3),"error"))),FX!$A:$B,2,0)+SUMIFS($AY:$AY,$BG:$BG,$BG183,$B:$B,$B183),$BI183*(VLOOKUP($D183&amp;$L183,FX!$A:$B,2,0)))))</f>
        <v>2390258.08</v>
      </c>
      <c r="BK183" t="str">
        <f>IF(E183="CASH",IFERROR(VLOOKUP(M183,[1]mapping!$A:$C,3,0),""),IF(I183="F.E.T.",IF(VLOOKUP(O183,[1]forwards!$E:$Q,13,0)=0,"",VLOOKUP(O183,[1]forwards!$E:$Q,13,0)),""))</f>
        <v/>
      </c>
      <c r="BL183" t="str">
        <f>IF($B183&lt;&gt;VLOOKUP($BL$1,NAV!$A:$N,MATCH("SubFund_Code",NAV!$A$1:$N$1,0),0),"n/a",IF($BK183="",$BJ183/SUMIFS($BJ:$BJ,$BK:$BK,"",$B:$B,$B183)*VLOOKUP($BL$1,NAV!$A:$N,MATCH("Hedged sc",NAV!$A$1:$N$1,0),0)/VLOOKUP($BL$1,NAV!$A:$N,MATCH("SC in FUND CCY",NAV!$A$1:$N$1,0),0),IF($BK183&lt;&gt;VLOOKUP($BL$1,NAV!$A:$N,MATCH("SC",NAV!$A$1:$N$1,0),0),"n/a",$BJ183/VLOOKUP($BL$1,NAV!$A:$N,MATCH("SC in FUND CCY",NAV!$A$1:$N$1,0),0))))</f>
        <v>n/a</v>
      </c>
    </row>
    <row r="184" spans="1:64" hidden="1" x14ac:dyDescent="0.25">
      <c r="A184" s="1">
        <v>44196</v>
      </c>
      <c r="B184" t="s">
        <v>104</v>
      </c>
      <c r="C184" t="s">
        <v>105</v>
      </c>
      <c r="D184" t="s">
        <v>57</v>
      </c>
      <c r="E184" t="s">
        <v>124</v>
      </c>
      <c r="F184" t="s">
        <v>125</v>
      </c>
      <c r="G184" t="s">
        <v>126</v>
      </c>
      <c r="H184">
        <v>150</v>
      </c>
      <c r="I184" t="s">
        <v>127</v>
      </c>
      <c r="J184">
        <v>200</v>
      </c>
      <c r="K184" t="s">
        <v>128</v>
      </c>
      <c r="L184" t="s">
        <v>57</v>
      </c>
      <c r="P184">
        <v>995109000000</v>
      </c>
      <c r="Q184" t="s">
        <v>632</v>
      </c>
      <c r="R184" t="s">
        <v>232</v>
      </c>
      <c r="S184" t="s">
        <v>130</v>
      </c>
      <c r="T184" t="s">
        <v>599</v>
      </c>
      <c r="U184" t="s">
        <v>600</v>
      </c>
      <c r="V184">
        <v>187708</v>
      </c>
      <c r="W184" t="s">
        <v>633</v>
      </c>
      <c r="X184" t="s">
        <v>634</v>
      </c>
      <c r="AB184">
        <v>1600000</v>
      </c>
      <c r="AC184" s="1">
        <v>43600</v>
      </c>
      <c r="AD184" s="1">
        <v>43602</v>
      </c>
      <c r="AE184" s="1">
        <v>44023</v>
      </c>
      <c r="AF184" s="1">
        <v>44388</v>
      </c>
      <c r="AG184" s="1">
        <v>46214</v>
      </c>
      <c r="AH184">
        <v>178</v>
      </c>
      <c r="AI184">
        <v>187</v>
      </c>
      <c r="AJ184">
        <v>2013</v>
      </c>
      <c r="AK184">
        <v>1.25</v>
      </c>
      <c r="AL184">
        <v>1</v>
      </c>
      <c r="AM184" t="s">
        <v>133</v>
      </c>
      <c r="AN184" t="s">
        <v>134</v>
      </c>
      <c r="AO184">
        <v>104.40975</v>
      </c>
      <c r="AP184">
        <v>107.316</v>
      </c>
      <c r="AQ184">
        <v>1717056</v>
      </c>
      <c r="AR184">
        <v>9753.42</v>
      </c>
      <c r="AS184">
        <v>1726809.42</v>
      </c>
      <c r="AT184">
        <v>1717056</v>
      </c>
      <c r="AU184">
        <v>9753.42</v>
      </c>
      <c r="AV184">
        <v>1726809.42</v>
      </c>
      <c r="AW184">
        <v>1670556</v>
      </c>
      <c r="AX184">
        <v>1670556</v>
      </c>
      <c r="BA184">
        <v>173975914.15000001</v>
      </c>
      <c r="BB184">
        <v>1403306.79</v>
      </c>
      <c r="BC184">
        <v>175379220.94</v>
      </c>
      <c r="BD184">
        <v>176919328.78999999</v>
      </c>
      <c r="BE184">
        <v>0.97053</v>
      </c>
      <c r="BF184" t="str">
        <f>IF(TRIM(W184)="",IF(TRIM(O184)="",IF(TRIM(M184)="","please check",CONCATENATE(M184,"_",COUNTIFS($M$2:$M184,M184,$C$2:$C184,$C184))),CONCATENATE(O184,"_",COUNTIFS($O$2:$O184,O184,$C$2:$C184,$C184))),W184)</f>
        <v>BE0002601798</v>
      </c>
      <c r="BG184" t="str">
        <f t="shared" si="6"/>
        <v/>
      </c>
      <c r="BH184">
        <f t="shared" si="7"/>
        <v>1600000</v>
      </c>
      <c r="BI184">
        <f t="shared" si="8"/>
        <v>1726809.42</v>
      </c>
      <c r="BJ184">
        <f>IF($I184&lt;&gt;"F.E.T.",$AV184,IF($BK184="",IF($D184=$L184,$BI184,-SUMIFS($BI:$BI,$BG:$BG,$BG184,$B:$B,$B184,$L:$L,"&lt;&gt;"&amp;$L184)+SUMIFS($AY:$AY,$BG:$BG,$BG184,$B:$B,$B184)),IF($D184=$L184,-SUMIFS($BI:$BI,$BG:$BG,$BG184,$B:$B,$B184,$L:$L,"&lt;&gt;"&amp;$L184)*VLOOKUP($D184&amp;(IF($L184=MID($Q184,FIND("Bought ",$Q184)+7,3),MID($Q184,FIND("Sold ",$Q184)+5,3),IF($L184=MID($Q184,FIND("Sold ",$Q184)+5,3),MID($Q184,FIND("Bought ",$Q184)+7,3),"error"))),FX!$A:$B,2,0)+SUMIFS($AY:$AY,$BG:$BG,$BG184,$B:$B,$B184),$BI184*(VLOOKUP($D184&amp;$L184,FX!$A:$B,2,0)))))</f>
        <v>1726809.42</v>
      </c>
      <c r="BK184" t="str">
        <f>IF(E184="CASH",IFERROR(VLOOKUP(M184,[1]mapping!$A:$C,3,0),""),IF(I184="F.E.T.",IF(VLOOKUP(O184,[1]forwards!$E:$Q,13,0)=0,"",VLOOKUP(O184,[1]forwards!$E:$Q,13,0)),""))</f>
        <v/>
      </c>
      <c r="BL184" t="str">
        <f>IF($B184&lt;&gt;VLOOKUP($BL$1,NAV!$A:$N,MATCH("SubFund_Code",NAV!$A$1:$N$1,0),0),"n/a",IF($BK184="",$BJ184/SUMIFS($BJ:$BJ,$BK:$BK,"",$B:$B,$B184)*VLOOKUP($BL$1,NAV!$A:$N,MATCH("Hedged sc",NAV!$A$1:$N$1,0),0)/VLOOKUP($BL$1,NAV!$A:$N,MATCH("SC in FUND CCY",NAV!$A$1:$N$1,0),0),IF($BK184&lt;&gt;VLOOKUP($BL$1,NAV!$A:$N,MATCH("SC",NAV!$A$1:$N$1,0),0),"n/a",$BJ184/VLOOKUP($BL$1,NAV!$A:$N,MATCH("SC in FUND CCY",NAV!$A$1:$N$1,0),0))))</f>
        <v>n/a</v>
      </c>
    </row>
    <row r="185" spans="1:64" hidden="1" x14ac:dyDescent="0.25">
      <c r="A185" s="1">
        <v>44196</v>
      </c>
      <c r="B185" t="s">
        <v>104</v>
      </c>
      <c r="C185" t="s">
        <v>105</v>
      </c>
      <c r="D185" t="s">
        <v>57</v>
      </c>
      <c r="E185" t="s">
        <v>124</v>
      </c>
      <c r="F185" t="s">
        <v>125</v>
      </c>
      <c r="G185" t="s">
        <v>126</v>
      </c>
      <c r="H185">
        <v>150</v>
      </c>
      <c r="I185" t="s">
        <v>127</v>
      </c>
      <c r="J185">
        <v>200</v>
      </c>
      <c r="K185" t="s">
        <v>128</v>
      </c>
      <c r="L185" t="s">
        <v>57</v>
      </c>
      <c r="P185">
        <v>275547000000</v>
      </c>
      <c r="Q185" t="s">
        <v>852</v>
      </c>
      <c r="R185" t="s">
        <v>129</v>
      </c>
      <c r="S185" t="s">
        <v>163</v>
      </c>
      <c r="T185" t="s">
        <v>160</v>
      </c>
      <c r="U185" t="s">
        <v>792</v>
      </c>
      <c r="V185">
        <v>696959</v>
      </c>
      <c r="W185" t="s">
        <v>853</v>
      </c>
      <c r="X185" t="s">
        <v>854</v>
      </c>
      <c r="AB185">
        <v>800000</v>
      </c>
      <c r="AC185" s="1">
        <v>43131</v>
      </c>
      <c r="AD185" s="1">
        <v>43133</v>
      </c>
      <c r="AE185" s="1">
        <v>44094</v>
      </c>
      <c r="AF185" s="1">
        <v>44459</v>
      </c>
      <c r="AG185" s="1">
        <v>45189</v>
      </c>
      <c r="AH185">
        <v>107</v>
      </c>
      <c r="AI185">
        <v>258</v>
      </c>
      <c r="AJ185">
        <v>988</v>
      </c>
      <c r="AK185">
        <v>1.625</v>
      </c>
      <c r="AL185">
        <v>1</v>
      </c>
      <c r="AM185" t="s">
        <v>133</v>
      </c>
      <c r="AN185" t="s">
        <v>134</v>
      </c>
      <c r="AO185">
        <v>101.941743</v>
      </c>
      <c r="AP185">
        <v>96.635900000000007</v>
      </c>
      <c r="AQ185">
        <v>773087.2</v>
      </c>
      <c r="AR185">
        <v>3810.96</v>
      </c>
      <c r="AS185">
        <v>776898.16</v>
      </c>
      <c r="AT185">
        <v>773087.2</v>
      </c>
      <c r="AU185">
        <v>3810.96</v>
      </c>
      <c r="AV185">
        <v>776898.16</v>
      </c>
      <c r="AW185">
        <v>815533.94</v>
      </c>
      <c r="AX185">
        <v>815533.94</v>
      </c>
      <c r="BA185">
        <v>173975914.15000001</v>
      </c>
      <c r="BB185">
        <v>1403306.79</v>
      </c>
      <c r="BC185">
        <v>175379220.94</v>
      </c>
      <c r="BD185">
        <v>176919328.78999999</v>
      </c>
      <c r="BE185">
        <v>0.43697200000000003</v>
      </c>
      <c r="BF185" t="str">
        <f>IF(TRIM(W185)="",IF(TRIM(O185)="",IF(TRIM(M185)="","please check",CONCATENATE(M185,"_",COUNTIFS($M$2:$M185,M185,$C$2:$C185,$C185))),CONCATENATE(O185,"_",COUNTIFS($O$2:$O185,O185,$C$2:$C185,$C185))),W185)</f>
        <v>AT0000A1LHT0</v>
      </c>
      <c r="BG185" t="str">
        <f t="shared" si="6"/>
        <v/>
      </c>
      <c r="BH185">
        <f t="shared" si="7"/>
        <v>800000</v>
      </c>
      <c r="BI185">
        <f t="shared" si="8"/>
        <v>776898.16</v>
      </c>
      <c r="BJ185">
        <f>IF($I185&lt;&gt;"F.E.T.",$AV185,IF($BK185="",IF($D185=$L185,$BI185,-SUMIFS($BI:$BI,$BG:$BG,$BG185,$B:$B,$B185,$L:$L,"&lt;&gt;"&amp;$L185)+SUMIFS($AY:$AY,$BG:$BG,$BG185,$B:$B,$B185)),IF($D185=$L185,-SUMIFS($BI:$BI,$BG:$BG,$BG185,$B:$B,$B185,$L:$L,"&lt;&gt;"&amp;$L185)*VLOOKUP($D185&amp;(IF($L185=MID($Q185,FIND("Bought ",$Q185)+7,3),MID($Q185,FIND("Sold ",$Q185)+5,3),IF($L185=MID($Q185,FIND("Sold ",$Q185)+5,3),MID($Q185,FIND("Bought ",$Q185)+7,3),"error"))),FX!$A:$B,2,0)+SUMIFS($AY:$AY,$BG:$BG,$BG185,$B:$B,$B185),$BI185*(VLOOKUP($D185&amp;$L185,FX!$A:$B,2,0)))))</f>
        <v>776898.16</v>
      </c>
      <c r="BK185" t="str">
        <f>IF(E185="CASH",IFERROR(VLOOKUP(M185,[1]mapping!$A:$C,3,0),""),IF(I185="F.E.T.",IF(VLOOKUP(O185,[1]forwards!$E:$Q,13,0)=0,"",VLOOKUP(O185,[1]forwards!$E:$Q,13,0)),""))</f>
        <v/>
      </c>
      <c r="BL185" t="str">
        <f>IF($B185&lt;&gt;VLOOKUP($BL$1,NAV!$A:$N,MATCH("SubFund_Code",NAV!$A$1:$N$1,0),0),"n/a",IF($BK185="",$BJ185/SUMIFS($BJ:$BJ,$BK:$BK,"",$B:$B,$B185)*VLOOKUP($BL$1,NAV!$A:$N,MATCH("Hedged sc",NAV!$A$1:$N$1,0),0)/VLOOKUP($BL$1,NAV!$A:$N,MATCH("SC in FUND CCY",NAV!$A$1:$N$1,0),0),IF($BK185&lt;&gt;VLOOKUP($BL$1,NAV!$A:$N,MATCH("SC",NAV!$A$1:$N$1,0),0),"n/a",$BJ185/VLOOKUP($BL$1,NAV!$A:$N,MATCH("SC in FUND CCY",NAV!$A$1:$N$1,0),0))))</f>
        <v>n/a</v>
      </c>
    </row>
    <row r="186" spans="1:64" hidden="1" x14ac:dyDescent="0.25">
      <c r="A186" s="1">
        <v>44196</v>
      </c>
      <c r="B186" t="s">
        <v>104</v>
      </c>
      <c r="C186" t="s">
        <v>105</v>
      </c>
      <c r="D186" t="s">
        <v>57</v>
      </c>
      <c r="E186" t="s">
        <v>124</v>
      </c>
      <c r="F186" t="s">
        <v>125</v>
      </c>
      <c r="G186" t="s">
        <v>126</v>
      </c>
      <c r="H186">
        <v>150</v>
      </c>
      <c r="I186" t="s">
        <v>127</v>
      </c>
      <c r="J186">
        <v>200</v>
      </c>
      <c r="K186" t="s">
        <v>128</v>
      </c>
      <c r="L186" t="s">
        <v>57</v>
      </c>
      <c r="P186">
        <v>814504000000</v>
      </c>
      <c r="Q186" t="s">
        <v>676</v>
      </c>
      <c r="R186" t="s">
        <v>303</v>
      </c>
      <c r="S186" t="s">
        <v>137</v>
      </c>
      <c r="T186" t="s">
        <v>190</v>
      </c>
      <c r="U186" t="s">
        <v>219</v>
      </c>
      <c r="V186">
        <v>20052</v>
      </c>
      <c r="W186" t="s">
        <v>677</v>
      </c>
      <c r="X186" t="s">
        <v>678</v>
      </c>
      <c r="AB186">
        <v>1500000</v>
      </c>
      <c r="AC186" s="1">
        <v>44033</v>
      </c>
      <c r="AD186" s="1">
        <v>44035</v>
      </c>
      <c r="AE186" s="1">
        <v>43886</v>
      </c>
      <c r="AF186" s="1">
        <v>44252</v>
      </c>
      <c r="AG186" s="1">
        <v>48269</v>
      </c>
      <c r="AH186">
        <v>315</v>
      </c>
      <c r="AI186">
        <v>51</v>
      </c>
      <c r="AJ186">
        <v>4068</v>
      </c>
      <c r="AK186">
        <v>0.625</v>
      </c>
      <c r="AL186">
        <v>1</v>
      </c>
      <c r="AM186" t="s">
        <v>133</v>
      </c>
      <c r="AN186" t="s">
        <v>134</v>
      </c>
      <c r="AO186">
        <v>95.734333000000007</v>
      </c>
      <c r="AP186">
        <v>101.086</v>
      </c>
      <c r="AQ186">
        <v>1516290</v>
      </c>
      <c r="AR186">
        <v>8068.65</v>
      </c>
      <c r="AS186">
        <v>1524358.65</v>
      </c>
      <c r="AT186">
        <v>1516290</v>
      </c>
      <c r="AU186">
        <v>8068.65</v>
      </c>
      <c r="AV186">
        <v>1524358.65</v>
      </c>
      <c r="AW186">
        <v>1436015</v>
      </c>
      <c r="AX186">
        <v>1436015</v>
      </c>
      <c r="BA186">
        <v>173975914.15000001</v>
      </c>
      <c r="BB186">
        <v>1403306.79</v>
      </c>
      <c r="BC186">
        <v>175379220.94</v>
      </c>
      <c r="BD186">
        <v>176919328.78999999</v>
      </c>
      <c r="BE186">
        <v>0.85705200000000004</v>
      </c>
      <c r="BF186" t="str">
        <f>IF(TRIM(W186)="",IF(TRIM(O186)="",IF(TRIM(M186)="","please check",CONCATENATE(M186,"_",COUNTIFS($M$2:$M186,M186,$C$2:$C186,$C186))),CONCATENATE(O186,"_",COUNTIFS($O$2:$O186,O186,$C$2:$C186,$C186))),W186)</f>
        <v>XS2123970241</v>
      </c>
      <c r="BG186" t="str">
        <f t="shared" si="6"/>
        <v/>
      </c>
      <c r="BH186">
        <f t="shared" si="7"/>
        <v>1500000</v>
      </c>
      <c r="BI186">
        <f t="shared" si="8"/>
        <v>1524358.65</v>
      </c>
      <c r="BJ186">
        <f>IF($I186&lt;&gt;"F.E.T.",$AV186,IF($BK186="",IF($D186=$L186,$BI186,-SUMIFS($BI:$BI,$BG:$BG,$BG186,$B:$B,$B186,$L:$L,"&lt;&gt;"&amp;$L186)+SUMIFS($AY:$AY,$BG:$BG,$BG186,$B:$B,$B186)),IF($D186=$L186,-SUMIFS($BI:$BI,$BG:$BG,$BG186,$B:$B,$B186,$L:$L,"&lt;&gt;"&amp;$L186)*VLOOKUP($D186&amp;(IF($L186=MID($Q186,FIND("Bought ",$Q186)+7,3),MID($Q186,FIND("Sold ",$Q186)+5,3),IF($L186=MID($Q186,FIND("Sold ",$Q186)+5,3),MID($Q186,FIND("Bought ",$Q186)+7,3),"error"))),FX!$A:$B,2,0)+SUMIFS($AY:$AY,$BG:$BG,$BG186,$B:$B,$B186),$BI186*(VLOOKUP($D186&amp;$L186,FX!$A:$B,2,0)))))</f>
        <v>1524358.65</v>
      </c>
      <c r="BK186" t="str">
        <f>IF(E186="CASH",IFERROR(VLOOKUP(M186,[1]mapping!$A:$C,3,0),""),IF(I186="F.E.T.",IF(VLOOKUP(O186,[1]forwards!$E:$Q,13,0)=0,"",VLOOKUP(O186,[1]forwards!$E:$Q,13,0)),""))</f>
        <v/>
      </c>
      <c r="BL186" t="str">
        <f>IF($B186&lt;&gt;VLOOKUP($BL$1,NAV!$A:$N,MATCH("SubFund_Code",NAV!$A$1:$N$1,0),0),"n/a",IF($BK186="",$BJ186/SUMIFS($BJ:$BJ,$BK:$BK,"",$B:$B,$B186)*VLOOKUP($BL$1,NAV!$A:$N,MATCH("Hedged sc",NAV!$A$1:$N$1,0),0)/VLOOKUP($BL$1,NAV!$A:$N,MATCH("SC in FUND CCY",NAV!$A$1:$N$1,0),0),IF($BK186&lt;&gt;VLOOKUP($BL$1,NAV!$A:$N,MATCH("SC",NAV!$A$1:$N$1,0),0),"n/a",$BJ186/VLOOKUP($BL$1,NAV!$A:$N,MATCH("SC in FUND CCY",NAV!$A$1:$N$1,0),0))))</f>
        <v>n/a</v>
      </c>
    </row>
    <row r="187" spans="1:64" hidden="1" x14ac:dyDescent="0.25">
      <c r="A187" s="1">
        <v>44196</v>
      </c>
      <c r="B187" t="s">
        <v>104</v>
      </c>
      <c r="C187" t="s">
        <v>105</v>
      </c>
      <c r="D187" t="s">
        <v>57</v>
      </c>
      <c r="E187" t="s">
        <v>124</v>
      </c>
      <c r="F187" t="s">
        <v>125</v>
      </c>
      <c r="G187" t="s">
        <v>126</v>
      </c>
      <c r="H187">
        <v>150</v>
      </c>
      <c r="I187" t="s">
        <v>127</v>
      </c>
      <c r="J187">
        <v>200</v>
      </c>
      <c r="K187" t="s">
        <v>128</v>
      </c>
      <c r="L187" t="s">
        <v>57</v>
      </c>
      <c r="P187">
        <v>903677000000</v>
      </c>
      <c r="Q187" t="s">
        <v>603</v>
      </c>
      <c r="R187" t="s">
        <v>237</v>
      </c>
      <c r="S187" t="s">
        <v>148</v>
      </c>
      <c r="T187" t="s">
        <v>149</v>
      </c>
      <c r="U187" t="s">
        <v>219</v>
      </c>
      <c r="V187">
        <v>20052</v>
      </c>
      <c r="W187" t="s">
        <v>604</v>
      </c>
      <c r="X187" t="s">
        <v>605</v>
      </c>
      <c r="AB187">
        <v>400000</v>
      </c>
      <c r="AC187" s="1">
        <v>44091</v>
      </c>
      <c r="AD187" s="1">
        <v>44097</v>
      </c>
      <c r="AE187" s="1">
        <v>44097</v>
      </c>
      <c r="AF187" s="1">
        <v>44342</v>
      </c>
      <c r="AG187" s="1">
        <v>51647</v>
      </c>
      <c r="AH187">
        <v>104</v>
      </c>
      <c r="AI187">
        <v>141</v>
      </c>
      <c r="AJ187">
        <v>7446</v>
      </c>
      <c r="AK187">
        <v>1.25</v>
      </c>
      <c r="AL187">
        <v>1</v>
      </c>
      <c r="AM187" t="s">
        <v>133</v>
      </c>
      <c r="AN187" t="s">
        <v>134</v>
      </c>
      <c r="AO187">
        <v>99.584999999999994</v>
      </c>
      <c r="AP187">
        <v>103.995</v>
      </c>
      <c r="AQ187">
        <v>415980</v>
      </c>
      <c r="AR187">
        <v>1424.66</v>
      </c>
      <c r="AS187">
        <v>417404.66</v>
      </c>
      <c r="AT187">
        <v>415980</v>
      </c>
      <c r="AU187">
        <v>1424.66</v>
      </c>
      <c r="AV187">
        <v>417404.66</v>
      </c>
      <c r="AW187">
        <v>398340</v>
      </c>
      <c r="AX187">
        <v>398340</v>
      </c>
      <c r="BA187">
        <v>173975914.15000001</v>
      </c>
      <c r="BB187">
        <v>1403306.79</v>
      </c>
      <c r="BC187">
        <v>175379220.94</v>
      </c>
      <c r="BD187">
        <v>176919328.78999999</v>
      </c>
      <c r="BE187">
        <v>0.235124</v>
      </c>
      <c r="BF187" t="str">
        <f>IF(TRIM(W187)="",IF(TRIM(O187)="",IF(TRIM(M187)="","please check",CONCATENATE(M187,"_",COUNTIFS($M$2:$M187,M187,$C$2:$C187,$C187))),CONCATENATE(O187,"_",COUNTIFS($O$2:$O187,O187,$C$2:$C187,$C187))),W187)</f>
        <v>XS2221845683</v>
      </c>
      <c r="BG187" t="str">
        <f t="shared" si="6"/>
        <v/>
      </c>
      <c r="BH187">
        <f t="shared" si="7"/>
        <v>400000</v>
      </c>
      <c r="BI187">
        <f t="shared" si="8"/>
        <v>417404.66</v>
      </c>
      <c r="BJ187">
        <f>IF($I187&lt;&gt;"F.E.T.",$AV187,IF($BK187="",IF($D187=$L187,$BI187,-SUMIFS($BI:$BI,$BG:$BG,$BG187,$B:$B,$B187,$L:$L,"&lt;&gt;"&amp;$L187)+SUMIFS($AY:$AY,$BG:$BG,$BG187,$B:$B,$B187)),IF($D187=$L187,-SUMIFS($BI:$BI,$BG:$BG,$BG187,$B:$B,$B187,$L:$L,"&lt;&gt;"&amp;$L187)*VLOOKUP($D187&amp;(IF($L187=MID($Q187,FIND("Bought ",$Q187)+7,3),MID($Q187,FIND("Sold ",$Q187)+5,3),IF($L187=MID($Q187,FIND("Sold ",$Q187)+5,3),MID($Q187,FIND("Bought ",$Q187)+7,3),"error"))),FX!$A:$B,2,0)+SUMIFS($AY:$AY,$BG:$BG,$BG187,$B:$B,$B187),$BI187*(VLOOKUP($D187&amp;$L187,FX!$A:$B,2,0)))))</f>
        <v>417404.66</v>
      </c>
      <c r="BK187" t="str">
        <f>IF(E187="CASH",IFERROR(VLOOKUP(M187,[1]mapping!$A:$C,3,0),""),IF(I187="F.E.T.",IF(VLOOKUP(O187,[1]forwards!$E:$Q,13,0)=0,"",VLOOKUP(O187,[1]forwards!$E:$Q,13,0)),""))</f>
        <v/>
      </c>
      <c r="BL187" t="str">
        <f>IF($B187&lt;&gt;VLOOKUP($BL$1,NAV!$A:$N,MATCH("SubFund_Code",NAV!$A$1:$N$1,0),0),"n/a",IF($BK187="",$BJ187/SUMIFS($BJ:$BJ,$BK:$BK,"",$B:$B,$B187)*VLOOKUP($BL$1,NAV!$A:$N,MATCH("Hedged sc",NAV!$A$1:$N$1,0),0)/VLOOKUP($BL$1,NAV!$A:$N,MATCH("SC in FUND CCY",NAV!$A$1:$N$1,0),0),IF($BK187&lt;&gt;VLOOKUP($BL$1,NAV!$A:$N,MATCH("SC",NAV!$A$1:$N$1,0),0),"n/a",$BJ187/VLOOKUP($BL$1,NAV!$A:$N,MATCH("SC in FUND CCY",NAV!$A$1:$N$1,0),0))))</f>
        <v>n/a</v>
      </c>
    </row>
    <row r="188" spans="1:64" hidden="1" x14ac:dyDescent="0.25">
      <c r="A188" s="1">
        <v>44196</v>
      </c>
      <c r="B188" t="s">
        <v>104</v>
      </c>
      <c r="C188" t="s">
        <v>105</v>
      </c>
      <c r="D188" t="s">
        <v>57</v>
      </c>
      <c r="E188" t="s">
        <v>124</v>
      </c>
      <c r="F188" t="s">
        <v>125</v>
      </c>
      <c r="G188" t="s">
        <v>126</v>
      </c>
      <c r="H188">
        <v>400</v>
      </c>
      <c r="I188" t="s">
        <v>197</v>
      </c>
      <c r="J188">
        <v>410</v>
      </c>
      <c r="K188" t="s">
        <v>198</v>
      </c>
      <c r="L188" t="s">
        <v>57</v>
      </c>
      <c r="P188">
        <v>771906000000</v>
      </c>
      <c r="Q188" t="s">
        <v>945</v>
      </c>
      <c r="R188" t="s">
        <v>199</v>
      </c>
      <c r="S188" t="s">
        <v>200</v>
      </c>
      <c r="T188" t="s">
        <v>203</v>
      </c>
      <c r="U188" t="s">
        <v>219</v>
      </c>
      <c r="V188">
        <v>20052</v>
      </c>
      <c r="W188" t="s">
        <v>946</v>
      </c>
      <c r="X188" t="s">
        <v>947</v>
      </c>
      <c r="AB188">
        <v>11000</v>
      </c>
      <c r="AC188" s="1">
        <v>43293</v>
      </c>
      <c r="AD188" s="1">
        <v>43297</v>
      </c>
      <c r="AE188" s="1">
        <v>44046</v>
      </c>
      <c r="AL188">
        <v>1</v>
      </c>
      <c r="AO188">
        <v>59.201402000000002</v>
      </c>
      <c r="AP188">
        <v>60.52</v>
      </c>
      <c r="AQ188">
        <v>665720</v>
      </c>
      <c r="AR188">
        <v>0</v>
      </c>
      <c r="AS188">
        <v>665720</v>
      </c>
      <c r="AT188">
        <v>665720</v>
      </c>
      <c r="AU188">
        <v>0</v>
      </c>
      <c r="AV188">
        <v>665720</v>
      </c>
      <c r="AW188">
        <v>651215.42000000004</v>
      </c>
      <c r="AX188">
        <v>651215.42000000004</v>
      </c>
      <c r="BA188">
        <v>173975914.15000001</v>
      </c>
      <c r="BB188">
        <v>1403306.79</v>
      </c>
      <c r="BC188">
        <v>175379220.94</v>
      </c>
      <c r="BD188">
        <v>176919328.78999999</v>
      </c>
      <c r="BE188">
        <v>0.37628400000000001</v>
      </c>
      <c r="BF188" t="str">
        <f>IF(TRIM(W188)="",IF(TRIM(O188)="",IF(TRIM(M188)="","please check",CONCATENATE(M188,"_",COUNTIFS($M$2:$M188,M188,$C$2:$C188,$C188))),CONCATENATE(O188,"_",COUNTIFS($O$2:$O188,O188,$C$2:$C188,$C188))),W188)</f>
        <v>IE00B3T9LM79</v>
      </c>
      <c r="BG188" t="str">
        <f t="shared" si="6"/>
        <v/>
      </c>
      <c r="BH188">
        <f t="shared" si="7"/>
        <v>11000</v>
      </c>
      <c r="BI188">
        <f t="shared" si="8"/>
        <v>665720</v>
      </c>
      <c r="BJ188">
        <f>IF($I188&lt;&gt;"F.E.T.",$AV188,IF($BK188="",IF($D188=$L188,$BI188,-SUMIFS($BI:$BI,$BG:$BG,$BG188,$B:$B,$B188,$L:$L,"&lt;&gt;"&amp;$L188)+SUMIFS($AY:$AY,$BG:$BG,$BG188,$B:$B,$B188)),IF($D188=$L188,-SUMIFS($BI:$BI,$BG:$BG,$BG188,$B:$B,$B188,$L:$L,"&lt;&gt;"&amp;$L188)*VLOOKUP($D188&amp;(IF($L188=MID($Q188,FIND("Bought ",$Q188)+7,3),MID($Q188,FIND("Sold ",$Q188)+5,3),IF($L188=MID($Q188,FIND("Sold ",$Q188)+5,3),MID($Q188,FIND("Bought ",$Q188)+7,3),"error"))),FX!$A:$B,2,0)+SUMIFS($AY:$AY,$BG:$BG,$BG188,$B:$B,$B188),$BI188*(VLOOKUP($D188&amp;$L188,FX!$A:$B,2,0)))))</f>
        <v>665720</v>
      </c>
      <c r="BK188" t="str">
        <f>IF(E188="CASH",IFERROR(VLOOKUP(M188,[1]mapping!$A:$C,3,0),""),IF(I188="F.E.T.",IF(VLOOKUP(O188,[1]forwards!$E:$Q,13,0)=0,"",VLOOKUP(O188,[1]forwards!$E:$Q,13,0)),""))</f>
        <v/>
      </c>
      <c r="BL188" t="str">
        <f>IF($B188&lt;&gt;VLOOKUP($BL$1,NAV!$A:$N,MATCH("SubFund_Code",NAV!$A$1:$N$1,0),0),"n/a",IF($BK188="",$BJ188/SUMIFS($BJ:$BJ,$BK:$BK,"",$B:$B,$B188)*VLOOKUP($BL$1,NAV!$A:$N,MATCH("Hedged sc",NAV!$A$1:$N$1,0),0)/VLOOKUP($BL$1,NAV!$A:$N,MATCH("SC in FUND CCY",NAV!$A$1:$N$1,0),0),IF($BK188&lt;&gt;VLOOKUP($BL$1,NAV!$A:$N,MATCH("SC",NAV!$A$1:$N$1,0),0),"n/a",$BJ188/VLOOKUP($BL$1,NAV!$A:$N,MATCH("SC in FUND CCY",NAV!$A$1:$N$1,0),0))))</f>
        <v>n/a</v>
      </c>
    </row>
    <row r="189" spans="1:64" hidden="1" x14ac:dyDescent="0.25">
      <c r="A189" s="1">
        <v>44196</v>
      </c>
      <c r="B189" t="s">
        <v>104</v>
      </c>
      <c r="C189" t="s">
        <v>105</v>
      </c>
      <c r="D189" t="s">
        <v>57</v>
      </c>
      <c r="E189" t="s">
        <v>124</v>
      </c>
      <c r="F189" t="s">
        <v>125</v>
      </c>
      <c r="G189" t="s">
        <v>126</v>
      </c>
      <c r="H189">
        <v>400</v>
      </c>
      <c r="I189" t="s">
        <v>197</v>
      </c>
      <c r="J189">
        <v>410</v>
      </c>
      <c r="K189" t="s">
        <v>198</v>
      </c>
      <c r="L189" t="s">
        <v>57</v>
      </c>
      <c r="P189">
        <v>771906000000</v>
      </c>
      <c r="Q189" t="s">
        <v>945</v>
      </c>
      <c r="R189" t="s">
        <v>199</v>
      </c>
      <c r="S189" t="s">
        <v>200</v>
      </c>
      <c r="T189" t="s">
        <v>203</v>
      </c>
      <c r="U189" t="s">
        <v>296</v>
      </c>
      <c r="V189">
        <v>591466</v>
      </c>
      <c r="W189" t="s">
        <v>946</v>
      </c>
      <c r="X189" t="s">
        <v>947</v>
      </c>
      <c r="AB189">
        <v>37200</v>
      </c>
      <c r="AC189" s="1">
        <v>43124</v>
      </c>
      <c r="AD189" s="1">
        <v>43124</v>
      </c>
      <c r="AE189" s="1">
        <v>44046</v>
      </c>
      <c r="AL189">
        <v>1</v>
      </c>
      <c r="AO189">
        <v>58.037972000000003</v>
      </c>
      <c r="AP189">
        <v>60.52</v>
      </c>
      <c r="AQ189">
        <v>2251344</v>
      </c>
      <c r="AR189">
        <v>0</v>
      </c>
      <c r="AS189">
        <v>2251344</v>
      </c>
      <c r="AT189">
        <v>2251344</v>
      </c>
      <c r="AU189">
        <v>0</v>
      </c>
      <c r="AV189">
        <v>2251344</v>
      </c>
      <c r="AW189">
        <v>2159012.54</v>
      </c>
      <c r="AX189">
        <v>2159012.54</v>
      </c>
      <c r="BA189">
        <v>173975914.15000001</v>
      </c>
      <c r="BB189">
        <v>1403306.79</v>
      </c>
      <c r="BC189">
        <v>175379220.94</v>
      </c>
      <c r="BD189">
        <v>176919328.78999999</v>
      </c>
      <c r="BE189">
        <v>1.272526</v>
      </c>
      <c r="BF189" t="str">
        <f>IF(TRIM(W189)="",IF(TRIM(O189)="",IF(TRIM(M189)="","please check",CONCATENATE(M189,"_",COUNTIFS($M$2:$M189,M189,$C$2:$C189,$C189))),CONCATENATE(O189,"_",COUNTIFS($O$2:$O189,O189,$C$2:$C189,$C189))),W189)</f>
        <v>IE00B3T9LM79</v>
      </c>
      <c r="BG189" t="str">
        <f t="shared" si="6"/>
        <v/>
      </c>
      <c r="BH189">
        <f t="shared" si="7"/>
        <v>37200</v>
      </c>
      <c r="BI189">
        <f t="shared" si="8"/>
        <v>2251344</v>
      </c>
      <c r="BJ189">
        <f>IF($I189&lt;&gt;"F.E.T.",$AV189,IF($BK189="",IF($D189=$L189,$BI189,-SUMIFS($BI:$BI,$BG:$BG,$BG189,$B:$B,$B189,$L:$L,"&lt;&gt;"&amp;$L189)+SUMIFS($AY:$AY,$BG:$BG,$BG189,$B:$B,$B189)),IF($D189=$L189,-SUMIFS($BI:$BI,$BG:$BG,$BG189,$B:$B,$B189,$L:$L,"&lt;&gt;"&amp;$L189)*VLOOKUP($D189&amp;(IF($L189=MID($Q189,FIND("Bought ",$Q189)+7,3),MID($Q189,FIND("Sold ",$Q189)+5,3),IF($L189=MID($Q189,FIND("Sold ",$Q189)+5,3),MID($Q189,FIND("Bought ",$Q189)+7,3),"error"))),FX!$A:$B,2,0)+SUMIFS($AY:$AY,$BG:$BG,$BG189,$B:$B,$B189),$BI189*(VLOOKUP($D189&amp;$L189,FX!$A:$B,2,0)))))</f>
        <v>2251344</v>
      </c>
      <c r="BK189" t="str">
        <f>IF(E189="CASH",IFERROR(VLOOKUP(M189,[1]mapping!$A:$C,3,0),""),IF(I189="F.E.T.",IF(VLOOKUP(O189,[1]forwards!$E:$Q,13,0)=0,"",VLOOKUP(O189,[1]forwards!$E:$Q,13,0)),""))</f>
        <v/>
      </c>
      <c r="BL189" t="str">
        <f>IF($B189&lt;&gt;VLOOKUP($BL$1,NAV!$A:$N,MATCH("SubFund_Code",NAV!$A$1:$N$1,0),0),"n/a",IF($BK189="",$BJ189/SUMIFS($BJ:$BJ,$BK:$BK,"",$B:$B,$B189)*VLOOKUP($BL$1,NAV!$A:$N,MATCH("Hedged sc",NAV!$A$1:$N$1,0),0)/VLOOKUP($BL$1,NAV!$A:$N,MATCH("SC in FUND CCY",NAV!$A$1:$N$1,0),0),IF($BK189&lt;&gt;VLOOKUP($BL$1,NAV!$A:$N,MATCH("SC",NAV!$A$1:$N$1,0),0),"n/a",$BJ189/VLOOKUP($BL$1,NAV!$A:$N,MATCH("SC in FUND CCY",NAV!$A$1:$N$1,0),0))))</f>
        <v>n/a</v>
      </c>
    </row>
    <row r="190" spans="1:64" hidden="1" x14ac:dyDescent="0.25">
      <c r="A190" s="1">
        <v>44196</v>
      </c>
      <c r="B190" t="s">
        <v>104</v>
      </c>
      <c r="C190" t="s">
        <v>105</v>
      </c>
      <c r="D190" t="s">
        <v>57</v>
      </c>
      <c r="E190" t="s">
        <v>124</v>
      </c>
      <c r="F190" t="s">
        <v>125</v>
      </c>
      <c r="G190" t="s">
        <v>126</v>
      </c>
      <c r="H190">
        <v>400</v>
      </c>
      <c r="I190" t="s">
        <v>197</v>
      </c>
      <c r="J190">
        <v>485</v>
      </c>
      <c r="K190" t="s">
        <v>210</v>
      </c>
      <c r="L190" t="s">
        <v>57</v>
      </c>
      <c r="P190">
        <v>233013000000</v>
      </c>
      <c r="Q190" t="s">
        <v>951</v>
      </c>
      <c r="R190" t="s">
        <v>199</v>
      </c>
      <c r="S190" t="s">
        <v>149</v>
      </c>
      <c r="T190" t="s">
        <v>211</v>
      </c>
      <c r="U190" t="s">
        <v>262</v>
      </c>
      <c r="V190">
        <v>890371</v>
      </c>
      <c r="W190" t="s">
        <v>952</v>
      </c>
      <c r="X190" t="s">
        <v>953</v>
      </c>
      <c r="AB190">
        <v>10000</v>
      </c>
      <c r="AC190" s="1">
        <v>43656</v>
      </c>
      <c r="AD190" s="1">
        <v>43661</v>
      </c>
      <c r="AL190">
        <v>1</v>
      </c>
      <c r="AO190">
        <v>105.096298</v>
      </c>
      <c r="AP190">
        <v>109</v>
      </c>
      <c r="AQ190">
        <v>1090000</v>
      </c>
      <c r="AR190">
        <v>0</v>
      </c>
      <c r="AS190">
        <v>1090000</v>
      </c>
      <c r="AT190">
        <v>1090000</v>
      </c>
      <c r="AU190">
        <v>0</v>
      </c>
      <c r="AV190">
        <v>1090000</v>
      </c>
      <c r="AW190">
        <v>1050962.98</v>
      </c>
      <c r="AX190">
        <v>1050962.98</v>
      </c>
      <c r="BA190">
        <v>173975914.15000001</v>
      </c>
      <c r="BB190">
        <v>1403306.79</v>
      </c>
      <c r="BC190">
        <v>175379220.94</v>
      </c>
      <c r="BD190">
        <v>176919328.78999999</v>
      </c>
      <c r="BE190">
        <v>0.61609999999999998</v>
      </c>
      <c r="BF190" t="str">
        <f>IF(TRIM(W190)="",IF(TRIM(O190)="",IF(TRIM(M190)="","please check",CONCATENATE(M190,"_",COUNTIFS($M$2:$M190,M190,$C$2:$C190,$C190))),CONCATENATE(O190,"_",COUNTIFS($O$2:$O190,O190,$C$2:$C190,$C190))),W190)</f>
        <v>LU1663872726</v>
      </c>
      <c r="BG190" t="str">
        <f t="shared" si="6"/>
        <v/>
      </c>
      <c r="BH190">
        <f t="shared" si="7"/>
        <v>10000</v>
      </c>
      <c r="BI190">
        <f t="shared" si="8"/>
        <v>1090000</v>
      </c>
      <c r="BJ190">
        <f>IF($I190&lt;&gt;"F.E.T.",$AV190,IF($BK190="",IF($D190=$L190,$BI190,-SUMIFS($BI:$BI,$BG:$BG,$BG190,$B:$B,$B190,$L:$L,"&lt;&gt;"&amp;$L190)+SUMIFS($AY:$AY,$BG:$BG,$BG190,$B:$B,$B190)),IF($D190=$L190,-SUMIFS($BI:$BI,$BG:$BG,$BG190,$B:$B,$B190,$L:$L,"&lt;&gt;"&amp;$L190)*VLOOKUP($D190&amp;(IF($L190=MID($Q190,FIND("Bought ",$Q190)+7,3),MID($Q190,FIND("Sold ",$Q190)+5,3),IF($L190=MID($Q190,FIND("Sold ",$Q190)+5,3),MID($Q190,FIND("Bought ",$Q190)+7,3),"error"))),FX!$A:$B,2,0)+SUMIFS($AY:$AY,$BG:$BG,$BG190,$B:$B,$B190),$BI190*(VLOOKUP($D190&amp;$L190,FX!$A:$B,2,0)))))</f>
        <v>1090000</v>
      </c>
      <c r="BK190" t="str">
        <f>IF(E190="CASH",IFERROR(VLOOKUP(M190,[1]mapping!$A:$C,3,0),""),IF(I190="F.E.T.",IF(VLOOKUP(O190,[1]forwards!$E:$Q,13,0)=0,"",VLOOKUP(O190,[1]forwards!$E:$Q,13,0)),""))</f>
        <v/>
      </c>
      <c r="BL190" t="str">
        <f>IF($B190&lt;&gt;VLOOKUP($BL$1,NAV!$A:$N,MATCH("SubFund_Code",NAV!$A$1:$N$1,0),0),"n/a",IF($BK190="",$BJ190/SUMIFS($BJ:$BJ,$BK:$BK,"",$B:$B,$B190)*VLOOKUP($BL$1,NAV!$A:$N,MATCH("Hedged sc",NAV!$A$1:$N$1,0),0)/VLOOKUP($BL$1,NAV!$A:$N,MATCH("SC in FUND CCY",NAV!$A$1:$N$1,0),0),IF($BK190&lt;&gt;VLOOKUP($BL$1,NAV!$A:$N,MATCH("SC",NAV!$A$1:$N$1,0),0),"n/a",$BJ190/VLOOKUP($BL$1,NAV!$A:$N,MATCH("SC in FUND CCY",NAV!$A$1:$N$1,0),0))))</f>
        <v>n/a</v>
      </c>
    </row>
    <row r="191" spans="1:64" hidden="1" x14ac:dyDescent="0.25">
      <c r="A191" s="1">
        <v>44196</v>
      </c>
      <c r="B191" t="s">
        <v>104</v>
      </c>
      <c r="C191" t="s">
        <v>105</v>
      </c>
      <c r="D191" t="s">
        <v>57</v>
      </c>
      <c r="E191" t="s">
        <v>124</v>
      </c>
      <c r="F191" t="s">
        <v>125</v>
      </c>
      <c r="G191" t="s">
        <v>126</v>
      </c>
      <c r="H191">
        <v>400</v>
      </c>
      <c r="I191" t="s">
        <v>197</v>
      </c>
      <c r="J191">
        <v>485</v>
      </c>
      <c r="K191" t="s">
        <v>210</v>
      </c>
      <c r="L191" t="s">
        <v>57</v>
      </c>
      <c r="P191">
        <v>75689000000</v>
      </c>
      <c r="Q191" t="s">
        <v>948</v>
      </c>
      <c r="R191" t="s">
        <v>199</v>
      </c>
      <c r="S191" t="s">
        <v>149</v>
      </c>
      <c r="T191" t="s">
        <v>211</v>
      </c>
      <c r="U191" t="s">
        <v>262</v>
      </c>
      <c r="V191">
        <v>890371</v>
      </c>
      <c r="W191" t="s">
        <v>949</v>
      </c>
      <c r="X191" t="s">
        <v>950</v>
      </c>
      <c r="AB191">
        <v>350</v>
      </c>
      <c r="AC191" s="1">
        <v>43987</v>
      </c>
      <c r="AD191" s="1">
        <v>43992</v>
      </c>
      <c r="AL191">
        <v>1</v>
      </c>
      <c r="AO191">
        <v>1277.46</v>
      </c>
      <c r="AP191">
        <v>1353.05</v>
      </c>
      <c r="AQ191">
        <v>473567.5</v>
      </c>
      <c r="AR191">
        <v>0</v>
      </c>
      <c r="AS191">
        <v>473567.5</v>
      </c>
      <c r="AT191">
        <v>473567.5</v>
      </c>
      <c r="AU191">
        <v>0</v>
      </c>
      <c r="AV191">
        <v>473567.5</v>
      </c>
      <c r="AW191">
        <v>447111</v>
      </c>
      <c r="AX191">
        <v>447111</v>
      </c>
      <c r="BA191">
        <v>173975914.15000001</v>
      </c>
      <c r="BB191">
        <v>1403306.79</v>
      </c>
      <c r="BC191">
        <v>175379220.94</v>
      </c>
      <c r="BD191">
        <v>176919328.78999999</v>
      </c>
      <c r="BE191">
        <v>0.26767400000000002</v>
      </c>
      <c r="BF191" t="str">
        <f>IF(TRIM(W191)="",IF(TRIM(O191)="",IF(TRIM(M191)="","please check",CONCATENATE(M191,"_",COUNTIFS($M$2:$M191,M191,$C$2:$C191,$C191))),CONCATENATE(O191,"_",COUNTIFS($O$2:$O191,O191,$C$2:$C191,$C191))),W191)</f>
        <v>LU0144746509</v>
      </c>
      <c r="BG191" t="str">
        <f t="shared" si="6"/>
        <v/>
      </c>
      <c r="BH191">
        <f t="shared" si="7"/>
        <v>350</v>
      </c>
      <c r="BI191">
        <f t="shared" si="8"/>
        <v>473567.5</v>
      </c>
      <c r="BJ191">
        <f>IF($I191&lt;&gt;"F.E.T.",$AV191,IF($BK191="",IF($D191=$L191,$BI191,-SUMIFS($BI:$BI,$BG:$BG,$BG191,$B:$B,$B191,$L:$L,"&lt;&gt;"&amp;$L191)+SUMIFS($AY:$AY,$BG:$BG,$BG191,$B:$B,$B191)),IF($D191=$L191,-SUMIFS($BI:$BI,$BG:$BG,$BG191,$B:$B,$B191,$L:$L,"&lt;&gt;"&amp;$L191)*VLOOKUP($D191&amp;(IF($L191=MID($Q191,FIND("Bought ",$Q191)+7,3),MID($Q191,FIND("Sold ",$Q191)+5,3),IF($L191=MID($Q191,FIND("Sold ",$Q191)+5,3),MID($Q191,FIND("Bought ",$Q191)+7,3),"error"))),FX!$A:$B,2,0)+SUMIFS($AY:$AY,$BG:$BG,$BG191,$B:$B,$B191),$BI191*(VLOOKUP($D191&amp;$L191,FX!$A:$B,2,0)))))</f>
        <v>473567.5</v>
      </c>
      <c r="BK191" t="str">
        <f>IF(E191="CASH",IFERROR(VLOOKUP(M191,[1]mapping!$A:$C,3,0),""),IF(I191="F.E.T.",IF(VLOOKUP(O191,[1]forwards!$E:$Q,13,0)=0,"",VLOOKUP(O191,[1]forwards!$E:$Q,13,0)),""))</f>
        <v/>
      </c>
      <c r="BL191" t="str">
        <f>IF($B191&lt;&gt;VLOOKUP($BL$1,NAV!$A:$N,MATCH("SubFund_Code",NAV!$A$1:$N$1,0),0),"n/a",IF($BK191="",$BJ191/SUMIFS($BJ:$BJ,$BK:$BK,"",$B:$B,$B191)*VLOOKUP($BL$1,NAV!$A:$N,MATCH("Hedged sc",NAV!$A$1:$N$1,0),0)/VLOOKUP($BL$1,NAV!$A:$N,MATCH("SC in FUND CCY",NAV!$A$1:$N$1,0),0),IF($BK191&lt;&gt;VLOOKUP($BL$1,NAV!$A:$N,MATCH("SC",NAV!$A$1:$N$1,0),0),"n/a",$BJ191/VLOOKUP($BL$1,NAV!$A:$N,MATCH("SC in FUND CCY",NAV!$A$1:$N$1,0),0))))</f>
        <v>n/a</v>
      </c>
    </row>
    <row r="192" spans="1:64" hidden="1" x14ac:dyDescent="0.25">
      <c r="A192" s="1">
        <v>44196</v>
      </c>
      <c r="B192" t="s">
        <v>104</v>
      </c>
      <c r="C192" t="s">
        <v>105</v>
      </c>
      <c r="D192" t="s">
        <v>57</v>
      </c>
      <c r="E192" t="s">
        <v>124</v>
      </c>
      <c r="F192" t="s">
        <v>125</v>
      </c>
      <c r="G192" t="s">
        <v>126</v>
      </c>
      <c r="H192">
        <v>400</v>
      </c>
      <c r="I192" t="s">
        <v>197</v>
      </c>
      <c r="J192">
        <v>485</v>
      </c>
      <c r="K192" t="s">
        <v>210</v>
      </c>
      <c r="L192" t="s">
        <v>57</v>
      </c>
      <c r="P192">
        <v>329660000000</v>
      </c>
      <c r="Q192" t="s">
        <v>409</v>
      </c>
      <c r="R192" t="s">
        <v>199</v>
      </c>
      <c r="S192" t="s">
        <v>149</v>
      </c>
      <c r="T192" t="s">
        <v>211</v>
      </c>
      <c r="U192" t="s">
        <v>262</v>
      </c>
      <c r="V192">
        <v>890371</v>
      </c>
      <c r="W192" t="s">
        <v>410</v>
      </c>
      <c r="X192" t="s">
        <v>411</v>
      </c>
      <c r="AB192">
        <v>325000</v>
      </c>
      <c r="AC192" s="1">
        <v>43291</v>
      </c>
      <c r="AD192" s="1">
        <v>43294</v>
      </c>
      <c r="AL192">
        <v>1</v>
      </c>
      <c r="AO192">
        <v>11.414915000000001</v>
      </c>
      <c r="AP192">
        <v>11.85</v>
      </c>
      <c r="AQ192">
        <v>3851250</v>
      </c>
      <c r="AR192">
        <v>0</v>
      </c>
      <c r="AS192">
        <v>3851250</v>
      </c>
      <c r="AT192">
        <v>3851250</v>
      </c>
      <c r="AU192">
        <v>0</v>
      </c>
      <c r="AV192">
        <v>3851250</v>
      </c>
      <c r="AW192">
        <v>3709847.46</v>
      </c>
      <c r="AX192">
        <v>3709847.46</v>
      </c>
      <c r="BA192">
        <v>173975914.15000001</v>
      </c>
      <c r="BB192">
        <v>1403306.79</v>
      </c>
      <c r="BC192">
        <v>175379220.94</v>
      </c>
      <c r="BD192">
        <v>176919328.78999999</v>
      </c>
      <c r="BE192">
        <v>2.1768399999999999</v>
      </c>
      <c r="BF192" t="str">
        <f>IF(TRIM(W192)="",IF(TRIM(O192)="",IF(TRIM(M192)="","please check",CONCATENATE(M192,"_",COUNTIFS($M$2:$M192,M192,$C$2:$C192,$C192))),CONCATENATE(O192,"_",COUNTIFS($O$2:$O192,O192,$C$2:$C192,$C192))),W192)</f>
        <v>LU1373033965</v>
      </c>
      <c r="BG192" t="str">
        <f t="shared" si="6"/>
        <v/>
      </c>
      <c r="BH192">
        <f t="shared" si="7"/>
        <v>325000</v>
      </c>
      <c r="BI192">
        <f t="shared" si="8"/>
        <v>3851250</v>
      </c>
      <c r="BJ192">
        <f>IF($I192&lt;&gt;"F.E.T.",$AV192,IF($BK192="",IF($D192=$L192,$BI192,-SUMIFS($BI:$BI,$BG:$BG,$BG192,$B:$B,$B192,$L:$L,"&lt;&gt;"&amp;$L192)+SUMIFS($AY:$AY,$BG:$BG,$BG192,$B:$B,$B192)),IF($D192=$L192,-SUMIFS($BI:$BI,$BG:$BG,$BG192,$B:$B,$B192,$L:$L,"&lt;&gt;"&amp;$L192)*VLOOKUP($D192&amp;(IF($L192=MID($Q192,FIND("Bought ",$Q192)+7,3),MID($Q192,FIND("Sold ",$Q192)+5,3),IF($L192=MID($Q192,FIND("Sold ",$Q192)+5,3),MID($Q192,FIND("Bought ",$Q192)+7,3),"error"))),FX!$A:$B,2,0)+SUMIFS($AY:$AY,$BG:$BG,$BG192,$B:$B,$B192),$BI192*(VLOOKUP($D192&amp;$L192,FX!$A:$B,2,0)))))</f>
        <v>3851250</v>
      </c>
      <c r="BK192" t="str">
        <f>IF(E192="CASH",IFERROR(VLOOKUP(M192,[1]mapping!$A:$C,3,0),""),IF(I192="F.E.T.",IF(VLOOKUP(O192,[1]forwards!$E:$Q,13,0)=0,"",VLOOKUP(O192,[1]forwards!$E:$Q,13,0)),""))</f>
        <v/>
      </c>
      <c r="BL192" t="str">
        <f>IF($B192&lt;&gt;VLOOKUP($BL$1,NAV!$A:$N,MATCH("SubFund_Code",NAV!$A$1:$N$1,0),0),"n/a",IF($BK192="",$BJ192/SUMIFS($BJ:$BJ,$BK:$BK,"",$B:$B,$B192)*VLOOKUP($BL$1,NAV!$A:$N,MATCH("Hedged sc",NAV!$A$1:$N$1,0),0)/VLOOKUP($BL$1,NAV!$A:$N,MATCH("SC in FUND CCY",NAV!$A$1:$N$1,0),0),IF($BK192&lt;&gt;VLOOKUP($BL$1,NAV!$A:$N,MATCH("SC",NAV!$A$1:$N$1,0),0),"n/a",$BJ192/VLOOKUP($BL$1,NAV!$A:$N,MATCH("SC in FUND CCY",NAV!$A$1:$N$1,0),0))))</f>
        <v>n/a</v>
      </c>
    </row>
    <row r="193" spans="1:65" x14ac:dyDescent="0.25">
      <c r="A193" s="1">
        <v>44196</v>
      </c>
      <c r="B193" t="s">
        <v>106</v>
      </c>
      <c r="C193" t="s">
        <v>107</v>
      </c>
      <c r="D193" t="s">
        <v>63</v>
      </c>
      <c r="E193" t="s">
        <v>58</v>
      </c>
      <c r="F193" t="s">
        <v>59</v>
      </c>
      <c r="G193" t="s">
        <v>60</v>
      </c>
      <c r="H193">
        <v>850</v>
      </c>
      <c r="I193" t="s">
        <v>62</v>
      </c>
      <c r="L193" t="s">
        <v>63</v>
      </c>
      <c r="M193">
        <v>294864</v>
      </c>
      <c r="N193">
        <v>0</v>
      </c>
      <c r="Q193" t="s">
        <v>79</v>
      </c>
      <c r="AQ193">
        <v>-1574.74</v>
      </c>
      <c r="AS193">
        <v>-1574.74</v>
      </c>
      <c r="AT193">
        <v>-1574.74</v>
      </c>
      <c r="AV193">
        <v>-1574.74</v>
      </c>
      <c r="BA193">
        <v>996693.69</v>
      </c>
      <c r="BD193">
        <v>75455236.109999999</v>
      </c>
      <c r="BE193">
        <v>-2.0869999999999999E-3</v>
      </c>
      <c r="BF193" t="str">
        <f>IF(TRIM(W193)="",IF(TRIM(O193)="",IF(TRIM(M193)="","please check",CONCATENATE(M193,"_",COUNTIFS($M$2:$M193,M193,$C$2:$C193,$C193))),CONCATENATE(O193,"_",COUNTIFS($O$2:$O193,O193,$C$2:$C193,$C193))),W193)</f>
        <v>294864_1</v>
      </c>
      <c r="BG193" t="str">
        <f t="shared" si="6"/>
        <v/>
      </c>
      <c r="BH193">
        <f t="shared" si="7"/>
        <v>-1574.74</v>
      </c>
      <c r="BI193">
        <f t="shared" si="8"/>
        <v>-1574.74</v>
      </c>
      <c r="BJ193">
        <f>IF($I193&lt;&gt;"F.E.T.",$AV193,IF($BK193="",IF($D193=$L193,$BI193,-SUMIFS($BI:$BI,$BG:$BG,$BG193,$B:$B,$B193,$L:$L,"&lt;&gt;"&amp;$L193)+SUMIFS($AY:$AY,$BG:$BG,$BG193,$B:$B,$B193)),IF($D193=$L193,-SUMIFS($BI:$BI,$BG:$BG,$BG193,$B:$B,$B193,$L:$L,"&lt;&gt;"&amp;$L193)*VLOOKUP($D193&amp;(IF($L193=MID($Q193,FIND("Bought ",$Q193)+7,3),MID($Q193,FIND("Sold ",$Q193)+5,3),IF($L193=MID($Q193,FIND("Sold ",$Q193)+5,3),MID($Q193,FIND("Bought ",$Q193)+7,3),"error"))),FX!$A:$B,2,0)+SUMIFS($AY:$AY,$BG:$BG,$BG193,$B:$B,$B193),$BI193*(VLOOKUP($D193&amp;$L193,FX!$A:$B,2,0)))))</f>
        <v>-1574.74</v>
      </c>
      <c r="BK193" t="str">
        <f>IF(E193="CASH",IFERROR(VLOOKUP(M193,[1]mapping!$A:$C,3,0),""),IF(I193="F.E.T.",IF(VLOOKUP(O193,[1]forwards!$E:$Q,13,0)=0,"",VLOOKUP(O193,[1]forwards!$E:$Q,13,0)),""))</f>
        <v>P</v>
      </c>
      <c r="BL193">
        <f>IF($B193&lt;&gt;VLOOKUP($BL$1,NAV!$A:$N,MATCH("SubFund_Code",NAV!$A$1:$N$1,0),0),"n/a",IF($BK193="",$BJ193/SUMIFS($BJ:$BJ,$BK:$BK,"",$B:$B,$B193)*VLOOKUP($BL$1,NAV!$A:$N,MATCH("Hedged sc",NAV!$A$1:$N$1,0),0)/VLOOKUP($BL$1,NAV!$A:$N,MATCH("SC in FUND CCY",NAV!$A$1:$N$1,0),0),IF($BK193&lt;&gt;VLOOKUP($BL$1,NAV!$A:$N,MATCH("SC",NAV!$A$1:$N$1,0),0),"n/a",$BJ193/VLOOKUP($BL$1,NAV!$A:$N,MATCH("SC in FUND CCY",NAV!$A$1:$N$1,0),0))))</f>
        <v>-1.3355013447318188E-4</v>
      </c>
    </row>
    <row r="194" spans="1:65" x14ac:dyDescent="0.25">
      <c r="A194" s="1">
        <v>44196</v>
      </c>
      <c r="B194" t="s">
        <v>106</v>
      </c>
      <c r="C194" t="s">
        <v>107</v>
      </c>
      <c r="D194" t="s">
        <v>63</v>
      </c>
      <c r="E194" t="s">
        <v>58</v>
      </c>
      <c r="F194" t="s">
        <v>59</v>
      </c>
      <c r="G194" t="s">
        <v>60</v>
      </c>
      <c r="H194">
        <v>850</v>
      </c>
      <c r="I194" t="s">
        <v>62</v>
      </c>
      <c r="L194" t="s">
        <v>63</v>
      </c>
      <c r="M194">
        <v>290034</v>
      </c>
      <c r="N194">
        <v>0</v>
      </c>
      <c r="Q194" t="s">
        <v>80</v>
      </c>
      <c r="AQ194">
        <v>-2532.17</v>
      </c>
      <c r="AS194">
        <v>-2532.17</v>
      </c>
      <c r="AT194">
        <v>-2532.17</v>
      </c>
      <c r="AV194">
        <v>-2532.17</v>
      </c>
      <c r="BA194">
        <v>996693.69</v>
      </c>
      <c r="BD194">
        <v>75455236.109999999</v>
      </c>
      <c r="BE194">
        <v>-3.356E-3</v>
      </c>
      <c r="BF194" t="str">
        <f>IF(TRIM(W194)="",IF(TRIM(O194)="",IF(TRIM(M194)="","please check",CONCATENATE(M194,"_",COUNTIFS($M$2:$M194,M194,$C$2:$C194,$C194))),CONCATENATE(O194,"_",COUNTIFS($O$2:$O194,O194,$C$2:$C194,$C194))),W194)</f>
        <v>290034_1</v>
      </c>
      <c r="BG194" t="str">
        <f t="shared" si="6"/>
        <v/>
      </c>
      <c r="BH194">
        <f t="shared" si="7"/>
        <v>-2532.17</v>
      </c>
      <c r="BI194">
        <f t="shared" si="8"/>
        <v>-2532.17</v>
      </c>
      <c r="BJ194">
        <f>IF($I194&lt;&gt;"F.E.T.",$AV194,IF($BK194="",IF($D194=$L194,$BI194,-SUMIFS($BI:$BI,$BG:$BG,$BG194,$B:$B,$B194,$L:$L,"&lt;&gt;"&amp;$L194)+SUMIFS($AY:$AY,$BG:$BG,$BG194,$B:$B,$B194)),IF($D194=$L194,-SUMIFS($BI:$BI,$BG:$BG,$BG194,$B:$B,$B194,$L:$L,"&lt;&gt;"&amp;$L194)*VLOOKUP($D194&amp;(IF($L194=MID($Q194,FIND("Bought ",$Q194)+7,3),MID($Q194,FIND("Sold ",$Q194)+5,3),IF($L194=MID($Q194,FIND("Sold ",$Q194)+5,3),MID($Q194,FIND("Bought ",$Q194)+7,3),"error"))),FX!$A:$B,2,0)+SUMIFS($AY:$AY,$BG:$BG,$BG194,$B:$B,$B194),$BI194*(VLOOKUP($D194&amp;$L194,FX!$A:$B,2,0)))))</f>
        <v>-2532.17</v>
      </c>
      <c r="BK194" t="str">
        <f>IF(E194="CASH",IFERROR(VLOOKUP(M194,[1]mapping!$A:$C,3,0),""),IF(I194="F.E.T.",IF(VLOOKUP(O194,[1]forwards!$E:$Q,13,0)=0,"",VLOOKUP(O194,[1]forwards!$E:$Q,13,0)),""))</f>
        <v>P</v>
      </c>
      <c r="BL194">
        <f>IF($B194&lt;&gt;VLOOKUP($BL$1,NAV!$A:$N,MATCH("SubFund_Code",NAV!$A$1:$N$1,0),0),"n/a",IF($BK194="",$BJ194/SUMIFS($BJ:$BJ,$BK:$BK,"",$B:$B,$B194)*VLOOKUP($BL$1,NAV!$A:$N,MATCH("Hedged sc",NAV!$A$1:$N$1,0),0)/VLOOKUP($BL$1,NAV!$A:$N,MATCH("SC in FUND CCY",NAV!$A$1:$N$1,0),0),IF($BK194&lt;&gt;VLOOKUP($BL$1,NAV!$A:$N,MATCH("SC",NAV!$A$1:$N$1,0),0),"n/a",$BJ194/VLOOKUP($BL$1,NAV!$A:$N,MATCH("SC in FUND CCY",NAV!$A$1:$N$1,0),0))))</f>
        <v>-2.1474760532466119E-4</v>
      </c>
    </row>
    <row r="195" spans="1:65" hidden="1" x14ac:dyDescent="0.25">
      <c r="A195" s="1">
        <v>44196</v>
      </c>
      <c r="B195" t="s">
        <v>106</v>
      </c>
      <c r="C195" t="s">
        <v>107</v>
      </c>
      <c r="D195" t="s">
        <v>63</v>
      </c>
      <c r="E195" t="s">
        <v>58</v>
      </c>
      <c r="F195" t="s">
        <v>59</v>
      </c>
      <c r="G195" t="s">
        <v>60</v>
      </c>
      <c r="H195">
        <v>850</v>
      </c>
      <c r="I195" t="s">
        <v>62</v>
      </c>
      <c r="L195" t="s">
        <v>63</v>
      </c>
      <c r="M195">
        <v>290025</v>
      </c>
      <c r="N195">
        <v>0</v>
      </c>
      <c r="Q195" t="s">
        <v>110</v>
      </c>
      <c r="AQ195">
        <v>-9669.7000000000007</v>
      </c>
      <c r="AS195">
        <v>-9669.7000000000007</v>
      </c>
      <c r="AT195">
        <v>-9669.7000000000007</v>
      </c>
      <c r="AV195">
        <v>-9669.7000000000007</v>
      </c>
      <c r="BA195">
        <v>996693.69</v>
      </c>
      <c r="BD195">
        <v>75455236.109999999</v>
      </c>
      <c r="BE195">
        <v>-1.2815E-2</v>
      </c>
      <c r="BF195" t="str">
        <f>IF(TRIM(W195)="",IF(TRIM(O195)="",IF(TRIM(M195)="","please check",CONCATENATE(M195,"_",COUNTIFS($M$2:$M195,M195,$C$2:$C195,$C195))),CONCATENATE(O195,"_",COUNTIFS($O$2:$O195,O195,$C$2:$C195,$C195))),W195)</f>
        <v>290025_1</v>
      </c>
      <c r="BG195" t="str">
        <f t="shared" ref="BG195:BG259" si="9">IF(TRIM(O195)="","",IFERROR(_xlfn.NUMBERVALUE(TRIM(O195)),TRIM(O195)))</f>
        <v/>
      </c>
      <c r="BH195">
        <f t="shared" ref="BH195:BH259" si="10">IF(I195="F.E.T.",$AW195,IF(AB195="",AQ195,AB195))</f>
        <v>-9669.7000000000007</v>
      </c>
      <c r="BI195">
        <f t="shared" ref="BI195:BI259" si="11">IF($I195&lt;&gt;"F.E.T.",$AS195,$BH195)</f>
        <v>-9669.7000000000007</v>
      </c>
      <c r="BJ195">
        <f>IF($I195&lt;&gt;"F.E.T.",$AV195,IF($BK195="",IF($D195=$L195,$BI195,-SUMIFS($BI:$BI,$BG:$BG,$BG195,$B:$B,$B195,$L:$L,"&lt;&gt;"&amp;$L195)+SUMIFS($AY:$AY,$BG:$BG,$BG195,$B:$B,$B195)),IF($D195=$L195,-SUMIFS($BI:$BI,$BG:$BG,$BG195,$B:$B,$B195,$L:$L,"&lt;&gt;"&amp;$L195)*VLOOKUP($D195&amp;(IF($L195=MID($Q195,FIND("Bought ",$Q195)+7,3),MID($Q195,FIND("Sold ",$Q195)+5,3),IF($L195=MID($Q195,FIND("Sold ",$Q195)+5,3),MID($Q195,FIND("Bought ",$Q195)+7,3),"error"))),FX!$A:$B,2,0)+SUMIFS($AY:$AY,$BG:$BG,$BG195,$B:$B,$B195),$BI195*(VLOOKUP($D195&amp;$L195,FX!$A:$B,2,0)))))</f>
        <v>-9669.7000000000007</v>
      </c>
      <c r="BK195" t="str">
        <f>IF(E195="CASH",IFERROR(VLOOKUP(M195,[1]mapping!$A:$C,3,0),""),IF(I195="F.E.T.",IF(VLOOKUP(O195,[1]forwards!$E:$Q,13,0)=0,"",VLOOKUP(O195,[1]forwards!$E:$Q,13,0)),""))</f>
        <v>IEH</v>
      </c>
      <c r="BL195" t="str">
        <f>IF($B195&lt;&gt;VLOOKUP($BL$1,NAV!$A:$N,MATCH("SubFund_Code",NAV!$A$1:$N$1,0),0),"n/a",IF($BK195="",$BJ195/SUMIFS($BJ:$BJ,$BK:$BK,"",$B:$B,$B195)*VLOOKUP($BL$1,NAV!$A:$N,MATCH("Hedged sc",NAV!$A$1:$N$1,0),0)/VLOOKUP($BL$1,NAV!$A:$N,MATCH("SC in FUND CCY",NAV!$A$1:$N$1,0),0),IF($BK195&lt;&gt;VLOOKUP($BL$1,NAV!$A:$N,MATCH("SC",NAV!$A$1:$N$1,0),0),"n/a",$BJ195/VLOOKUP($BL$1,NAV!$A:$N,MATCH("SC in FUND CCY",NAV!$A$1:$N$1,0),0))))</f>
        <v>n/a</v>
      </c>
    </row>
    <row r="196" spans="1:65" hidden="1" x14ac:dyDescent="0.25">
      <c r="A196" s="1">
        <v>44196</v>
      </c>
      <c r="B196" t="s">
        <v>106</v>
      </c>
      <c r="C196" t="s">
        <v>107</v>
      </c>
      <c r="D196" t="s">
        <v>63</v>
      </c>
      <c r="E196" t="s">
        <v>58</v>
      </c>
      <c r="F196" t="s">
        <v>59</v>
      </c>
      <c r="G196" t="s">
        <v>60</v>
      </c>
      <c r="H196">
        <v>850</v>
      </c>
      <c r="I196" t="s">
        <v>62</v>
      </c>
      <c r="L196" t="s">
        <v>63</v>
      </c>
      <c r="M196">
        <v>290018</v>
      </c>
      <c r="N196">
        <v>0</v>
      </c>
      <c r="Q196" t="s">
        <v>84</v>
      </c>
      <c r="AQ196">
        <v>-803.51</v>
      </c>
      <c r="AS196">
        <v>-803.51</v>
      </c>
      <c r="AT196">
        <v>-803.51</v>
      </c>
      <c r="AV196">
        <v>-803.51</v>
      </c>
      <c r="BA196">
        <v>996693.69</v>
      </c>
      <c r="BD196">
        <v>75455236.109999999</v>
      </c>
      <c r="BE196">
        <v>-1.065E-3</v>
      </c>
      <c r="BF196" t="str">
        <f>IF(TRIM(W196)="",IF(TRIM(O196)="",IF(TRIM(M196)="","please check",CONCATENATE(M196,"_",COUNTIFS($M$2:$M196,M196,$C$2:$C196,$C196))),CONCATENATE(O196,"_",COUNTIFS($O$2:$O196,O196,$C$2:$C196,$C196))),W196)</f>
        <v>290018_1</v>
      </c>
      <c r="BG196" t="str">
        <f t="shared" si="9"/>
        <v/>
      </c>
      <c r="BH196">
        <f t="shared" si="10"/>
        <v>-803.51</v>
      </c>
      <c r="BI196">
        <f t="shared" si="11"/>
        <v>-803.51</v>
      </c>
      <c r="BJ196">
        <f>IF($I196&lt;&gt;"F.E.T.",$AV196,IF($BK196="",IF($D196=$L196,$BI196,-SUMIFS($BI:$BI,$BG:$BG,$BG196,$B:$B,$B196,$L:$L,"&lt;&gt;"&amp;$L196)+SUMIFS($AY:$AY,$BG:$BG,$BG196,$B:$B,$B196)),IF($D196=$L196,-SUMIFS($BI:$BI,$BG:$BG,$BG196,$B:$B,$B196,$L:$L,"&lt;&gt;"&amp;$L196)*VLOOKUP($D196&amp;(IF($L196=MID($Q196,FIND("Bought ",$Q196)+7,3),MID($Q196,FIND("Sold ",$Q196)+5,3),IF($L196=MID($Q196,FIND("Sold ",$Q196)+5,3),MID($Q196,FIND("Bought ",$Q196)+7,3),"error"))),FX!$A:$B,2,0)+SUMIFS($AY:$AY,$BG:$BG,$BG196,$B:$B,$B196),$BI196*(VLOOKUP($D196&amp;$L196,FX!$A:$B,2,0)))))</f>
        <v>-803.51</v>
      </c>
      <c r="BK196" t="str">
        <f>IF(E196="CASH",IFERROR(VLOOKUP(M196,[1]mapping!$A:$C,3,0),""),IF(I196="F.E.T.",IF(VLOOKUP(O196,[1]forwards!$E:$Q,13,0)=0,"",VLOOKUP(O196,[1]forwards!$E:$Q,13,0)),""))</f>
        <v>I</v>
      </c>
      <c r="BL196" t="str">
        <f>IF($B196&lt;&gt;VLOOKUP($BL$1,NAV!$A:$N,MATCH("SubFund_Code",NAV!$A$1:$N$1,0),0),"n/a",IF($BK196="",$BJ196/SUMIFS($BJ:$BJ,$BK:$BK,"",$B:$B,$B196)*VLOOKUP($BL$1,NAV!$A:$N,MATCH("Hedged sc",NAV!$A$1:$N$1,0),0)/VLOOKUP($BL$1,NAV!$A:$N,MATCH("SC in FUND CCY",NAV!$A$1:$N$1,0),0),IF($BK196&lt;&gt;VLOOKUP($BL$1,NAV!$A:$N,MATCH("SC",NAV!$A$1:$N$1,0),0),"n/a",$BJ196/VLOOKUP($BL$1,NAV!$A:$N,MATCH("SC in FUND CCY",NAV!$A$1:$N$1,0),0))))</f>
        <v>n/a</v>
      </c>
    </row>
    <row r="197" spans="1:65" hidden="1" x14ac:dyDescent="0.25">
      <c r="A197" s="1">
        <v>44196</v>
      </c>
      <c r="B197" t="s">
        <v>106</v>
      </c>
      <c r="C197" t="s">
        <v>107</v>
      </c>
      <c r="D197" t="s">
        <v>63</v>
      </c>
      <c r="E197" t="s">
        <v>58</v>
      </c>
      <c r="F197" t="s">
        <v>59</v>
      </c>
      <c r="G197" t="s">
        <v>60</v>
      </c>
      <c r="H197">
        <v>850</v>
      </c>
      <c r="I197" t="s">
        <v>62</v>
      </c>
      <c r="L197" t="s">
        <v>63</v>
      </c>
      <c r="M197">
        <v>267100</v>
      </c>
      <c r="N197">
        <v>0</v>
      </c>
      <c r="Q197" t="s">
        <v>75</v>
      </c>
      <c r="AQ197">
        <v>-136.35</v>
      </c>
      <c r="AS197">
        <v>-136.35</v>
      </c>
      <c r="AT197">
        <v>-136.35</v>
      </c>
      <c r="AV197">
        <v>-136.35</v>
      </c>
      <c r="BA197">
        <v>996693.69</v>
      </c>
      <c r="BD197">
        <v>75455236.109999999</v>
      </c>
      <c r="BE197">
        <v>-2.2339999999999999E-3</v>
      </c>
      <c r="BF197" t="str">
        <f>IF(TRIM(W197)="",IF(TRIM(O197)="",IF(TRIM(M197)="","please check",CONCATENATE(M197,"_",COUNTIFS($M$2:$M197,M197,$C$2:$C197,$C197))),CONCATENATE(O197,"_",COUNTIFS($O$2:$O197,O197,$C$2:$C197,$C197))),W197)</f>
        <v>267100_1</v>
      </c>
      <c r="BG197" t="str">
        <f t="shared" si="9"/>
        <v/>
      </c>
      <c r="BH197">
        <f t="shared" si="10"/>
        <v>-136.35</v>
      </c>
      <c r="BI197">
        <f t="shared" si="11"/>
        <v>-136.35</v>
      </c>
      <c r="BJ197">
        <f>IF($I197&lt;&gt;"F.E.T.",$AV197,IF($BK197="",IF($D197=$L197,$BI197,-SUMIFS($BI:$BI,$BG:$BG,$BG197,$B:$B,$B197,$L:$L,"&lt;&gt;"&amp;$L197)+SUMIFS($AY:$AY,$BG:$BG,$BG197,$B:$B,$B197)),IF($D197=$L197,-SUMIFS($BI:$BI,$BG:$BG,$BG197,$B:$B,$B197,$L:$L,"&lt;&gt;"&amp;$L197)*VLOOKUP($D197&amp;(IF($L197=MID($Q197,FIND("Bought ",$Q197)+7,3),MID($Q197,FIND("Sold ",$Q197)+5,3),IF($L197=MID($Q197,FIND("Sold ",$Q197)+5,3),MID($Q197,FIND("Bought ",$Q197)+7,3),"error"))),FX!$A:$B,2,0)+SUMIFS($AY:$AY,$BG:$BG,$BG197,$B:$B,$B197),$BI197*(VLOOKUP($D197&amp;$L197,FX!$A:$B,2,0)))))</f>
        <v>-136.35</v>
      </c>
      <c r="BK197" t="s">
        <v>1727</v>
      </c>
      <c r="BL197" t="str">
        <f>IF($B197&lt;&gt;VLOOKUP($BL$1,NAV!$A:$N,MATCH("SubFund_Code",NAV!$A$1:$N$1,0),0),"n/a",IF($BK197="",$BJ197/SUMIFS($BJ:$BJ,$BK:$BK,"",$B:$B,$B197)*VLOOKUP($BL$1,NAV!$A:$N,MATCH("Hedged sc",NAV!$A$1:$N$1,0),0)/VLOOKUP($BL$1,NAV!$A:$N,MATCH("SC in FUND CCY",NAV!$A$1:$N$1,0),0),IF($BK197&lt;&gt;VLOOKUP($BL$1,NAV!$A:$N,MATCH("SC",NAV!$A$1:$N$1,0),0),"n/a",$BJ197/VLOOKUP($BL$1,NAV!$A:$N,MATCH("SC in FUND CCY",NAV!$A$1:$N$1,0),0))))</f>
        <v>n/a</v>
      </c>
      <c r="BM197" t="s">
        <v>1809</v>
      </c>
    </row>
    <row r="198" spans="1:65" hidden="1" x14ac:dyDescent="0.25">
      <c r="A198" s="1">
        <v>44196</v>
      </c>
      <c r="B198" t="s">
        <v>106</v>
      </c>
      <c r="C198" t="s">
        <v>107</v>
      </c>
      <c r="D198" t="s">
        <v>63</v>
      </c>
      <c r="E198" t="s">
        <v>58</v>
      </c>
      <c r="F198" t="s">
        <v>59</v>
      </c>
      <c r="G198" t="s">
        <v>60</v>
      </c>
      <c r="H198">
        <v>850</v>
      </c>
      <c r="I198" t="s">
        <v>62</v>
      </c>
      <c r="L198" t="s">
        <v>63</v>
      </c>
      <c r="M198">
        <v>267100</v>
      </c>
      <c r="N198">
        <v>0</v>
      </c>
      <c r="Q198" t="s">
        <v>75</v>
      </c>
      <c r="AQ198">
        <v>-1549.38</v>
      </c>
      <c r="AS198">
        <v>-1549.38</v>
      </c>
      <c r="AT198">
        <v>-1549.38</v>
      </c>
      <c r="AV198">
        <v>-1549.38</v>
      </c>
      <c r="BA198">
        <v>996693.69</v>
      </c>
      <c r="BD198">
        <v>75455236.109999999</v>
      </c>
      <c r="BE198">
        <v>-2.2339999999999999E-3</v>
      </c>
      <c r="BF198" t="str">
        <f>IF(TRIM(W198)="",IF(TRIM(O198)="",IF(TRIM(M198)="","please check",CONCATENATE(M198,"_",COUNTIFS($M$2:$M198,M198,$C$2:$C198,$C198))),CONCATENATE(O198,"_",COUNTIFS($O$2:$O198,O198,$C$2:$C198,$C198))),W198)</f>
        <v>267100_2</v>
      </c>
      <c r="BG198" t="str">
        <f t="shared" ref="BG198" si="12">IF(TRIM(O198)="","",IFERROR(_xlfn.NUMBERVALUE(TRIM(O198)),TRIM(O198)))</f>
        <v/>
      </c>
      <c r="BH198">
        <f t="shared" ref="BH198" si="13">IF(I198="F.E.T.",$AW198,IF(AB198="",AQ198,AB198))</f>
        <v>-1549.38</v>
      </c>
      <c r="BI198">
        <f t="shared" si="11"/>
        <v>-1549.38</v>
      </c>
      <c r="BJ198">
        <f>IF($I198&lt;&gt;"F.E.T.",$AV198,IF($BK198="",IF($D198=$L198,$BI198,-SUMIFS($BI:$BI,$BG:$BG,$BG198,$B:$B,$B198,$L:$L,"&lt;&gt;"&amp;$L198)+SUMIFS($AY:$AY,$BG:$BG,$BG198,$B:$B,$B198)),IF($D198=$L198,-SUMIFS($BI:$BI,$BG:$BG,$BG198,$B:$B,$B198,$L:$L,"&lt;&gt;"&amp;$L198)*VLOOKUP($D198&amp;(IF($L198=MID($Q198,FIND("Bought ",$Q198)+7,3),MID($Q198,FIND("Sold ",$Q198)+5,3),IF($L198=MID($Q198,FIND("Sold ",$Q198)+5,3),MID($Q198,FIND("Bought ",$Q198)+7,3),"error"))),FX!$A:$B,2,0)+SUMIFS($AY:$AY,$BG:$BG,$BG198,$B:$B,$B198),$BI198*(VLOOKUP($D198&amp;$L198,FX!$A:$B,2,0)))))</f>
        <v>-1549.38</v>
      </c>
      <c r="BK198" t="s">
        <v>1734</v>
      </c>
      <c r="BL198" t="str">
        <f>IF($B198&lt;&gt;VLOOKUP($BL$1,NAV!$A:$N,MATCH("SubFund_Code",NAV!$A$1:$N$1,0),0),"n/a",IF($BK198="",$BJ198/SUMIFS($BJ:$BJ,$BK:$BK,"",$B:$B,$B198)*VLOOKUP($BL$1,NAV!$A:$N,MATCH("Hedged sc",NAV!$A$1:$N$1,0),0)/VLOOKUP($BL$1,NAV!$A:$N,MATCH("SC in FUND CCY",NAV!$A$1:$N$1,0),0),IF($BK198&lt;&gt;VLOOKUP($BL$1,NAV!$A:$N,MATCH("SC",NAV!$A$1:$N$1,0),0),"n/a",$BJ198/VLOOKUP($BL$1,NAV!$A:$N,MATCH("SC in FUND CCY",NAV!$A$1:$N$1,0),0))))</f>
        <v>n/a</v>
      </c>
      <c r="BM198" t="s">
        <v>1809</v>
      </c>
    </row>
    <row r="199" spans="1:65" x14ac:dyDescent="0.25">
      <c r="A199" s="1">
        <v>44196</v>
      </c>
      <c r="B199" t="s">
        <v>106</v>
      </c>
      <c r="C199" t="s">
        <v>107</v>
      </c>
      <c r="D199" t="s">
        <v>63</v>
      </c>
      <c r="E199" t="s">
        <v>58</v>
      </c>
      <c r="F199" t="s">
        <v>59</v>
      </c>
      <c r="G199" t="s">
        <v>60</v>
      </c>
      <c r="H199">
        <v>800</v>
      </c>
      <c r="I199" t="s">
        <v>68</v>
      </c>
      <c r="L199" t="s">
        <v>63</v>
      </c>
      <c r="M199">
        <v>266100</v>
      </c>
      <c r="N199">
        <v>0</v>
      </c>
      <c r="Q199" t="s">
        <v>83</v>
      </c>
      <c r="AQ199">
        <v>-235164.32</v>
      </c>
      <c r="AS199">
        <v>-235164.32</v>
      </c>
      <c r="AT199">
        <v>-235164.32</v>
      </c>
      <c r="AV199">
        <v>-235164.32</v>
      </c>
      <c r="BA199">
        <v>996693.69</v>
      </c>
      <c r="BD199">
        <v>75455236.109999999</v>
      </c>
      <c r="BE199">
        <v>-0.31166100000000002</v>
      </c>
      <c r="BF199" t="str">
        <f>IF(TRIM(W199)="",IF(TRIM(O199)="",IF(TRIM(M199)="","please check",CONCATENATE(M199,"_",COUNTIFS($M$2:$M199,M199,$C$2:$C199,$C199))),CONCATENATE(O199,"_",COUNTIFS($O$2:$O199,O199,$C$2:$C199,$C199))),W199)</f>
        <v>266100_1</v>
      </c>
      <c r="BG199" t="str">
        <f t="shared" si="9"/>
        <v/>
      </c>
      <c r="BH199">
        <f t="shared" si="10"/>
        <v>-235164.32</v>
      </c>
      <c r="BI199">
        <f t="shared" si="11"/>
        <v>-235164.32</v>
      </c>
      <c r="BJ199">
        <f>IF($I199&lt;&gt;"F.E.T.",$AV199,IF($BK199="",IF($D199=$L199,$BI199,-SUMIFS($BI:$BI,$BG:$BG,$BG199,$B:$B,$B199,$L:$L,"&lt;&gt;"&amp;$L199)+SUMIFS($AY:$AY,$BG:$BG,$BG199,$B:$B,$B199)),IF($D199=$L199,-SUMIFS($BI:$BI,$BG:$BG,$BG199,$B:$B,$B199,$L:$L,"&lt;&gt;"&amp;$L199)*VLOOKUP($D199&amp;(IF($L199=MID($Q199,FIND("Bought ",$Q199)+7,3),MID($Q199,FIND("Sold ",$Q199)+5,3),IF($L199=MID($Q199,FIND("Sold ",$Q199)+5,3),MID($Q199,FIND("Bought ",$Q199)+7,3),"error"))),FX!$A:$B,2,0)+SUMIFS($AY:$AY,$BG:$BG,$BG199,$B:$B,$B199),$BI199*(VLOOKUP($D199&amp;$L199,FX!$A:$B,2,0)))))</f>
        <v>-235164.32</v>
      </c>
      <c r="BK199" t="str">
        <f>IF(E199="CASH",IFERROR(VLOOKUP(M199,[1]mapping!$A:$C,3,0),""),IF(I199="F.E.T.",IF(VLOOKUP(O199,[1]forwards!$E:$Q,13,0)=0,"",VLOOKUP(O199,[1]forwards!$E:$Q,13,0)),""))</f>
        <v/>
      </c>
      <c r="BL199">
        <f>IF($B199&lt;&gt;VLOOKUP($BL$1,NAV!$A:$N,MATCH("SubFund_Code",NAV!$A$1:$N$1,0),0),"n/a",IF($BK199="",$BJ199/SUMIFS($BJ:$BJ,$BK:$BK,"",$B:$B,$B199)*VLOOKUP($BL$1,NAV!$A:$N,MATCH("Hedged sc",NAV!$A$1:$N$1,0),0)/VLOOKUP($BL$1,NAV!$A:$N,MATCH("SC in FUND CCY",NAV!$A$1:$N$1,0),0),IF($BK199&lt;&gt;VLOOKUP($BL$1,NAV!$A:$N,MATCH("SC",NAV!$A$1:$N$1,0),0),"n/a",$BJ199/VLOOKUP($BL$1,NAV!$A:$N,MATCH("SC in FUND CCY",NAV!$A$1:$N$1,0),0))))</f>
        <v>-3.1369096659578963E-3</v>
      </c>
    </row>
    <row r="200" spans="1:65" hidden="1" x14ac:dyDescent="0.25">
      <c r="A200" s="1">
        <v>44196</v>
      </c>
      <c r="B200" t="s">
        <v>106</v>
      </c>
      <c r="C200" t="s">
        <v>107</v>
      </c>
      <c r="D200" t="s">
        <v>63</v>
      </c>
      <c r="E200" t="s">
        <v>58</v>
      </c>
      <c r="F200" t="s">
        <v>59</v>
      </c>
      <c r="G200" t="s">
        <v>60</v>
      </c>
      <c r="H200">
        <v>850</v>
      </c>
      <c r="I200" t="s">
        <v>62</v>
      </c>
      <c r="L200" t="s">
        <v>63</v>
      </c>
      <c r="M200">
        <v>265796</v>
      </c>
      <c r="N200">
        <v>0</v>
      </c>
      <c r="Q200" t="s">
        <v>92</v>
      </c>
      <c r="AQ200">
        <v>-27.64</v>
      </c>
      <c r="AS200">
        <v>-27.64</v>
      </c>
      <c r="AT200">
        <v>-27.64</v>
      </c>
      <c r="AV200">
        <v>-27.64</v>
      </c>
      <c r="BA200">
        <v>996693.69</v>
      </c>
      <c r="BD200">
        <v>75455236.109999999</v>
      </c>
      <c r="BE200">
        <v>-3.6999999999999998E-5</v>
      </c>
      <c r="BF200" t="str">
        <f>IF(TRIM(W200)="",IF(TRIM(O200)="",IF(TRIM(M200)="","please check",CONCATENATE(M200,"_",COUNTIFS($M$2:$M200,M200,$C$2:$C200,$C200))),CONCATENATE(O200,"_",COUNTIFS($O$2:$O200,O200,$C$2:$C200,$C200))),W200)</f>
        <v>265796_1</v>
      </c>
      <c r="BG200" t="str">
        <f t="shared" si="9"/>
        <v/>
      </c>
      <c r="BH200">
        <f t="shared" si="10"/>
        <v>-27.64</v>
      </c>
      <c r="BI200">
        <f t="shared" si="11"/>
        <v>-27.64</v>
      </c>
      <c r="BJ200">
        <f>IF($I200&lt;&gt;"F.E.T.",$AV200,IF($BK200="",IF($D200=$L200,$BI200,-SUMIFS($BI:$BI,$BG:$BG,$BG200,$B:$B,$B200,$L:$L,"&lt;&gt;"&amp;$L200)+SUMIFS($AY:$AY,$BG:$BG,$BG200,$B:$B,$B200)),IF($D200=$L200,-SUMIFS($BI:$BI,$BG:$BG,$BG200,$B:$B,$B200,$L:$L,"&lt;&gt;"&amp;$L200)*VLOOKUP($D200&amp;(IF($L200=MID($Q200,FIND("Bought ",$Q200)+7,3),MID($Q200,FIND("Sold ",$Q200)+5,3),IF($L200=MID($Q200,FIND("Sold ",$Q200)+5,3),MID($Q200,FIND("Bought ",$Q200)+7,3),"error"))),FX!$A:$B,2,0)+SUMIFS($AY:$AY,$BG:$BG,$BG200,$B:$B,$B200),$BI200*(VLOOKUP($D200&amp;$L200,FX!$A:$B,2,0)))))</f>
        <v>-27.64</v>
      </c>
      <c r="BK200" t="str">
        <f>IF(E200="CASH",IFERROR(VLOOKUP(M200,[1]mapping!$A:$C,3,0),""),IF(I200="F.E.T.",IF(VLOOKUP(O200,[1]forwards!$E:$Q,13,0)=0,"",VLOOKUP(O200,[1]forwards!$E:$Q,13,0)),""))</f>
        <v>PD</v>
      </c>
      <c r="BL200" t="str">
        <f>IF($B200&lt;&gt;VLOOKUP($BL$1,NAV!$A:$N,MATCH("SubFund_Code",NAV!$A$1:$N$1,0),0),"n/a",IF($BK200="",$BJ200/SUMIFS($BJ:$BJ,$BK:$BK,"",$B:$B,$B200)*VLOOKUP($BL$1,NAV!$A:$N,MATCH("Hedged sc",NAV!$A$1:$N$1,0),0)/VLOOKUP($BL$1,NAV!$A:$N,MATCH("SC in FUND CCY",NAV!$A$1:$N$1,0),0),IF($BK200&lt;&gt;VLOOKUP($BL$1,NAV!$A:$N,MATCH("SC",NAV!$A$1:$N$1,0),0),"n/a",$BJ200/VLOOKUP($BL$1,NAV!$A:$N,MATCH("SC in FUND CCY",NAV!$A$1:$N$1,0),0))))</f>
        <v>n/a</v>
      </c>
    </row>
    <row r="201" spans="1:65" hidden="1" x14ac:dyDescent="0.25">
      <c r="A201" s="1">
        <v>44196</v>
      </c>
      <c r="B201" t="s">
        <v>106</v>
      </c>
      <c r="C201" t="s">
        <v>107</v>
      </c>
      <c r="D201" t="s">
        <v>63</v>
      </c>
      <c r="E201" t="s">
        <v>58</v>
      </c>
      <c r="F201" t="s">
        <v>59</v>
      </c>
      <c r="G201" t="s">
        <v>60</v>
      </c>
      <c r="H201">
        <v>850</v>
      </c>
      <c r="I201" t="s">
        <v>62</v>
      </c>
      <c r="L201" t="s">
        <v>63</v>
      </c>
      <c r="M201">
        <v>264839</v>
      </c>
      <c r="N201">
        <v>0</v>
      </c>
      <c r="Q201" t="s">
        <v>109</v>
      </c>
      <c r="AQ201">
        <v>-34128.410000000003</v>
      </c>
      <c r="AS201">
        <v>-34128.410000000003</v>
      </c>
      <c r="AT201">
        <v>-34128.410000000003</v>
      </c>
      <c r="AV201">
        <v>-34128.410000000003</v>
      </c>
      <c r="BA201">
        <v>996693.69</v>
      </c>
      <c r="BD201">
        <v>75455236.109999999</v>
      </c>
      <c r="BE201">
        <v>-4.5229999999999999E-2</v>
      </c>
      <c r="BF201" t="str">
        <f>IF(TRIM(W201)="",IF(TRIM(O201)="",IF(TRIM(M201)="","please check",CONCATENATE(M201,"_",COUNTIFS($M$2:$M201,M201,$C$2:$C201,$C201))),CONCATENATE(O201,"_",COUNTIFS($O$2:$O201,O201,$C$2:$C201,$C201))),W201)</f>
        <v>264839_1</v>
      </c>
      <c r="BG201" t="str">
        <f t="shared" si="9"/>
        <v/>
      </c>
      <c r="BH201">
        <f t="shared" si="10"/>
        <v>-34128.410000000003</v>
      </c>
      <c r="BI201">
        <f t="shared" si="11"/>
        <v>-34128.410000000003</v>
      </c>
      <c r="BJ201">
        <f>IF($I201&lt;&gt;"F.E.T.",$AV201,IF($BK201="",IF($D201=$L201,$BI201,-SUMIFS($BI:$BI,$BG:$BG,$BG201,$B:$B,$B201,$L:$L,"&lt;&gt;"&amp;$L201)+SUMIFS($AY:$AY,$BG:$BG,$BG201,$B:$B,$B201)),IF($D201=$L201,-SUMIFS($BI:$BI,$BG:$BG,$BG201,$B:$B,$B201,$L:$L,"&lt;&gt;"&amp;$L201)*VLOOKUP($D201&amp;(IF($L201=MID($Q201,FIND("Bought ",$Q201)+7,3),MID($Q201,FIND("Sold ",$Q201)+5,3),IF($L201=MID($Q201,FIND("Sold ",$Q201)+5,3),MID($Q201,FIND("Bought ",$Q201)+7,3),"error"))),FX!$A:$B,2,0)+SUMIFS($AY:$AY,$BG:$BG,$BG201,$B:$B,$B201),$BI201*(VLOOKUP($D201&amp;$L201,FX!$A:$B,2,0)))))</f>
        <v>-34128.410000000003</v>
      </c>
      <c r="BK201" t="str">
        <f>IF(E201="CASH",IFERROR(VLOOKUP(M201,[1]mapping!$A:$C,3,0),""),IF(I201="F.E.T.",IF(VLOOKUP(O201,[1]forwards!$E:$Q,13,0)=0,"",VLOOKUP(O201,[1]forwards!$E:$Q,13,0)),""))</f>
        <v>IEH</v>
      </c>
      <c r="BL201" t="str">
        <f>IF($B201&lt;&gt;VLOOKUP($BL$1,NAV!$A:$N,MATCH("SubFund_Code",NAV!$A$1:$N$1,0),0),"n/a",IF($BK201="",$BJ201/SUMIFS($BJ:$BJ,$BK:$BK,"",$B:$B,$B201)*VLOOKUP($BL$1,NAV!$A:$N,MATCH("Hedged sc",NAV!$A$1:$N$1,0),0)/VLOOKUP($BL$1,NAV!$A:$N,MATCH("SC in FUND CCY",NAV!$A$1:$N$1,0),0),IF($BK201&lt;&gt;VLOOKUP($BL$1,NAV!$A:$N,MATCH("SC",NAV!$A$1:$N$1,0),0),"n/a",$BJ201/VLOOKUP($BL$1,NAV!$A:$N,MATCH("SC in FUND CCY",NAV!$A$1:$N$1,0),0))))</f>
        <v>n/a</v>
      </c>
    </row>
    <row r="202" spans="1:65" hidden="1" x14ac:dyDescent="0.25">
      <c r="A202" s="1">
        <v>44196</v>
      </c>
      <c r="B202" t="s">
        <v>106</v>
      </c>
      <c r="C202" t="s">
        <v>107</v>
      </c>
      <c r="D202" t="s">
        <v>63</v>
      </c>
      <c r="E202" t="s">
        <v>58</v>
      </c>
      <c r="F202" t="s">
        <v>59</v>
      </c>
      <c r="G202" t="s">
        <v>60</v>
      </c>
      <c r="H202">
        <v>850</v>
      </c>
      <c r="I202" t="s">
        <v>62</v>
      </c>
      <c r="L202" t="s">
        <v>63</v>
      </c>
      <c r="M202">
        <v>264293</v>
      </c>
      <c r="N202">
        <v>0</v>
      </c>
      <c r="Q202" t="s">
        <v>91</v>
      </c>
      <c r="AQ202">
        <v>-2835.9</v>
      </c>
      <c r="AS202">
        <v>-2835.9</v>
      </c>
      <c r="AT202">
        <v>-2835.9</v>
      </c>
      <c r="AV202">
        <v>-2835.9</v>
      </c>
      <c r="BA202">
        <v>996693.69</v>
      </c>
      <c r="BD202">
        <v>75455236.109999999</v>
      </c>
      <c r="BE202">
        <v>-3.7580000000000001E-3</v>
      </c>
      <c r="BF202" t="str">
        <f>IF(TRIM(W202)="",IF(TRIM(O202)="",IF(TRIM(M202)="","please check",CONCATENATE(M202,"_",COUNTIFS($M$2:$M202,M202,$C$2:$C202,$C202))),CONCATENATE(O202,"_",COUNTIFS($O$2:$O202,O202,$C$2:$C202,$C202))),W202)</f>
        <v>264293_1</v>
      </c>
      <c r="BG202" t="str">
        <f t="shared" si="9"/>
        <v/>
      </c>
      <c r="BH202">
        <f t="shared" si="10"/>
        <v>-2835.9</v>
      </c>
      <c r="BI202">
        <f t="shared" si="11"/>
        <v>-2835.9</v>
      </c>
      <c r="BJ202">
        <f>IF($I202&lt;&gt;"F.E.T.",$AV202,IF($BK202="",IF($D202=$L202,$BI202,-SUMIFS($BI:$BI,$BG:$BG,$BG202,$B:$B,$B202,$L:$L,"&lt;&gt;"&amp;$L202)+SUMIFS($AY:$AY,$BG:$BG,$BG202,$B:$B,$B202)),IF($D202=$L202,-SUMIFS($BI:$BI,$BG:$BG,$BG202,$B:$B,$B202,$L:$L,"&lt;&gt;"&amp;$L202)*VLOOKUP($D202&amp;(IF($L202=MID($Q202,FIND("Bought ",$Q202)+7,3),MID($Q202,FIND("Sold ",$Q202)+5,3),IF($L202=MID($Q202,FIND("Sold ",$Q202)+5,3),MID($Q202,FIND("Bought ",$Q202)+7,3),"error"))),FX!$A:$B,2,0)+SUMIFS($AY:$AY,$BG:$BG,$BG202,$B:$B,$B202),$BI202*(VLOOKUP($D202&amp;$L202,FX!$A:$B,2,0)))))</f>
        <v>-2835.9</v>
      </c>
      <c r="BK202" t="str">
        <f>IF(E202="CASH",IFERROR(VLOOKUP(M202,[1]mapping!$A:$C,3,0),""),IF(I202="F.E.T.",IF(VLOOKUP(O202,[1]forwards!$E:$Q,13,0)=0,"",VLOOKUP(O202,[1]forwards!$E:$Q,13,0)),""))</f>
        <v>I</v>
      </c>
      <c r="BL202" t="str">
        <f>IF($B202&lt;&gt;VLOOKUP($BL$1,NAV!$A:$N,MATCH("SubFund_Code",NAV!$A$1:$N$1,0),0),"n/a",IF($BK202="",$BJ202/SUMIFS($BJ:$BJ,$BK:$BK,"",$B:$B,$B202)*VLOOKUP($BL$1,NAV!$A:$N,MATCH("Hedged sc",NAV!$A$1:$N$1,0),0)/VLOOKUP($BL$1,NAV!$A:$N,MATCH("SC in FUND CCY",NAV!$A$1:$N$1,0),0),IF($BK202&lt;&gt;VLOOKUP($BL$1,NAV!$A:$N,MATCH("SC",NAV!$A$1:$N$1,0),0),"n/a",$BJ202/VLOOKUP($BL$1,NAV!$A:$N,MATCH("SC in FUND CCY",NAV!$A$1:$N$1,0),0))))</f>
        <v>n/a</v>
      </c>
    </row>
    <row r="203" spans="1:65" x14ac:dyDescent="0.25">
      <c r="A203" s="1">
        <v>44196</v>
      </c>
      <c r="B203" t="s">
        <v>106</v>
      </c>
      <c r="C203" t="s">
        <v>107</v>
      </c>
      <c r="D203" t="s">
        <v>63</v>
      </c>
      <c r="E203" t="s">
        <v>58</v>
      </c>
      <c r="F203" t="s">
        <v>59</v>
      </c>
      <c r="G203" t="s">
        <v>60</v>
      </c>
      <c r="H203">
        <v>850</v>
      </c>
      <c r="I203" t="s">
        <v>62</v>
      </c>
      <c r="L203" t="s">
        <v>63</v>
      </c>
      <c r="M203">
        <v>264287</v>
      </c>
      <c r="N203">
        <v>0</v>
      </c>
      <c r="Q203" t="s">
        <v>81</v>
      </c>
      <c r="AQ203">
        <v>-11509.91</v>
      </c>
      <c r="AS203">
        <v>-11509.91</v>
      </c>
      <c r="AT203">
        <v>-11509.91</v>
      </c>
      <c r="AV203">
        <v>-11509.91</v>
      </c>
      <c r="BA203">
        <v>996693.69</v>
      </c>
      <c r="BD203">
        <v>75455236.109999999</v>
      </c>
      <c r="BE203">
        <v>-1.5254E-2</v>
      </c>
      <c r="BF203" t="str">
        <f>IF(TRIM(W203)="",IF(TRIM(O203)="",IF(TRIM(M203)="","please check",CONCATENATE(M203,"_",COUNTIFS($M$2:$M203,M203,$C$2:$C203,$C203))),CONCATENATE(O203,"_",COUNTIFS($O$2:$O203,O203,$C$2:$C203,$C203))),W203)</f>
        <v>264287_1</v>
      </c>
      <c r="BG203" t="str">
        <f t="shared" si="9"/>
        <v/>
      </c>
      <c r="BH203">
        <f t="shared" si="10"/>
        <v>-11509.91</v>
      </c>
      <c r="BI203">
        <f t="shared" si="11"/>
        <v>-11509.91</v>
      </c>
      <c r="BJ203">
        <f>IF($I203&lt;&gt;"F.E.T.",$AV203,IF($BK203="",IF($D203=$L203,$BI203,-SUMIFS($BI:$BI,$BG:$BG,$BG203,$B:$B,$B203,$L:$L,"&lt;&gt;"&amp;$L203)+SUMIFS($AY:$AY,$BG:$BG,$BG203,$B:$B,$B203)),IF($D203=$L203,-SUMIFS($BI:$BI,$BG:$BG,$BG203,$B:$B,$B203,$L:$L,"&lt;&gt;"&amp;$L203)*VLOOKUP($D203&amp;(IF($L203=MID($Q203,FIND("Bought ",$Q203)+7,3),MID($Q203,FIND("Sold ",$Q203)+5,3),IF($L203=MID($Q203,FIND("Sold ",$Q203)+5,3),MID($Q203,FIND("Bought ",$Q203)+7,3),"error"))),FX!$A:$B,2,0)+SUMIFS($AY:$AY,$BG:$BG,$BG203,$B:$B,$B203),$BI203*(VLOOKUP($D203&amp;$L203,FX!$A:$B,2,0)))))</f>
        <v>-11509.91</v>
      </c>
      <c r="BK203" t="str">
        <f>IF(E203="CASH",IFERROR(VLOOKUP(M203,[1]mapping!$A:$C,3,0),""),IF(I203="F.E.T.",IF(VLOOKUP(O203,[1]forwards!$E:$Q,13,0)=0,"",VLOOKUP(O203,[1]forwards!$E:$Q,13,0)),""))</f>
        <v>P</v>
      </c>
      <c r="BL203">
        <f>IF($B203&lt;&gt;VLOOKUP($BL$1,NAV!$A:$N,MATCH("SubFund_Code",NAV!$A$1:$N$1,0),0),"n/a",IF($BK203="",$BJ203/SUMIFS($BJ:$BJ,$BK:$BK,"",$B:$B,$B203)*VLOOKUP($BL$1,NAV!$A:$N,MATCH("Hedged sc",NAV!$A$1:$N$1,0),0)/VLOOKUP($BL$1,NAV!$A:$N,MATCH("SC in FUND CCY",NAV!$A$1:$N$1,0),0),IF($BK203&lt;&gt;VLOOKUP($BL$1,NAV!$A:$N,MATCH("SC",NAV!$A$1:$N$1,0),0),"n/a",$BJ203/VLOOKUP($BL$1,NAV!$A:$N,MATCH("SC in FUND CCY",NAV!$A$1:$N$1,0),0))))</f>
        <v>-9.7612941074350112E-4</v>
      </c>
    </row>
    <row r="204" spans="1:65" hidden="1" x14ac:dyDescent="0.25">
      <c r="A204" s="1">
        <v>44196</v>
      </c>
      <c r="B204" t="s">
        <v>106</v>
      </c>
      <c r="C204" t="s">
        <v>107</v>
      </c>
      <c r="D204" t="s">
        <v>63</v>
      </c>
      <c r="E204" t="s">
        <v>58</v>
      </c>
      <c r="F204" t="s">
        <v>59</v>
      </c>
      <c r="G204" t="s">
        <v>60</v>
      </c>
      <c r="H204">
        <v>850</v>
      </c>
      <c r="I204" t="s">
        <v>62</v>
      </c>
      <c r="L204" t="s">
        <v>63</v>
      </c>
      <c r="M204">
        <v>263076</v>
      </c>
      <c r="N204">
        <v>0</v>
      </c>
      <c r="Q204" t="s">
        <v>90</v>
      </c>
      <c r="AQ204">
        <v>-6.1</v>
      </c>
      <c r="AS204">
        <v>-6.1</v>
      </c>
      <c r="AT204">
        <v>-6.1</v>
      </c>
      <c r="AV204">
        <v>-6.1</v>
      </c>
      <c r="BA204">
        <v>996693.69</v>
      </c>
      <c r="BD204">
        <v>75455236.109999999</v>
      </c>
      <c r="BE204">
        <v>-7.9999999999999996E-6</v>
      </c>
      <c r="BF204" t="str">
        <f>IF(TRIM(W204)="",IF(TRIM(O204)="",IF(TRIM(M204)="","please check",CONCATENATE(M204,"_",COUNTIFS($M$2:$M204,M204,$C$2:$C204,$C204))),CONCATENATE(O204,"_",COUNTIFS($O$2:$O204,O204,$C$2:$C204,$C204))),W204)</f>
        <v>263076_1</v>
      </c>
      <c r="BG204" t="str">
        <f t="shared" si="9"/>
        <v/>
      </c>
      <c r="BH204">
        <f t="shared" si="10"/>
        <v>-6.1</v>
      </c>
      <c r="BI204">
        <f t="shared" si="11"/>
        <v>-6.1</v>
      </c>
      <c r="BJ204">
        <f>IF($I204&lt;&gt;"F.E.T.",$AV204,IF($BK204="",IF($D204=$L204,$BI204,-SUMIFS($BI:$BI,$BG:$BG,$BG204,$B:$B,$B204,$L:$L,"&lt;&gt;"&amp;$L204)+SUMIFS($AY:$AY,$BG:$BG,$BG204,$B:$B,$B204)),IF($D204=$L204,-SUMIFS($BI:$BI,$BG:$BG,$BG204,$B:$B,$B204,$L:$L,"&lt;&gt;"&amp;$L204)*VLOOKUP($D204&amp;(IF($L204=MID($Q204,FIND("Bought ",$Q204)+7,3),MID($Q204,FIND("Sold ",$Q204)+5,3),IF($L204=MID($Q204,FIND("Sold ",$Q204)+5,3),MID($Q204,FIND("Bought ",$Q204)+7,3),"error"))),FX!$A:$B,2,0)+SUMIFS($AY:$AY,$BG:$BG,$BG204,$B:$B,$B204),$BI204*(VLOOKUP($D204&amp;$L204,FX!$A:$B,2,0)))))</f>
        <v>-6.1</v>
      </c>
      <c r="BK204" t="str">
        <f>IF(E204="CASH",IFERROR(VLOOKUP(M204,[1]mapping!$A:$C,3,0),""),IF(I204="F.E.T.",IF(VLOOKUP(O204,[1]forwards!$E:$Q,13,0)=0,"",VLOOKUP(O204,[1]forwards!$E:$Q,13,0)),""))</f>
        <v>PD</v>
      </c>
      <c r="BL204" t="str">
        <f>IF($B204&lt;&gt;VLOOKUP($BL$1,NAV!$A:$N,MATCH("SubFund_Code",NAV!$A$1:$N$1,0),0),"n/a",IF($BK204="",$BJ204/SUMIFS($BJ:$BJ,$BK:$BK,"",$B:$B,$B204)*VLOOKUP($BL$1,NAV!$A:$N,MATCH("Hedged sc",NAV!$A$1:$N$1,0),0)/VLOOKUP($BL$1,NAV!$A:$N,MATCH("SC in FUND CCY",NAV!$A$1:$N$1,0),0),IF($BK204&lt;&gt;VLOOKUP($BL$1,NAV!$A:$N,MATCH("SC",NAV!$A$1:$N$1,0),0),"n/a",$BJ204/VLOOKUP($BL$1,NAV!$A:$N,MATCH("SC in FUND CCY",NAV!$A$1:$N$1,0),0))))</f>
        <v>n/a</v>
      </c>
    </row>
    <row r="205" spans="1:65" x14ac:dyDescent="0.25">
      <c r="A205" s="1">
        <v>44196</v>
      </c>
      <c r="B205" t="s">
        <v>106</v>
      </c>
      <c r="C205" t="s">
        <v>107</v>
      </c>
      <c r="D205" t="s">
        <v>63</v>
      </c>
      <c r="E205" t="s">
        <v>58</v>
      </c>
      <c r="F205" t="s">
        <v>59</v>
      </c>
      <c r="G205" t="s">
        <v>60</v>
      </c>
      <c r="H205">
        <v>600</v>
      </c>
      <c r="I205" t="s">
        <v>65</v>
      </c>
      <c r="L205" t="s">
        <v>63</v>
      </c>
      <c r="M205">
        <v>152001</v>
      </c>
      <c r="N205">
        <v>0</v>
      </c>
      <c r="Q205" t="s">
        <v>66</v>
      </c>
      <c r="AQ205">
        <v>-5.04</v>
      </c>
      <c r="AS205">
        <v>-5.04</v>
      </c>
      <c r="AT205">
        <v>-5.04</v>
      </c>
      <c r="AV205">
        <v>-5.04</v>
      </c>
      <c r="BA205">
        <v>996693.69</v>
      </c>
      <c r="BD205">
        <v>75455236.109999999</v>
      </c>
      <c r="BE205">
        <v>-6.9999999999999999E-6</v>
      </c>
      <c r="BF205" t="str">
        <f>IF(TRIM(W205)="",IF(TRIM(O205)="",IF(TRIM(M205)="","please check",CONCATENATE(M205,"_",COUNTIFS($M$2:$M205,M205,$C$2:$C205,$C205))),CONCATENATE(O205,"_",COUNTIFS($O$2:$O205,O205,$C$2:$C205,$C205))),W205)</f>
        <v>152001_1</v>
      </c>
      <c r="BG205" t="str">
        <f t="shared" si="9"/>
        <v/>
      </c>
      <c r="BH205">
        <f t="shared" si="10"/>
        <v>-5.04</v>
      </c>
      <c r="BI205">
        <f t="shared" si="11"/>
        <v>-5.04</v>
      </c>
      <c r="BJ205">
        <f>IF($I205&lt;&gt;"F.E.T.",$AV205,IF($BK205="",IF($D205=$L205,$BI205,-SUMIFS($BI:$BI,$BG:$BG,$BG205,$B:$B,$B205,$L:$L,"&lt;&gt;"&amp;$L205)+SUMIFS($AY:$AY,$BG:$BG,$BG205,$B:$B,$B205)),IF($D205=$L205,-SUMIFS($BI:$BI,$BG:$BG,$BG205,$B:$B,$B205,$L:$L,"&lt;&gt;"&amp;$L205)*VLOOKUP($D205&amp;(IF($L205=MID($Q205,FIND("Bought ",$Q205)+7,3),MID($Q205,FIND("Sold ",$Q205)+5,3),IF($L205=MID($Q205,FIND("Sold ",$Q205)+5,3),MID($Q205,FIND("Bought ",$Q205)+7,3),"error"))),FX!$A:$B,2,0)+SUMIFS($AY:$AY,$BG:$BG,$BG205,$B:$B,$B205),$BI205*(VLOOKUP($D205&amp;$L205,FX!$A:$B,2,0)))))</f>
        <v>-5.04</v>
      </c>
      <c r="BK205" t="str">
        <f>IF(E205="CASH",IFERROR(VLOOKUP(M205,[1]mapping!$A:$C,3,0),""),IF(I205="F.E.T.",IF(VLOOKUP(O205,[1]forwards!$E:$Q,13,0)=0,"",VLOOKUP(O205,[1]forwards!$E:$Q,13,0)),""))</f>
        <v/>
      </c>
      <c r="BL205">
        <f>IF($B205&lt;&gt;VLOOKUP($BL$1,NAV!$A:$N,MATCH("SubFund_Code",NAV!$A$1:$N$1,0),0),"n/a",IF($BK205="",$BJ205/SUMIFS($BJ:$BJ,$BK:$BK,"",$B:$B,$B205)*VLOOKUP($BL$1,NAV!$A:$N,MATCH("Hedged sc",NAV!$A$1:$N$1,0),0)/VLOOKUP($BL$1,NAV!$A:$N,MATCH("SC in FUND CCY",NAV!$A$1:$N$1,0),0),IF($BK205&lt;&gt;VLOOKUP($BL$1,NAV!$A:$N,MATCH("SC",NAV!$A$1:$N$1,0),0),"n/a",$BJ205/VLOOKUP($BL$1,NAV!$A:$N,MATCH("SC in FUND CCY",NAV!$A$1:$N$1,0),0))))</f>
        <v>-6.7229691631909956E-8</v>
      </c>
    </row>
    <row r="206" spans="1:65" x14ac:dyDescent="0.25">
      <c r="A206" s="1">
        <v>44196</v>
      </c>
      <c r="B206" t="s">
        <v>106</v>
      </c>
      <c r="C206" t="s">
        <v>107</v>
      </c>
      <c r="D206" t="s">
        <v>63</v>
      </c>
      <c r="E206" t="s">
        <v>58</v>
      </c>
      <c r="F206" t="s">
        <v>59</v>
      </c>
      <c r="G206" t="s">
        <v>60</v>
      </c>
      <c r="H206">
        <v>600</v>
      </c>
      <c r="I206" t="s">
        <v>65</v>
      </c>
      <c r="L206" t="s">
        <v>63</v>
      </c>
      <c r="M206">
        <v>151301</v>
      </c>
      <c r="N206">
        <v>0</v>
      </c>
      <c r="Q206" t="s">
        <v>108</v>
      </c>
      <c r="AQ206">
        <v>1218.75</v>
      </c>
      <c r="AS206">
        <v>1218.75</v>
      </c>
      <c r="AT206">
        <v>1218.75</v>
      </c>
      <c r="AV206">
        <v>1218.75</v>
      </c>
      <c r="BA206">
        <v>996693.69</v>
      </c>
      <c r="BD206">
        <v>75455236.109999999</v>
      </c>
      <c r="BE206">
        <v>1.6149999999999999E-3</v>
      </c>
      <c r="BF206" t="str">
        <f>IF(TRIM(W206)="",IF(TRIM(O206)="",IF(TRIM(M206)="","please check",CONCATENATE(M206,"_",COUNTIFS($M$2:$M206,M206,$C$2:$C206,$C206))),CONCATENATE(O206,"_",COUNTIFS($O$2:$O206,O206,$C$2:$C206,$C206))),W206)</f>
        <v>151301_1</v>
      </c>
      <c r="BG206" t="str">
        <f t="shared" si="9"/>
        <v/>
      </c>
      <c r="BH206">
        <f t="shared" si="10"/>
        <v>1218.75</v>
      </c>
      <c r="BI206">
        <f t="shared" si="11"/>
        <v>1218.75</v>
      </c>
      <c r="BJ206">
        <f>IF($I206&lt;&gt;"F.E.T.",$AV206,IF($BK206="",IF($D206=$L206,$BI206,-SUMIFS($BI:$BI,$BG:$BG,$BG206,$B:$B,$B206,$L:$L,"&lt;&gt;"&amp;$L206)+SUMIFS($AY:$AY,$BG:$BG,$BG206,$B:$B,$B206)),IF($D206=$L206,-SUMIFS($BI:$BI,$BG:$BG,$BG206,$B:$B,$B206,$L:$L,"&lt;&gt;"&amp;$L206)*VLOOKUP($D206&amp;(IF($L206=MID($Q206,FIND("Bought ",$Q206)+7,3),MID($Q206,FIND("Sold ",$Q206)+5,3),IF($L206=MID($Q206,FIND("Sold ",$Q206)+5,3),MID($Q206,FIND("Bought ",$Q206)+7,3),"error"))),FX!$A:$B,2,0)+SUMIFS($AY:$AY,$BG:$BG,$BG206,$B:$B,$B206),$BI206*(VLOOKUP($D206&amp;$L206,FX!$A:$B,2,0)))))</f>
        <v>1218.75</v>
      </c>
      <c r="BK206" t="str">
        <f>IF(E206="CASH",IFERROR(VLOOKUP(M206,[1]mapping!$A:$C,3,0),""),IF(I206="F.E.T.",IF(VLOOKUP(O206,[1]forwards!$E:$Q,13,0)=0,"",VLOOKUP(O206,[1]forwards!$E:$Q,13,0)),""))</f>
        <v/>
      </c>
      <c r="BL206">
        <f>IF($B206&lt;&gt;VLOOKUP($BL$1,NAV!$A:$N,MATCH("SubFund_Code",NAV!$A$1:$N$1,0),0),"n/a",IF($BK206="",$BJ206/SUMIFS($BJ:$BJ,$BK:$BK,"",$B:$B,$B206)*VLOOKUP($BL$1,NAV!$A:$N,MATCH("Hedged sc",NAV!$A$1:$N$1,0),0)/VLOOKUP($BL$1,NAV!$A:$N,MATCH("SC in FUND CCY",NAV!$A$1:$N$1,0),0),IF($BK206&lt;&gt;VLOOKUP($BL$1,NAV!$A:$N,MATCH("SC",NAV!$A$1:$N$1,0),0),"n/a",$BJ206/VLOOKUP($BL$1,NAV!$A:$N,MATCH("SC in FUND CCY",NAV!$A$1:$N$1,0),0))))</f>
        <v>1.6257179896109182E-5</v>
      </c>
    </row>
    <row r="207" spans="1:65" hidden="1" x14ac:dyDescent="0.25">
      <c r="A207" s="1">
        <v>44196</v>
      </c>
      <c r="B207" t="s">
        <v>106</v>
      </c>
      <c r="C207" t="s">
        <v>107</v>
      </c>
      <c r="D207" t="s">
        <v>63</v>
      </c>
      <c r="E207" t="s">
        <v>58</v>
      </c>
      <c r="F207" t="s">
        <v>59</v>
      </c>
      <c r="G207" t="s">
        <v>60</v>
      </c>
      <c r="H207">
        <v>850</v>
      </c>
      <c r="I207" t="s">
        <v>62</v>
      </c>
      <c r="L207" t="s">
        <v>63</v>
      </c>
      <c r="M207">
        <v>294880</v>
      </c>
      <c r="N207">
        <v>0</v>
      </c>
      <c r="Q207" t="s">
        <v>89</v>
      </c>
      <c r="AQ207">
        <v>-3.75</v>
      </c>
      <c r="AS207">
        <v>-3.75</v>
      </c>
      <c r="AT207">
        <v>-3.75</v>
      </c>
      <c r="AV207">
        <v>-3.75</v>
      </c>
      <c r="BA207">
        <v>996693.69</v>
      </c>
      <c r="BD207">
        <v>75455236.109999999</v>
      </c>
      <c r="BE207">
        <v>-5.0000000000000004E-6</v>
      </c>
      <c r="BF207" t="str">
        <f>IF(TRIM(W207)="",IF(TRIM(O207)="",IF(TRIM(M207)="","please check",CONCATENATE(M207,"_",COUNTIFS($M$2:$M207,M207,$C$2:$C207,$C207))),CONCATENATE(O207,"_",COUNTIFS($O$2:$O207,O207,$C$2:$C207,$C207))),W207)</f>
        <v>294880_1</v>
      </c>
      <c r="BG207" t="str">
        <f t="shared" si="9"/>
        <v/>
      </c>
      <c r="BH207">
        <f t="shared" si="10"/>
        <v>-3.75</v>
      </c>
      <c r="BI207">
        <f t="shared" si="11"/>
        <v>-3.75</v>
      </c>
      <c r="BJ207">
        <f>IF($I207&lt;&gt;"F.E.T.",$AV207,IF($BK207="",IF($D207=$L207,$BI207,-SUMIFS($BI:$BI,$BG:$BG,$BG207,$B:$B,$B207,$L:$L,"&lt;&gt;"&amp;$L207)+SUMIFS($AY:$AY,$BG:$BG,$BG207,$B:$B,$B207)),IF($D207=$L207,-SUMIFS($BI:$BI,$BG:$BG,$BG207,$B:$B,$B207,$L:$L,"&lt;&gt;"&amp;$L207)*VLOOKUP($D207&amp;(IF($L207=MID($Q207,FIND("Bought ",$Q207)+7,3),MID($Q207,FIND("Sold ",$Q207)+5,3),IF($L207=MID($Q207,FIND("Sold ",$Q207)+5,3),MID($Q207,FIND("Bought ",$Q207)+7,3),"error"))),FX!$A:$B,2,0)+SUMIFS($AY:$AY,$BG:$BG,$BG207,$B:$B,$B207),$BI207*(VLOOKUP($D207&amp;$L207,FX!$A:$B,2,0)))))</f>
        <v>-3.75</v>
      </c>
      <c r="BK207" t="str">
        <f>IF(E207="CASH",IFERROR(VLOOKUP(M207,[1]mapping!$A:$C,3,0),""),IF(I207="F.E.T.",IF(VLOOKUP(O207,[1]forwards!$E:$Q,13,0)=0,"",VLOOKUP(O207,[1]forwards!$E:$Q,13,0)),""))</f>
        <v>PD</v>
      </c>
      <c r="BL207" t="str">
        <f>IF($B207&lt;&gt;VLOOKUP($BL$1,NAV!$A:$N,MATCH("SubFund_Code",NAV!$A$1:$N$1,0),0),"n/a",IF($BK207="",$BJ207/SUMIFS($BJ:$BJ,$BK:$BK,"",$B:$B,$B207)*VLOOKUP($BL$1,NAV!$A:$N,MATCH("Hedged sc",NAV!$A$1:$N$1,0),0)/VLOOKUP($BL$1,NAV!$A:$N,MATCH("SC in FUND CCY",NAV!$A$1:$N$1,0),0),IF($BK207&lt;&gt;VLOOKUP($BL$1,NAV!$A:$N,MATCH("SC",NAV!$A$1:$N$1,0),0),"n/a",$BJ207/VLOOKUP($BL$1,NAV!$A:$N,MATCH("SC in FUND CCY",NAV!$A$1:$N$1,0),0))))</f>
        <v>n/a</v>
      </c>
    </row>
    <row r="208" spans="1:65" x14ac:dyDescent="0.25">
      <c r="A208" s="1">
        <v>44196</v>
      </c>
      <c r="B208" t="s">
        <v>106</v>
      </c>
      <c r="C208" t="s">
        <v>107</v>
      </c>
      <c r="D208" t="s">
        <v>63</v>
      </c>
      <c r="E208" t="s">
        <v>58</v>
      </c>
      <c r="F208" t="s">
        <v>59</v>
      </c>
      <c r="G208" t="s">
        <v>60</v>
      </c>
      <c r="H208">
        <v>450</v>
      </c>
      <c r="I208" t="s">
        <v>58</v>
      </c>
      <c r="L208" t="s">
        <v>63</v>
      </c>
      <c r="M208">
        <v>144120</v>
      </c>
      <c r="N208">
        <v>0</v>
      </c>
      <c r="Q208" t="s">
        <v>61</v>
      </c>
      <c r="AQ208">
        <v>1295421.8600000001</v>
      </c>
      <c r="AS208">
        <v>1295421.8600000001</v>
      </c>
      <c r="AT208">
        <v>1295421.8600000001</v>
      </c>
      <c r="AV208">
        <v>1295421.8600000001</v>
      </c>
      <c r="BA208">
        <v>996693.69</v>
      </c>
      <c r="BD208">
        <v>75455236.109999999</v>
      </c>
      <c r="BE208">
        <v>1.7168079999999999</v>
      </c>
      <c r="BF208" t="str">
        <f>IF(TRIM(W208)="",IF(TRIM(O208)="",IF(TRIM(M208)="","please check",CONCATENATE(M208,"_",COUNTIFS($M$2:$M208,M208,$C$2:$C208,$C208))),CONCATENATE(O208,"_",COUNTIFS($O$2:$O208,O208,$C$2:$C208,$C208))),W208)</f>
        <v>144120_1</v>
      </c>
      <c r="BG208" t="str">
        <f t="shared" si="9"/>
        <v/>
      </c>
      <c r="BH208">
        <f t="shared" si="10"/>
        <v>1295421.8600000001</v>
      </c>
      <c r="BI208">
        <f t="shared" si="11"/>
        <v>1295421.8600000001</v>
      </c>
      <c r="BJ208">
        <f>IF($I208&lt;&gt;"F.E.T.",$AV208,IF($BK208="",IF($D208=$L208,$BI208,-SUMIFS($BI:$BI,$BG:$BG,$BG208,$B:$B,$B208,$L:$L,"&lt;&gt;"&amp;$L208)+SUMIFS($AY:$AY,$BG:$BG,$BG208,$B:$B,$B208)),IF($D208=$L208,-SUMIFS($BI:$BI,$BG:$BG,$BG208,$B:$B,$B208,$L:$L,"&lt;&gt;"&amp;$L208)*VLOOKUP($D208&amp;(IF($L208=MID($Q208,FIND("Bought ",$Q208)+7,3),MID($Q208,FIND("Sold ",$Q208)+5,3),IF($L208=MID($Q208,FIND("Sold ",$Q208)+5,3),MID($Q208,FIND("Bought ",$Q208)+7,3),"error"))),FX!$A:$B,2,0)+SUMIFS($AY:$AY,$BG:$BG,$BG208,$B:$B,$B208),$BI208*(VLOOKUP($D208&amp;$L208,FX!$A:$B,2,0)))))</f>
        <v>1295421.8600000001</v>
      </c>
      <c r="BK208" t="str">
        <f>IF(E208="CASH",IFERROR(VLOOKUP(M208,[1]mapping!$A:$C,3,0),""),IF(I208="F.E.T.",IF(VLOOKUP(O208,[1]forwards!$E:$Q,13,0)=0,"",VLOOKUP(O208,[1]forwards!$E:$Q,13,0)),""))</f>
        <v/>
      </c>
      <c r="BL208">
        <f>IF($B208&lt;&gt;VLOOKUP($BL$1,NAV!$A:$N,MATCH("SubFund_Code",NAV!$A$1:$N$1,0),0),"n/a",IF($BK208="",$BJ208/SUMIFS($BJ:$BJ,$BK:$BK,"",$B:$B,$B208)*VLOOKUP($BL$1,NAV!$A:$N,MATCH("Hedged sc",NAV!$A$1:$N$1,0),0)/VLOOKUP($BL$1,NAV!$A:$N,MATCH("SC in FUND CCY",NAV!$A$1:$N$1,0),0),IF($BK208&lt;&gt;VLOOKUP($BL$1,NAV!$A:$N,MATCH("SC",NAV!$A$1:$N$1,0),0),"n/a",$BJ208/VLOOKUP($BL$1,NAV!$A:$N,MATCH("SC in FUND CCY",NAV!$A$1:$N$1,0),0))))</f>
        <v>1.7279923051792708E-2</v>
      </c>
    </row>
    <row r="209" spans="1:64" x14ac:dyDescent="0.25">
      <c r="A209" s="1">
        <v>44196</v>
      </c>
      <c r="B209" t="s">
        <v>106</v>
      </c>
      <c r="C209" t="s">
        <v>107</v>
      </c>
      <c r="D209" t="s">
        <v>63</v>
      </c>
      <c r="E209" t="s">
        <v>124</v>
      </c>
      <c r="F209" t="s">
        <v>125</v>
      </c>
      <c r="G209" t="s">
        <v>126</v>
      </c>
      <c r="H209">
        <v>150</v>
      </c>
      <c r="I209" t="s">
        <v>127</v>
      </c>
      <c r="J209">
        <v>200</v>
      </c>
      <c r="K209" t="s">
        <v>128</v>
      </c>
      <c r="L209" t="s">
        <v>63</v>
      </c>
      <c r="P209">
        <v>970516000000</v>
      </c>
      <c r="Q209" t="s">
        <v>1241</v>
      </c>
      <c r="R209" t="s">
        <v>136</v>
      </c>
      <c r="S209" t="s">
        <v>557</v>
      </c>
      <c r="T209" t="s">
        <v>215</v>
      </c>
      <c r="U209" t="s">
        <v>298</v>
      </c>
      <c r="V209">
        <v>825098</v>
      </c>
      <c r="W209" t="s">
        <v>1242</v>
      </c>
      <c r="X209" t="s">
        <v>1243</v>
      </c>
      <c r="AB209">
        <v>900000</v>
      </c>
      <c r="AC209" s="1">
        <v>43747</v>
      </c>
      <c r="AD209" s="1">
        <v>43749</v>
      </c>
      <c r="AE209" s="1">
        <v>44098</v>
      </c>
      <c r="AF209" s="1">
        <v>44279</v>
      </c>
      <c r="AG209" s="1">
        <v>45924</v>
      </c>
      <c r="AH209">
        <v>101</v>
      </c>
      <c r="AI209">
        <v>79</v>
      </c>
      <c r="AJ209">
        <v>1699</v>
      </c>
      <c r="AK209">
        <v>4.125</v>
      </c>
      <c r="AL209">
        <v>1</v>
      </c>
      <c r="AM209" t="s">
        <v>216</v>
      </c>
      <c r="AN209" t="s">
        <v>196</v>
      </c>
      <c r="AO209">
        <v>108.843611</v>
      </c>
      <c r="AP209">
        <v>114.494</v>
      </c>
      <c r="AQ209">
        <v>1030446</v>
      </c>
      <c r="AR209">
        <v>10415.629999999999</v>
      </c>
      <c r="AS209">
        <v>1040861.63</v>
      </c>
      <c r="AT209">
        <v>1030446</v>
      </c>
      <c r="AU209">
        <v>10415.629999999999</v>
      </c>
      <c r="AV209">
        <v>1040861.63</v>
      </c>
      <c r="AW209">
        <v>979592.5</v>
      </c>
      <c r="AX209">
        <v>979592.5</v>
      </c>
      <c r="BA209">
        <v>73434370.659999996</v>
      </c>
      <c r="BB209">
        <v>570322.91</v>
      </c>
      <c r="BC209">
        <v>74004693.569999993</v>
      </c>
      <c r="BD209">
        <v>75455236.109999999</v>
      </c>
      <c r="BE209">
        <v>1.365639</v>
      </c>
      <c r="BF209" t="str">
        <f>IF(TRIM(W209)="",IF(TRIM(O209)="",IF(TRIM(M209)="","please check",CONCATENATE(M209,"_",COUNTIFS($M$2:$M209,M209,$C$2:$C209,$C209))),CONCATENATE(O209,"_",COUNTIFS($O$2:$O209,O209,$C$2:$C209,$C209))),W209)</f>
        <v>US90351DAB38</v>
      </c>
      <c r="BG209" t="str">
        <f t="shared" si="9"/>
        <v/>
      </c>
      <c r="BH209">
        <f t="shared" si="10"/>
        <v>900000</v>
      </c>
      <c r="BI209">
        <f t="shared" si="11"/>
        <v>1040861.63</v>
      </c>
      <c r="BJ209">
        <f>IF($I209&lt;&gt;"F.E.T.",$AV209,IF($BK209="",IF($D209=$L209,$BI209,-SUMIFS($BI:$BI,$BG:$BG,$BG209,$B:$B,$B209,$L:$L,"&lt;&gt;"&amp;$L209)+SUMIFS($AY:$AY,$BG:$BG,$BG209,$B:$B,$B209)),IF($D209=$L209,-SUMIFS($BI:$BI,$BG:$BG,$BG209,$B:$B,$B209,$L:$L,"&lt;&gt;"&amp;$L209)*VLOOKUP($D209&amp;(IF($L209=MID($Q209,FIND("Bought ",$Q209)+7,3),MID($Q209,FIND("Sold ",$Q209)+5,3),IF($L209=MID($Q209,FIND("Sold ",$Q209)+5,3),MID($Q209,FIND("Bought ",$Q209)+7,3),"error"))),FX!$A:$B,2,0)+SUMIFS($AY:$AY,$BG:$BG,$BG209,$B:$B,$B209),$BI209*(VLOOKUP($D209&amp;$L209,FX!$A:$B,2,0)))))</f>
        <v>1040861.63</v>
      </c>
      <c r="BK209" t="str">
        <f>IF(E209="CASH",IFERROR(VLOOKUP(M209,[1]mapping!$A:$C,3,0),""),IF(I209="F.E.T.",IF(VLOOKUP(O209,[1]forwards!$E:$Q,13,0)=0,"",VLOOKUP(O209,[1]forwards!$E:$Q,13,0)),""))</f>
        <v/>
      </c>
      <c r="BL209">
        <f>IF($B209&lt;&gt;VLOOKUP($BL$1,NAV!$A:$N,MATCH("SubFund_Code",NAV!$A$1:$N$1,0),0),"n/a",IF($BK209="",$BJ209/SUMIFS($BJ:$BJ,$BK:$BK,"",$B:$B,$B209)*VLOOKUP($BL$1,NAV!$A:$N,MATCH("Hedged sc",NAV!$A$1:$N$1,0),0)/VLOOKUP($BL$1,NAV!$A:$N,MATCH("SC in FUND CCY",NAV!$A$1:$N$1,0),0),IF($BK209&lt;&gt;VLOOKUP($BL$1,NAV!$A:$N,MATCH("SC",NAV!$A$1:$N$1,0),0),"n/a",$BJ209/VLOOKUP($BL$1,NAV!$A:$N,MATCH("SC in FUND CCY",NAV!$A$1:$N$1,0),0))))</f>
        <v>1.3884286987378406E-2</v>
      </c>
    </row>
    <row r="210" spans="1:64" x14ac:dyDescent="0.25">
      <c r="A210" s="1">
        <v>44196</v>
      </c>
      <c r="B210" t="s">
        <v>106</v>
      </c>
      <c r="C210" t="s">
        <v>107</v>
      </c>
      <c r="D210" t="s">
        <v>63</v>
      </c>
      <c r="E210" t="s">
        <v>124</v>
      </c>
      <c r="F210" t="s">
        <v>125</v>
      </c>
      <c r="G210" t="s">
        <v>126</v>
      </c>
      <c r="H210">
        <v>150</v>
      </c>
      <c r="I210" t="s">
        <v>127</v>
      </c>
      <c r="J210">
        <v>200</v>
      </c>
      <c r="K210" t="s">
        <v>128</v>
      </c>
      <c r="L210" t="s">
        <v>63</v>
      </c>
      <c r="P210">
        <v>319223000000</v>
      </c>
      <c r="Q210" t="s">
        <v>1094</v>
      </c>
      <c r="R210" t="s">
        <v>155</v>
      </c>
      <c r="S210" t="s">
        <v>137</v>
      </c>
      <c r="T210" t="s">
        <v>215</v>
      </c>
      <c r="U210" t="s">
        <v>298</v>
      </c>
      <c r="V210">
        <v>825098</v>
      </c>
      <c r="W210" t="s">
        <v>1095</v>
      </c>
      <c r="X210" t="s">
        <v>1096</v>
      </c>
      <c r="AB210">
        <v>235000</v>
      </c>
      <c r="AC210" s="1">
        <v>43692</v>
      </c>
      <c r="AD210" s="1">
        <v>43706</v>
      </c>
      <c r="AE210" s="1">
        <v>44105</v>
      </c>
      <c r="AF210" s="1">
        <v>44287</v>
      </c>
      <c r="AG210" s="1">
        <v>54697</v>
      </c>
      <c r="AH210">
        <v>94</v>
      </c>
      <c r="AI210">
        <v>86</v>
      </c>
      <c r="AJ210">
        <v>10346</v>
      </c>
      <c r="AK210">
        <v>3.7</v>
      </c>
      <c r="AL210">
        <v>1</v>
      </c>
      <c r="AM210" t="s">
        <v>216</v>
      </c>
      <c r="AN210" t="s">
        <v>196</v>
      </c>
      <c r="AO210">
        <v>99.082723000000001</v>
      </c>
      <c r="AP210">
        <v>107.95174</v>
      </c>
      <c r="AQ210">
        <v>253686.59</v>
      </c>
      <c r="AR210">
        <v>2270.36</v>
      </c>
      <c r="AS210">
        <v>255956.95</v>
      </c>
      <c r="AT210">
        <v>253686.59</v>
      </c>
      <c r="AU210">
        <v>2270.36</v>
      </c>
      <c r="AV210">
        <v>255956.95</v>
      </c>
      <c r="AW210">
        <v>232844.4</v>
      </c>
      <c r="AX210">
        <v>232844.4</v>
      </c>
      <c r="BA210">
        <v>73434370.659999996</v>
      </c>
      <c r="BB210">
        <v>570322.91</v>
      </c>
      <c r="BC210">
        <v>74004693.569999993</v>
      </c>
      <c r="BD210">
        <v>75455236.109999999</v>
      </c>
      <c r="BE210">
        <v>0.33620800000000001</v>
      </c>
      <c r="BF210" t="str">
        <f>IF(TRIM(W210)="",IF(TRIM(O210)="",IF(TRIM(M210)="","please check",CONCATENATE(M210,"_",COUNTIFS($M$2:$M210,M210,$C$2:$C210,$C210))),CONCATENATE(O210,"_",COUNTIFS($O$2:$O210,O210,$C$2:$C210,$C210))),W210)</f>
        <v>US49446RAV15</v>
      </c>
      <c r="BG210" t="str">
        <f t="shared" si="9"/>
        <v/>
      </c>
      <c r="BH210">
        <f t="shared" si="10"/>
        <v>235000</v>
      </c>
      <c r="BI210">
        <f t="shared" si="11"/>
        <v>255956.95</v>
      </c>
      <c r="BJ210">
        <f>IF($I210&lt;&gt;"F.E.T.",$AV210,IF($BK210="",IF($D210=$L210,$BI210,-SUMIFS($BI:$BI,$BG:$BG,$BG210,$B:$B,$B210,$L:$L,"&lt;&gt;"&amp;$L210)+SUMIFS($AY:$AY,$BG:$BG,$BG210,$B:$B,$B210)),IF($D210=$L210,-SUMIFS($BI:$BI,$BG:$BG,$BG210,$B:$B,$B210,$L:$L,"&lt;&gt;"&amp;$L210)*VLOOKUP($D210&amp;(IF($L210=MID($Q210,FIND("Bought ",$Q210)+7,3),MID($Q210,FIND("Sold ",$Q210)+5,3),IF($L210=MID($Q210,FIND("Sold ",$Q210)+5,3),MID($Q210,FIND("Bought ",$Q210)+7,3),"error"))),FX!$A:$B,2,0)+SUMIFS($AY:$AY,$BG:$BG,$BG210,$B:$B,$B210),$BI210*(VLOOKUP($D210&amp;$L210,FX!$A:$B,2,0)))))</f>
        <v>255956.95</v>
      </c>
      <c r="BK210" t="str">
        <f>IF(E210="CASH",IFERROR(VLOOKUP(M210,[1]mapping!$A:$C,3,0),""),IF(I210="F.E.T.",IF(VLOOKUP(O210,[1]forwards!$E:$Q,13,0)=0,"",VLOOKUP(O210,[1]forwards!$E:$Q,13,0)),""))</f>
        <v/>
      </c>
      <c r="BL210">
        <f>IF($B210&lt;&gt;VLOOKUP($BL$1,NAV!$A:$N,MATCH("SubFund_Code",NAV!$A$1:$N$1,0),0),"n/a",IF($BK210="",$BJ210/SUMIFS($BJ:$BJ,$BK:$BK,"",$B:$B,$B210)*VLOOKUP($BL$1,NAV!$A:$N,MATCH("Hedged sc",NAV!$A$1:$N$1,0),0)/VLOOKUP($BL$1,NAV!$A:$N,MATCH("SC in FUND CCY",NAV!$A$1:$N$1,0),0),IF($BK210&lt;&gt;VLOOKUP($BL$1,NAV!$A:$N,MATCH("SC",NAV!$A$1:$N$1,0),0),"n/a",$BJ210/VLOOKUP($BL$1,NAV!$A:$N,MATCH("SC in FUND CCY",NAV!$A$1:$N$1,0),0))))</f>
        <v>3.4142672261000396E-3</v>
      </c>
    </row>
    <row r="211" spans="1:64" x14ac:dyDescent="0.25">
      <c r="A211" s="1">
        <v>44196</v>
      </c>
      <c r="B211" t="s">
        <v>106</v>
      </c>
      <c r="C211" t="s">
        <v>107</v>
      </c>
      <c r="D211" t="s">
        <v>63</v>
      </c>
      <c r="E211" t="s">
        <v>124</v>
      </c>
      <c r="F211" t="s">
        <v>125</v>
      </c>
      <c r="G211" t="s">
        <v>126</v>
      </c>
      <c r="H211">
        <v>150</v>
      </c>
      <c r="I211" t="s">
        <v>127</v>
      </c>
      <c r="J211">
        <v>200</v>
      </c>
      <c r="K211" t="s">
        <v>128</v>
      </c>
      <c r="L211" t="s">
        <v>63</v>
      </c>
      <c r="P211">
        <v>856812000000</v>
      </c>
      <c r="Q211" t="s">
        <v>1097</v>
      </c>
      <c r="R211" t="s">
        <v>162</v>
      </c>
      <c r="S211" t="s">
        <v>137</v>
      </c>
      <c r="T211" t="s">
        <v>215</v>
      </c>
      <c r="U211" t="s">
        <v>298</v>
      </c>
      <c r="V211">
        <v>825098</v>
      </c>
      <c r="W211" t="s">
        <v>1098</v>
      </c>
      <c r="X211" t="s">
        <v>1099</v>
      </c>
      <c r="AB211">
        <v>380000</v>
      </c>
      <c r="AC211" s="1">
        <v>43129</v>
      </c>
      <c r="AD211" s="1">
        <v>43133</v>
      </c>
      <c r="AE211" s="1">
        <v>44020</v>
      </c>
      <c r="AF211" s="1">
        <v>44204</v>
      </c>
      <c r="AG211" s="1">
        <v>52786</v>
      </c>
      <c r="AH211">
        <v>177</v>
      </c>
      <c r="AI211">
        <v>3</v>
      </c>
      <c r="AJ211">
        <v>8463</v>
      </c>
      <c r="AK211">
        <v>4.8</v>
      </c>
      <c r="AL211">
        <v>1</v>
      </c>
      <c r="AM211" t="s">
        <v>216</v>
      </c>
      <c r="AN211" t="s">
        <v>196</v>
      </c>
      <c r="AO211">
        <v>122.234792</v>
      </c>
      <c r="AP211">
        <v>138.751</v>
      </c>
      <c r="AQ211">
        <v>527253.80000000005</v>
      </c>
      <c r="AR211">
        <v>8968</v>
      </c>
      <c r="AS211">
        <v>536221.80000000005</v>
      </c>
      <c r="AT211">
        <v>527253.80000000005</v>
      </c>
      <c r="AU211">
        <v>8968</v>
      </c>
      <c r="AV211">
        <v>536221.80000000005</v>
      </c>
      <c r="AW211">
        <v>464492.21</v>
      </c>
      <c r="AX211">
        <v>464492.21</v>
      </c>
      <c r="BA211">
        <v>73434370.659999996</v>
      </c>
      <c r="BB211">
        <v>570322.91</v>
      </c>
      <c r="BC211">
        <v>74004693.569999993</v>
      </c>
      <c r="BD211">
        <v>75455236.109999999</v>
      </c>
      <c r="BE211">
        <v>0.69876400000000005</v>
      </c>
      <c r="BF211" t="str">
        <f>IF(TRIM(W211)="",IF(TRIM(O211)="",IF(TRIM(M211)="","please check",CONCATENATE(M211,"_",COUNTIFS($M$2:$M211,M211,$C$2:$C211,$C211))),CONCATENATE(O211,"_",COUNTIFS($O$2:$O211,O211,$C$2:$C211,$C211))),W211)</f>
        <v>US38141EC311</v>
      </c>
      <c r="BG211" t="str">
        <f t="shared" si="9"/>
        <v/>
      </c>
      <c r="BH211">
        <f t="shared" si="10"/>
        <v>380000</v>
      </c>
      <c r="BI211">
        <f t="shared" si="11"/>
        <v>536221.80000000005</v>
      </c>
      <c r="BJ211">
        <f>IF($I211&lt;&gt;"F.E.T.",$AV211,IF($BK211="",IF($D211=$L211,$BI211,-SUMIFS($BI:$BI,$BG:$BG,$BG211,$B:$B,$B211,$L:$L,"&lt;&gt;"&amp;$L211)+SUMIFS($AY:$AY,$BG:$BG,$BG211,$B:$B,$B211)),IF($D211=$L211,-SUMIFS($BI:$BI,$BG:$BG,$BG211,$B:$B,$B211,$L:$L,"&lt;&gt;"&amp;$L211)*VLOOKUP($D211&amp;(IF($L211=MID($Q211,FIND("Bought ",$Q211)+7,3),MID($Q211,FIND("Sold ",$Q211)+5,3),IF($L211=MID($Q211,FIND("Sold ",$Q211)+5,3),MID($Q211,FIND("Bought ",$Q211)+7,3),"error"))),FX!$A:$B,2,0)+SUMIFS($AY:$AY,$BG:$BG,$BG211,$B:$B,$B211),$BI211*(VLOOKUP($D211&amp;$L211,FX!$A:$B,2,0)))))</f>
        <v>536221.80000000005</v>
      </c>
      <c r="BK211" t="str">
        <f>IF(E211="CASH",IFERROR(VLOOKUP(M211,[1]mapping!$A:$C,3,0),""),IF(I211="F.E.T.",IF(VLOOKUP(O211,[1]forwards!$E:$Q,13,0)=0,"",VLOOKUP(O211,[1]forwards!$E:$Q,13,0)),""))</f>
        <v/>
      </c>
      <c r="BL211">
        <f>IF($B211&lt;&gt;VLOOKUP($BL$1,NAV!$A:$N,MATCH("SubFund_Code",NAV!$A$1:$N$1,0),0),"n/a",IF($BK211="",$BJ211/SUMIFS($BJ:$BJ,$BK:$BK,"",$B:$B,$B211)*VLOOKUP($BL$1,NAV!$A:$N,MATCH("Hedged sc",NAV!$A$1:$N$1,0),0)/VLOOKUP($BL$1,NAV!$A:$N,MATCH("SC in FUND CCY",NAV!$A$1:$N$1,0),0),IF($BK211&lt;&gt;VLOOKUP($BL$1,NAV!$A:$N,MATCH("SC",NAV!$A$1:$N$1,0),0),"n/a",$BJ211/VLOOKUP($BL$1,NAV!$A:$N,MATCH("SC in FUND CCY",NAV!$A$1:$N$1,0),0))))</f>
        <v>7.1527829881562893E-3</v>
      </c>
    </row>
    <row r="212" spans="1:64" x14ac:dyDescent="0.25">
      <c r="A212" s="1">
        <v>44196</v>
      </c>
      <c r="B212" t="s">
        <v>106</v>
      </c>
      <c r="C212" t="s">
        <v>107</v>
      </c>
      <c r="D212" t="s">
        <v>63</v>
      </c>
      <c r="E212" t="s">
        <v>124</v>
      </c>
      <c r="F212" t="s">
        <v>125</v>
      </c>
      <c r="G212" t="s">
        <v>126</v>
      </c>
      <c r="H212">
        <v>150</v>
      </c>
      <c r="I212" t="s">
        <v>127</v>
      </c>
      <c r="J212">
        <v>200</v>
      </c>
      <c r="K212" t="s">
        <v>128</v>
      </c>
      <c r="L212" t="s">
        <v>63</v>
      </c>
      <c r="P212">
        <v>890103000000</v>
      </c>
      <c r="Q212" t="s">
        <v>1100</v>
      </c>
      <c r="R212" t="s">
        <v>155</v>
      </c>
      <c r="S212" t="s">
        <v>137</v>
      </c>
      <c r="T212" t="s">
        <v>215</v>
      </c>
      <c r="U212" t="s">
        <v>298</v>
      </c>
      <c r="V212">
        <v>825098</v>
      </c>
      <c r="W212" t="s">
        <v>1101</v>
      </c>
      <c r="X212" t="s">
        <v>1102</v>
      </c>
      <c r="AB212">
        <v>300000</v>
      </c>
      <c r="AC212" s="1">
        <v>44152</v>
      </c>
      <c r="AD212" s="1">
        <v>44154</v>
      </c>
      <c r="AE212" s="1">
        <v>44067</v>
      </c>
      <c r="AF212" s="1">
        <v>44256</v>
      </c>
      <c r="AG212" s="1">
        <v>46813</v>
      </c>
      <c r="AH212">
        <v>131</v>
      </c>
      <c r="AI212">
        <v>56</v>
      </c>
      <c r="AJ212">
        <v>2576</v>
      </c>
      <c r="AK212">
        <v>1.9</v>
      </c>
      <c r="AL212">
        <v>1</v>
      </c>
      <c r="AM212" t="s">
        <v>216</v>
      </c>
      <c r="AN212" t="s">
        <v>196</v>
      </c>
      <c r="AO212">
        <v>99.998000000000005</v>
      </c>
      <c r="AP212">
        <v>103.45312</v>
      </c>
      <c r="AQ212">
        <v>310359.36</v>
      </c>
      <c r="AR212">
        <v>2074.17</v>
      </c>
      <c r="AS212">
        <v>312433.53000000003</v>
      </c>
      <c r="AT212">
        <v>310359.36</v>
      </c>
      <c r="AU212">
        <v>2074.17</v>
      </c>
      <c r="AV212">
        <v>312433.53000000003</v>
      </c>
      <c r="AW212">
        <v>299994</v>
      </c>
      <c r="AX212">
        <v>299994</v>
      </c>
      <c r="BA212">
        <v>73434370.659999996</v>
      </c>
      <c r="BB212">
        <v>570322.91</v>
      </c>
      <c r="BC212">
        <v>74004693.569999993</v>
      </c>
      <c r="BD212">
        <v>75455236.109999999</v>
      </c>
      <c r="BE212">
        <v>0.41131600000000001</v>
      </c>
      <c r="BF212" t="str">
        <f>IF(TRIM(W212)="",IF(TRIM(O212)="",IF(TRIM(M212)="","please check",CONCATENATE(M212,"_",COUNTIFS($M$2:$M212,M212,$C$2:$C212,$C212))),CONCATENATE(O212,"_",COUNTIFS($O$2:$O212,O212,$C$2:$C212,$C212))),W212)</f>
        <v>US49446RAX70</v>
      </c>
      <c r="BG212" t="str">
        <f t="shared" si="9"/>
        <v/>
      </c>
      <c r="BH212">
        <f t="shared" si="10"/>
        <v>300000</v>
      </c>
      <c r="BI212">
        <f t="shared" si="11"/>
        <v>312433.53000000003</v>
      </c>
      <c r="BJ212">
        <f>IF($I212&lt;&gt;"F.E.T.",$AV212,IF($BK212="",IF($D212=$L212,$BI212,-SUMIFS($BI:$BI,$BG:$BG,$BG212,$B:$B,$B212,$L:$L,"&lt;&gt;"&amp;$L212)+SUMIFS($AY:$AY,$BG:$BG,$BG212,$B:$B,$B212)),IF($D212=$L212,-SUMIFS($BI:$BI,$BG:$BG,$BG212,$B:$B,$B212,$L:$L,"&lt;&gt;"&amp;$L212)*VLOOKUP($D212&amp;(IF($L212=MID($Q212,FIND("Bought ",$Q212)+7,3),MID($Q212,FIND("Sold ",$Q212)+5,3),IF($L212=MID($Q212,FIND("Sold ",$Q212)+5,3),MID($Q212,FIND("Bought ",$Q212)+7,3),"error"))),FX!$A:$B,2,0)+SUMIFS($AY:$AY,$BG:$BG,$BG212,$B:$B,$B212),$BI212*(VLOOKUP($D212&amp;$L212,FX!$A:$B,2,0)))))</f>
        <v>312433.53000000003</v>
      </c>
      <c r="BK212" t="str">
        <f>IF(E212="CASH",IFERROR(VLOOKUP(M212,[1]mapping!$A:$C,3,0),""),IF(I212="F.E.T.",IF(VLOOKUP(O212,[1]forwards!$E:$Q,13,0)=0,"",VLOOKUP(O212,[1]forwards!$E:$Q,13,0)),""))</f>
        <v/>
      </c>
      <c r="BL212">
        <f>IF($B212&lt;&gt;VLOOKUP($BL$1,NAV!$A:$N,MATCH("SubFund_Code",NAV!$A$1:$N$1,0),0),"n/a",IF($BK212="",$BJ212/SUMIFS($BJ:$BJ,$BK:$BK,"",$B:$B,$B212)*VLOOKUP($BL$1,NAV!$A:$N,MATCH("Hedged sc",NAV!$A$1:$N$1,0),0)/VLOOKUP($BL$1,NAV!$A:$N,MATCH("SC in FUND CCY",NAV!$A$1:$N$1,0),0),IF($BK212&lt;&gt;VLOOKUP($BL$1,NAV!$A:$N,MATCH("SC",NAV!$A$1:$N$1,0),0),"n/a",$BJ212/VLOOKUP($BL$1,NAV!$A:$N,MATCH("SC in FUND CCY",NAV!$A$1:$N$1,0),0))))</f>
        <v>4.167621007414502E-3</v>
      </c>
    </row>
    <row r="213" spans="1:64" x14ac:dyDescent="0.25">
      <c r="A213" s="1">
        <v>44196</v>
      </c>
      <c r="B213" t="s">
        <v>106</v>
      </c>
      <c r="C213" t="s">
        <v>107</v>
      </c>
      <c r="D213" t="s">
        <v>63</v>
      </c>
      <c r="E213" t="s">
        <v>124</v>
      </c>
      <c r="F213" t="s">
        <v>125</v>
      </c>
      <c r="G213" t="s">
        <v>126</v>
      </c>
      <c r="H213">
        <v>150</v>
      </c>
      <c r="I213" t="s">
        <v>127</v>
      </c>
      <c r="J213">
        <v>200</v>
      </c>
      <c r="K213" t="s">
        <v>128</v>
      </c>
      <c r="L213" t="s">
        <v>63</v>
      </c>
      <c r="P213">
        <v>826640000000</v>
      </c>
      <c r="Q213" t="s">
        <v>1304</v>
      </c>
      <c r="R213" t="s">
        <v>147</v>
      </c>
      <c r="S213" t="s">
        <v>137</v>
      </c>
      <c r="T213" t="s">
        <v>215</v>
      </c>
      <c r="U213" t="s">
        <v>298</v>
      </c>
      <c r="V213">
        <v>825098</v>
      </c>
      <c r="W213" t="s">
        <v>1305</v>
      </c>
      <c r="X213" t="s">
        <v>1306</v>
      </c>
      <c r="AB213">
        <v>150000</v>
      </c>
      <c r="AC213" s="1">
        <v>43909</v>
      </c>
      <c r="AD213" s="1">
        <v>43914</v>
      </c>
      <c r="AE213" s="1">
        <v>44105</v>
      </c>
      <c r="AF213" s="1">
        <v>44287</v>
      </c>
      <c r="AG213" s="1">
        <v>54879</v>
      </c>
      <c r="AH213">
        <v>94</v>
      </c>
      <c r="AI213">
        <v>86</v>
      </c>
      <c r="AJ213">
        <v>10526</v>
      </c>
      <c r="AK213">
        <v>5.3</v>
      </c>
      <c r="AL213">
        <v>1</v>
      </c>
      <c r="AM213" t="s">
        <v>216</v>
      </c>
      <c r="AN213" t="s">
        <v>196</v>
      </c>
      <c r="AO213">
        <v>107.156167</v>
      </c>
      <c r="AP213">
        <v>152.25700000000001</v>
      </c>
      <c r="AQ213">
        <v>228385.5</v>
      </c>
      <c r="AR213">
        <v>2075.83</v>
      </c>
      <c r="AS213">
        <v>230461.33</v>
      </c>
      <c r="AT213">
        <v>228385.5</v>
      </c>
      <c r="AU213">
        <v>2075.83</v>
      </c>
      <c r="AV213">
        <v>230461.33</v>
      </c>
      <c r="AW213">
        <v>160734.25</v>
      </c>
      <c r="AX213">
        <v>160734.25</v>
      </c>
      <c r="BA213">
        <v>73434370.659999996</v>
      </c>
      <c r="BB213">
        <v>570322.91</v>
      </c>
      <c r="BC213">
        <v>74004693.569999993</v>
      </c>
      <c r="BD213">
        <v>75455236.109999999</v>
      </c>
      <c r="BE213">
        <v>0.30267699999999997</v>
      </c>
      <c r="BF213" t="str">
        <f>IF(TRIM(W213)="",IF(TRIM(O213)="",IF(TRIM(M213)="","please check",CONCATENATE(M213,"_",COUNTIFS($M$2:$M213,M213,$C$2:$C213,$C213))),CONCATENATE(O213,"_",COUNTIFS($O$2:$O213,O213,$C$2:$C213,$C213))),W213)</f>
        <v>US911312BW51</v>
      </c>
      <c r="BG213" t="str">
        <f t="shared" si="9"/>
        <v/>
      </c>
      <c r="BH213">
        <f t="shared" si="10"/>
        <v>150000</v>
      </c>
      <c r="BI213">
        <f t="shared" si="11"/>
        <v>230461.33</v>
      </c>
      <c r="BJ213">
        <f>IF($I213&lt;&gt;"F.E.T.",$AV213,IF($BK213="",IF($D213=$L213,$BI213,-SUMIFS($BI:$BI,$BG:$BG,$BG213,$B:$B,$B213,$L:$L,"&lt;&gt;"&amp;$L213)+SUMIFS($AY:$AY,$BG:$BG,$BG213,$B:$B,$B213)),IF($D213=$L213,-SUMIFS($BI:$BI,$BG:$BG,$BG213,$B:$B,$B213,$L:$L,"&lt;&gt;"&amp;$L213)*VLOOKUP($D213&amp;(IF($L213=MID($Q213,FIND("Bought ",$Q213)+7,3),MID($Q213,FIND("Sold ",$Q213)+5,3),IF($L213=MID($Q213,FIND("Sold ",$Q213)+5,3),MID($Q213,FIND("Bought ",$Q213)+7,3),"error"))),FX!$A:$B,2,0)+SUMIFS($AY:$AY,$BG:$BG,$BG213,$B:$B,$B213),$BI213*(VLOOKUP($D213&amp;$L213,FX!$A:$B,2,0)))))</f>
        <v>230461.33</v>
      </c>
      <c r="BK213" t="str">
        <f>IF(E213="CASH",IFERROR(VLOOKUP(M213,[1]mapping!$A:$C,3,0),""),IF(I213="F.E.T.",IF(VLOOKUP(O213,[1]forwards!$E:$Q,13,0)=0,"",VLOOKUP(O213,[1]forwards!$E:$Q,13,0)),""))</f>
        <v/>
      </c>
      <c r="BL213">
        <f>IF($B213&lt;&gt;VLOOKUP($BL$1,NAV!$A:$N,MATCH("SubFund_Code",NAV!$A$1:$N$1,0),0),"n/a",IF($BK213="",$BJ213/SUMIFS($BJ:$BJ,$BK:$BK,"",$B:$B,$B213)*VLOOKUP($BL$1,NAV!$A:$N,MATCH("Hedged sc",NAV!$A$1:$N$1,0),0)/VLOOKUP($BL$1,NAV!$A:$N,MATCH("SC in FUND CCY",NAV!$A$1:$N$1,0),0),IF($BK213&lt;&gt;VLOOKUP($BL$1,NAV!$A:$N,MATCH("SC",NAV!$A$1:$N$1,0),0),"n/a",$BJ213/VLOOKUP($BL$1,NAV!$A:$N,MATCH("SC in FUND CCY",NAV!$A$1:$N$1,0),0))))</f>
        <v>3.0741754263848881E-3</v>
      </c>
    </row>
    <row r="214" spans="1:64" x14ac:dyDescent="0.25">
      <c r="A214" s="1">
        <v>44196</v>
      </c>
      <c r="B214" t="s">
        <v>106</v>
      </c>
      <c r="C214" t="s">
        <v>107</v>
      </c>
      <c r="D214" t="s">
        <v>63</v>
      </c>
      <c r="E214" t="s">
        <v>124</v>
      </c>
      <c r="F214" t="s">
        <v>125</v>
      </c>
      <c r="G214" t="s">
        <v>126</v>
      </c>
      <c r="H214">
        <v>150</v>
      </c>
      <c r="I214" t="s">
        <v>127</v>
      </c>
      <c r="J214">
        <v>200</v>
      </c>
      <c r="K214" t="s">
        <v>128</v>
      </c>
      <c r="L214" t="s">
        <v>63</v>
      </c>
      <c r="P214">
        <v>534215000000</v>
      </c>
      <c r="Q214" t="s">
        <v>1269</v>
      </c>
      <c r="R214" t="s">
        <v>227</v>
      </c>
      <c r="S214" t="s">
        <v>137</v>
      </c>
      <c r="T214" t="s">
        <v>215</v>
      </c>
      <c r="U214" t="s">
        <v>298</v>
      </c>
      <c r="V214">
        <v>825098</v>
      </c>
      <c r="W214" t="s">
        <v>1270</v>
      </c>
      <c r="X214" t="s">
        <v>1271</v>
      </c>
      <c r="AB214">
        <v>450000</v>
      </c>
      <c r="AC214" s="1">
        <v>43129</v>
      </c>
      <c r="AD214" s="1">
        <v>43133</v>
      </c>
      <c r="AE214" s="1">
        <v>44027</v>
      </c>
      <c r="AF214" s="1">
        <v>44211</v>
      </c>
      <c r="AG214" s="1">
        <v>49871</v>
      </c>
      <c r="AH214">
        <v>170</v>
      </c>
      <c r="AI214">
        <v>10</v>
      </c>
      <c r="AJ214">
        <v>5590</v>
      </c>
      <c r="AK214">
        <v>6.875</v>
      </c>
      <c r="AL214">
        <v>1</v>
      </c>
      <c r="AM214" t="s">
        <v>216</v>
      </c>
      <c r="AN214" t="s">
        <v>196</v>
      </c>
      <c r="AO214">
        <v>136.36277799999999</v>
      </c>
      <c r="AP214">
        <v>136.00788</v>
      </c>
      <c r="AQ214">
        <v>612035.46</v>
      </c>
      <c r="AR214">
        <v>14609.38</v>
      </c>
      <c r="AS214">
        <v>626644.84</v>
      </c>
      <c r="AT214">
        <v>612035.46</v>
      </c>
      <c r="AU214">
        <v>14609.38</v>
      </c>
      <c r="AV214">
        <v>626644.84</v>
      </c>
      <c r="AW214">
        <v>613632.5</v>
      </c>
      <c r="AX214">
        <v>613632.5</v>
      </c>
      <c r="BA214">
        <v>73434370.659999996</v>
      </c>
      <c r="BB214">
        <v>570322.91</v>
      </c>
      <c r="BC214">
        <v>74004693.569999993</v>
      </c>
      <c r="BD214">
        <v>75455236.109999999</v>
      </c>
      <c r="BE214">
        <v>0.81112399999999996</v>
      </c>
      <c r="BF214" t="str">
        <f>IF(TRIM(W214)="",IF(TRIM(O214)="",IF(TRIM(M214)="","please check",CONCATENATE(M214,"_",COUNTIFS($M$2:$M214,M214,$C$2:$C214,$C214))),CONCATENATE(O214,"_",COUNTIFS($O$2:$O214,O214,$C$2:$C214,$C214))),W214)</f>
        <v>US677347CE41</v>
      </c>
      <c r="BG214" t="str">
        <f t="shared" si="9"/>
        <v/>
      </c>
      <c r="BH214">
        <f t="shared" si="10"/>
        <v>450000</v>
      </c>
      <c r="BI214">
        <f t="shared" si="11"/>
        <v>626644.84</v>
      </c>
      <c r="BJ214">
        <f>IF($I214&lt;&gt;"F.E.T.",$AV214,IF($BK214="",IF($D214=$L214,$BI214,-SUMIFS($BI:$BI,$BG:$BG,$BG214,$B:$B,$B214,$L:$L,"&lt;&gt;"&amp;$L214)+SUMIFS($AY:$AY,$BG:$BG,$BG214,$B:$B,$B214)),IF($D214=$L214,-SUMIFS($BI:$BI,$BG:$BG,$BG214,$B:$B,$B214,$L:$L,"&lt;&gt;"&amp;$L214)*VLOOKUP($D214&amp;(IF($L214=MID($Q214,FIND("Bought ",$Q214)+7,3),MID($Q214,FIND("Sold ",$Q214)+5,3),IF($L214=MID($Q214,FIND("Sold ",$Q214)+5,3),MID($Q214,FIND("Bought ",$Q214)+7,3),"error"))),FX!$A:$B,2,0)+SUMIFS($AY:$AY,$BG:$BG,$BG214,$B:$B,$B214),$BI214*(VLOOKUP($D214&amp;$L214,FX!$A:$B,2,0)))))</f>
        <v>626644.84</v>
      </c>
      <c r="BK214" t="str">
        <f>IF(E214="CASH",IFERROR(VLOOKUP(M214,[1]mapping!$A:$C,3,0),""),IF(I214="F.E.T.",IF(VLOOKUP(O214,[1]forwards!$E:$Q,13,0)=0,"",VLOOKUP(O214,[1]forwards!$E:$Q,13,0)),""))</f>
        <v/>
      </c>
      <c r="BL214">
        <f>IF($B214&lt;&gt;VLOOKUP($BL$1,NAV!$A:$N,MATCH("SubFund_Code",NAV!$A$1:$N$1,0),0),"n/a",IF($BK214="",$BJ214/SUMIFS($BJ:$BJ,$BK:$BK,"",$B:$B,$B214)*VLOOKUP($BL$1,NAV!$A:$N,MATCH("Hedged sc",NAV!$A$1:$N$1,0),0)/VLOOKUP($BL$1,NAV!$A:$N,MATCH("SC in FUND CCY",NAV!$A$1:$N$1,0),0),IF($BK214&lt;&gt;VLOOKUP($BL$1,NAV!$A:$N,MATCH("SC",NAV!$A$1:$N$1,0),0),"n/a",$BJ214/VLOOKUP($BL$1,NAV!$A:$N,MATCH("SC in FUND CCY",NAV!$A$1:$N$1,0),0))))</f>
        <v>8.3589562214141985E-3</v>
      </c>
    </row>
    <row r="215" spans="1:64" x14ac:dyDescent="0.25">
      <c r="A215" s="1">
        <v>44196</v>
      </c>
      <c r="B215" t="s">
        <v>106</v>
      </c>
      <c r="C215" t="s">
        <v>107</v>
      </c>
      <c r="D215" t="s">
        <v>63</v>
      </c>
      <c r="E215" t="s">
        <v>124</v>
      </c>
      <c r="F215" t="s">
        <v>125</v>
      </c>
      <c r="G215" t="s">
        <v>126</v>
      </c>
      <c r="H215">
        <v>150</v>
      </c>
      <c r="I215" t="s">
        <v>127</v>
      </c>
      <c r="J215">
        <v>200</v>
      </c>
      <c r="K215" t="s">
        <v>128</v>
      </c>
      <c r="L215" t="s">
        <v>63</v>
      </c>
      <c r="P215">
        <v>874887000000</v>
      </c>
      <c r="Q215" t="s">
        <v>1166</v>
      </c>
      <c r="R215" t="s">
        <v>136</v>
      </c>
      <c r="S215" t="s">
        <v>137</v>
      </c>
      <c r="T215" t="s">
        <v>215</v>
      </c>
      <c r="U215" t="s">
        <v>298</v>
      </c>
      <c r="V215">
        <v>825098</v>
      </c>
      <c r="W215" t="s">
        <v>1167</v>
      </c>
      <c r="X215" t="s">
        <v>1168</v>
      </c>
      <c r="AB215">
        <v>125000</v>
      </c>
      <c r="AC215" s="1">
        <v>44005</v>
      </c>
      <c r="AD215" s="1">
        <v>44014</v>
      </c>
      <c r="AE215" s="1">
        <v>44198</v>
      </c>
      <c r="AF215" s="1">
        <v>44379</v>
      </c>
      <c r="AG215" s="1">
        <v>45109</v>
      </c>
      <c r="AH215">
        <v>3</v>
      </c>
      <c r="AI215">
        <v>177</v>
      </c>
      <c r="AJ215">
        <v>897</v>
      </c>
      <c r="AK215">
        <v>1.95</v>
      </c>
      <c r="AL215">
        <v>1</v>
      </c>
      <c r="AM215" t="s">
        <v>216</v>
      </c>
      <c r="AN215" t="s">
        <v>196</v>
      </c>
      <c r="AO215">
        <v>99.37</v>
      </c>
      <c r="AP215">
        <v>103.134</v>
      </c>
      <c r="AQ215">
        <v>128917.5</v>
      </c>
      <c r="AR215">
        <v>20.309999999999999</v>
      </c>
      <c r="AS215">
        <v>128937.81</v>
      </c>
      <c r="AT215">
        <v>128917.5</v>
      </c>
      <c r="AU215">
        <v>20.309999999999999</v>
      </c>
      <c r="AV215">
        <v>128937.81</v>
      </c>
      <c r="AW215">
        <v>124212.5</v>
      </c>
      <c r="AX215">
        <v>124212.5</v>
      </c>
      <c r="BA215">
        <v>73434370.659999996</v>
      </c>
      <c r="BB215">
        <v>570322.91</v>
      </c>
      <c r="BC215">
        <v>74004693.569999993</v>
      </c>
      <c r="BD215">
        <v>75455236.109999999</v>
      </c>
      <c r="BE215">
        <v>0.170853</v>
      </c>
      <c r="BF215" t="str">
        <f>IF(TRIM(W215)="",IF(TRIM(O215)="",IF(TRIM(M215)="","please check",CONCATENATE(M215,"_",COUNTIFS($M$2:$M215,M215,$C$2:$C215,$C215))),CONCATENATE(O215,"_",COUNTIFS($O$2:$O215,O215,$C$2:$C215,$C215))),W215)</f>
        <v>US12592BAK08</v>
      </c>
      <c r="BG215" t="str">
        <f t="shared" si="9"/>
        <v/>
      </c>
      <c r="BH215">
        <f t="shared" si="10"/>
        <v>125000</v>
      </c>
      <c r="BI215">
        <f t="shared" si="11"/>
        <v>128937.81</v>
      </c>
      <c r="BJ215">
        <f>IF($I215&lt;&gt;"F.E.T.",$AV215,IF($BK215="",IF($D215=$L215,$BI215,-SUMIFS($BI:$BI,$BG:$BG,$BG215,$B:$B,$B215,$L:$L,"&lt;&gt;"&amp;$L215)+SUMIFS($AY:$AY,$BG:$BG,$BG215,$B:$B,$B215)),IF($D215=$L215,-SUMIFS($BI:$BI,$BG:$BG,$BG215,$B:$B,$B215,$L:$L,"&lt;&gt;"&amp;$L215)*VLOOKUP($D215&amp;(IF($L215=MID($Q215,FIND("Bought ",$Q215)+7,3),MID($Q215,FIND("Sold ",$Q215)+5,3),IF($L215=MID($Q215,FIND("Sold ",$Q215)+5,3),MID($Q215,FIND("Bought ",$Q215)+7,3),"error"))),FX!$A:$B,2,0)+SUMIFS($AY:$AY,$BG:$BG,$BG215,$B:$B,$B215),$BI215*(VLOOKUP($D215&amp;$L215,FX!$A:$B,2,0)))))</f>
        <v>128937.81</v>
      </c>
      <c r="BK215" t="str">
        <f>IF(E215="CASH",IFERROR(VLOOKUP(M215,[1]mapping!$A:$C,3,0),""),IF(I215="F.E.T.",IF(VLOOKUP(O215,[1]forwards!$E:$Q,13,0)=0,"",VLOOKUP(O215,[1]forwards!$E:$Q,13,0)),""))</f>
        <v/>
      </c>
      <c r="BL215">
        <f>IF($B215&lt;&gt;VLOOKUP($BL$1,NAV!$A:$N,MATCH("SubFund_Code",NAV!$A$1:$N$1,0),0),"n/a",IF($BK215="",$BJ215/SUMIFS($BJ:$BJ,$BK:$BK,"",$B:$B,$B215)*VLOOKUP($BL$1,NAV!$A:$N,MATCH("Hedged sc",NAV!$A$1:$N$1,0),0)/VLOOKUP($BL$1,NAV!$A:$N,MATCH("SC in FUND CCY",NAV!$A$1:$N$1,0),0),IF($BK215&lt;&gt;VLOOKUP($BL$1,NAV!$A:$N,MATCH("SC",NAV!$A$1:$N$1,0),0),"n/a",$BJ215/VLOOKUP($BL$1,NAV!$A:$N,MATCH("SC in FUND CCY",NAV!$A$1:$N$1,0),0))))</f>
        <v>1.7199303980146422E-3</v>
      </c>
    </row>
    <row r="216" spans="1:64" x14ac:dyDescent="0.25">
      <c r="A216" s="1">
        <v>44196</v>
      </c>
      <c r="B216" t="s">
        <v>106</v>
      </c>
      <c r="C216" t="s">
        <v>107</v>
      </c>
      <c r="D216" t="s">
        <v>63</v>
      </c>
      <c r="E216" t="s">
        <v>124</v>
      </c>
      <c r="F216" t="s">
        <v>125</v>
      </c>
      <c r="G216" t="s">
        <v>126</v>
      </c>
      <c r="H216">
        <v>150</v>
      </c>
      <c r="I216" t="s">
        <v>127</v>
      </c>
      <c r="J216">
        <v>200</v>
      </c>
      <c r="K216" t="s">
        <v>128</v>
      </c>
      <c r="L216" t="s">
        <v>63</v>
      </c>
      <c r="P216">
        <v>906367000000</v>
      </c>
      <c r="Q216" t="s">
        <v>1361</v>
      </c>
      <c r="R216" t="s">
        <v>312</v>
      </c>
      <c r="S216" t="s">
        <v>137</v>
      </c>
      <c r="T216" t="s">
        <v>215</v>
      </c>
      <c r="U216" t="s">
        <v>298</v>
      </c>
      <c r="V216">
        <v>825098</v>
      </c>
      <c r="W216" t="s">
        <v>1362</v>
      </c>
      <c r="X216" t="s">
        <v>1363</v>
      </c>
      <c r="AB216">
        <v>150000</v>
      </c>
      <c r="AC216" s="1">
        <v>44096</v>
      </c>
      <c r="AD216" s="1">
        <v>44103</v>
      </c>
      <c r="AE216" s="1">
        <v>44103</v>
      </c>
      <c r="AF216" s="1">
        <v>44287</v>
      </c>
      <c r="AG216" s="1">
        <v>46661</v>
      </c>
      <c r="AH216">
        <v>96</v>
      </c>
      <c r="AI216">
        <v>86</v>
      </c>
      <c r="AJ216">
        <v>2426</v>
      </c>
      <c r="AK216">
        <v>1.75</v>
      </c>
      <c r="AL216">
        <v>1</v>
      </c>
      <c r="AM216" t="s">
        <v>216</v>
      </c>
      <c r="AN216" t="s">
        <v>196</v>
      </c>
      <c r="AO216">
        <v>99.671999999999997</v>
      </c>
      <c r="AP216">
        <v>102.167</v>
      </c>
      <c r="AQ216">
        <v>153250.5</v>
      </c>
      <c r="AR216">
        <v>700</v>
      </c>
      <c r="AS216">
        <v>153950.5</v>
      </c>
      <c r="AT216">
        <v>153250.5</v>
      </c>
      <c r="AU216">
        <v>700</v>
      </c>
      <c r="AV216">
        <v>153950.5</v>
      </c>
      <c r="AW216">
        <v>149508</v>
      </c>
      <c r="AX216">
        <v>149508</v>
      </c>
      <c r="BA216">
        <v>73434370.659999996</v>
      </c>
      <c r="BB216">
        <v>570322.91</v>
      </c>
      <c r="BC216">
        <v>74004693.569999993</v>
      </c>
      <c r="BD216">
        <v>75455236.109999999</v>
      </c>
      <c r="BE216">
        <v>0.203101</v>
      </c>
      <c r="BF216" t="str">
        <f>IF(TRIM(W216)="",IF(TRIM(O216)="",IF(TRIM(M216)="","please check",CONCATENATE(M216,"_",COUNTIFS($M$2:$M216,M216,$C$2:$C216,$C216))),CONCATENATE(O216,"_",COUNTIFS($O$2:$O216,O216,$C$2:$C216,$C216))),W216)</f>
        <v>US00751YAF34</v>
      </c>
      <c r="BG216" t="str">
        <f t="shared" si="9"/>
        <v/>
      </c>
      <c r="BH216">
        <f t="shared" si="10"/>
        <v>150000</v>
      </c>
      <c r="BI216">
        <f t="shared" si="11"/>
        <v>153950.5</v>
      </c>
      <c r="BJ216">
        <f>IF($I216&lt;&gt;"F.E.T.",$AV216,IF($BK216="",IF($D216=$L216,$BI216,-SUMIFS($BI:$BI,$BG:$BG,$BG216,$B:$B,$B216,$L:$L,"&lt;&gt;"&amp;$L216)+SUMIFS($AY:$AY,$BG:$BG,$BG216,$B:$B,$B216)),IF($D216=$L216,-SUMIFS($BI:$BI,$BG:$BG,$BG216,$B:$B,$B216,$L:$L,"&lt;&gt;"&amp;$L216)*VLOOKUP($D216&amp;(IF($L216=MID($Q216,FIND("Bought ",$Q216)+7,3),MID($Q216,FIND("Sold ",$Q216)+5,3),IF($L216=MID($Q216,FIND("Sold ",$Q216)+5,3),MID($Q216,FIND("Bought ",$Q216)+7,3),"error"))),FX!$A:$B,2,0)+SUMIFS($AY:$AY,$BG:$BG,$BG216,$B:$B,$B216),$BI216*(VLOOKUP($D216&amp;$L216,FX!$A:$B,2,0)))))</f>
        <v>153950.5</v>
      </c>
      <c r="BK216" t="str">
        <f>IF(E216="CASH",IFERROR(VLOOKUP(M216,[1]mapping!$A:$C,3,0),""),IF(I216="F.E.T.",IF(VLOOKUP(O216,[1]forwards!$E:$Q,13,0)=0,"",VLOOKUP(O216,[1]forwards!$E:$Q,13,0)),""))</f>
        <v/>
      </c>
      <c r="BL216">
        <f>IF($B216&lt;&gt;VLOOKUP($BL$1,NAV!$A:$N,MATCH("SubFund_Code",NAV!$A$1:$N$1,0),0),"n/a",IF($BK216="",$BJ216/SUMIFS($BJ:$BJ,$BK:$BK,"",$B:$B,$B216)*VLOOKUP($BL$1,NAV!$A:$N,MATCH("Hedged sc",NAV!$A$1:$N$1,0),0)/VLOOKUP($BL$1,NAV!$A:$N,MATCH("SC in FUND CCY",NAV!$A$1:$N$1,0),0),IF($BK216&lt;&gt;VLOOKUP($BL$1,NAV!$A:$N,MATCH("SC",NAV!$A$1:$N$1,0),0),"n/a",$BJ216/VLOOKUP($BL$1,NAV!$A:$N,MATCH("SC in FUND CCY",NAV!$A$1:$N$1,0),0))))</f>
        <v>2.0535802860274515E-3</v>
      </c>
    </row>
    <row r="217" spans="1:64" x14ac:dyDescent="0.25">
      <c r="A217" s="1">
        <v>44196</v>
      </c>
      <c r="B217" t="s">
        <v>106</v>
      </c>
      <c r="C217" t="s">
        <v>107</v>
      </c>
      <c r="D217" t="s">
        <v>63</v>
      </c>
      <c r="E217" t="s">
        <v>124</v>
      </c>
      <c r="F217" t="s">
        <v>125</v>
      </c>
      <c r="G217" t="s">
        <v>126</v>
      </c>
      <c r="H217">
        <v>150</v>
      </c>
      <c r="I217" t="s">
        <v>127</v>
      </c>
      <c r="J217">
        <v>200</v>
      </c>
      <c r="K217" t="s">
        <v>128</v>
      </c>
      <c r="L217" t="s">
        <v>63</v>
      </c>
      <c r="P217">
        <v>837361000000</v>
      </c>
      <c r="Q217" t="s">
        <v>1313</v>
      </c>
      <c r="R217" t="s">
        <v>136</v>
      </c>
      <c r="S217" t="s">
        <v>137</v>
      </c>
      <c r="T217" t="s">
        <v>215</v>
      </c>
      <c r="U217" t="s">
        <v>298</v>
      </c>
      <c r="V217">
        <v>825098</v>
      </c>
      <c r="W217" t="s">
        <v>1314</v>
      </c>
      <c r="X217" t="s">
        <v>1315</v>
      </c>
      <c r="AB217">
        <v>350000</v>
      </c>
      <c r="AC217" s="1">
        <v>43425</v>
      </c>
      <c r="AD217" s="1">
        <v>43430</v>
      </c>
      <c r="AE217" s="1">
        <v>44133</v>
      </c>
      <c r="AF217" s="1">
        <v>44315</v>
      </c>
      <c r="AG217" s="1">
        <v>45411</v>
      </c>
      <c r="AH217">
        <v>66</v>
      </c>
      <c r="AI217">
        <v>114</v>
      </c>
      <c r="AJ217">
        <v>1194</v>
      </c>
      <c r="AK217">
        <v>3.875</v>
      </c>
      <c r="AL217">
        <v>1</v>
      </c>
      <c r="AM217" t="s">
        <v>216</v>
      </c>
      <c r="AN217" t="s">
        <v>196</v>
      </c>
      <c r="AO217">
        <v>97.642285999999999</v>
      </c>
      <c r="AP217">
        <v>110.72</v>
      </c>
      <c r="AQ217">
        <v>387520</v>
      </c>
      <c r="AR217">
        <v>2486.46</v>
      </c>
      <c r="AS217">
        <v>390006.46</v>
      </c>
      <c r="AT217">
        <v>387520</v>
      </c>
      <c r="AU217">
        <v>2486.46</v>
      </c>
      <c r="AV217">
        <v>390006.46</v>
      </c>
      <c r="AW217">
        <v>341748</v>
      </c>
      <c r="AX217">
        <v>341748</v>
      </c>
      <c r="BA217">
        <v>73434370.659999996</v>
      </c>
      <c r="BB217">
        <v>570322.91</v>
      </c>
      <c r="BC217">
        <v>74004693.569999993</v>
      </c>
      <c r="BD217">
        <v>75455236.109999999</v>
      </c>
      <c r="BE217">
        <v>0.51357600000000003</v>
      </c>
      <c r="BF217" t="str">
        <f>IF(TRIM(W217)="",IF(TRIM(O217)="",IF(TRIM(M217)="","please check",CONCATENATE(M217,"_",COUNTIFS($M$2:$M217,M217,$C$2:$C217,$C217))),CONCATENATE(O217,"_",COUNTIFS($O$2:$O217,O217,$C$2:$C217,$C217))),W217)</f>
        <v>US61746BDQ68</v>
      </c>
      <c r="BG217" t="str">
        <f t="shared" si="9"/>
        <v/>
      </c>
      <c r="BH217">
        <f t="shared" si="10"/>
        <v>350000</v>
      </c>
      <c r="BI217">
        <f t="shared" si="11"/>
        <v>390006.46</v>
      </c>
      <c r="BJ217">
        <f>IF($I217&lt;&gt;"F.E.T.",$AV217,IF($BK217="",IF($D217=$L217,$BI217,-SUMIFS($BI:$BI,$BG:$BG,$BG217,$B:$B,$B217,$L:$L,"&lt;&gt;"&amp;$L217)+SUMIFS($AY:$AY,$BG:$BG,$BG217,$B:$B,$B217)),IF($D217=$L217,-SUMIFS($BI:$BI,$BG:$BG,$BG217,$B:$B,$B217,$L:$L,"&lt;&gt;"&amp;$L217)*VLOOKUP($D217&amp;(IF($L217=MID($Q217,FIND("Bought ",$Q217)+7,3),MID($Q217,FIND("Sold ",$Q217)+5,3),IF($L217=MID($Q217,FIND("Sold ",$Q217)+5,3),MID($Q217,FIND("Bought ",$Q217)+7,3),"error"))),FX!$A:$B,2,0)+SUMIFS($AY:$AY,$BG:$BG,$BG217,$B:$B,$B217),$BI217*(VLOOKUP($D217&amp;$L217,FX!$A:$B,2,0)))))</f>
        <v>390006.46</v>
      </c>
      <c r="BK217" t="str">
        <f>IF(E217="CASH",IFERROR(VLOOKUP(M217,[1]mapping!$A:$C,3,0),""),IF(I217="F.E.T.",IF(VLOOKUP(O217,[1]forwards!$E:$Q,13,0)=0,"",VLOOKUP(O217,[1]forwards!$E:$Q,13,0)),""))</f>
        <v/>
      </c>
      <c r="BL217">
        <f>IF($B217&lt;&gt;VLOOKUP($BL$1,NAV!$A:$N,MATCH("SubFund_Code",NAV!$A$1:$N$1,0),0),"n/a",IF($BK217="",$BJ217/SUMIFS($BJ:$BJ,$BK:$BK,"",$B:$B,$B217)*VLOOKUP($BL$1,NAV!$A:$N,MATCH("Hedged sc",NAV!$A$1:$N$1,0),0)/VLOOKUP($BL$1,NAV!$A:$N,MATCH("SC in FUND CCY",NAV!$A$1:$N$1,0),0),IF($BK217&lt;&gt;VLOOKUP($BL$1,NAV!$A:$N,MATCH("SC",NAV!$A$1:$N$1,0),0),"n/a",$BJ217/VLOOKUP($BL$1,NAV!$A:$N,MATCH("SC in FUND CCY",NAV!$A$1:$N$1,0),0))))</f>
        <v>5.2023837381454021E-3</v>
      </c>
    </row>
    <row r="218" spans="1:64" x14ac:dyDescent="0.25">
      <c r="A218" s="1">
        <v>44196</v>
      </c>
      <c r="B218" t="s">
        <v>106</v>
      </c>
      <c r="C218" t="s">
        <v>107</v>
      </c>
      <c r="D218" t="s">
        <v>63</v>
      </c>
      <c r="E218" t="s">
        <v>124</v>
      </c>
      <c r="F218" t="s">
        <v>125</v>
      </c>
      <c r="G218" t="s">
        <v>126</v>
      </c>
      <c r="H218">
        <v>150</v>
      </c>
      <c r="I218" t="s">
        <v>127</v>
      </c>
      <c r="J218">
        <v>200</v>
      </c>
      <c r="K218" t="s">
        <v>128</v>
      </c>
      <c r="L218" t="s">
        <v>63</v>
      </c>
      <c r="P218">
        <v>840782000000</v>
      </c>
      <c r="Q218" t="s">
        <v>1127</v>
      </c>
      <c r="R218" t="s">
        <v>136</v>
      </c>
      <c r="S218" t="s">
        <v>137</v>
      </c>
      <c r="T218" t="s">
        <v>215</v>
      </c>
      <c r="U218" t="s">
        <v>298</v>
      </c>
      <c r="V218">
        <v>825098</v>
      </c>
      <c r="W218" t="s">
        <v>1128</v>
      </c>
      <c r="X218" t="s">
        <v>1129</v>
      </c>
      <c r="AB218">
        <v>1400000</v>
      </c>
      <c r="AC218" s="1">
        <v>44166</v>
      </c>
      <c r="AD218" s="1">
        <v>44168</v>
      </c>
      <c r="AE218" s="1">
        <v>44040</v>
      </c>
      <c r="AF218" s="1">
        <v>44224</v>
      </c>
      <c r="AG218" s="1">
        <v>47876</v>
      </c>
      <c r="AH218">
        <v>157</v>
      </c>
      <c r="AI218">
        <v>23</v>
      </c>
      <c r="AJ218">
        <v>3623</v>
      </c>
      <c r="AK218">
        <v>1.9</v>
      </c>
      <c r="AL218">
        <v>1</v>
      </c>
      <c r="AM218" t="s">
        <v>216</v>
      </c>
      <c r="AN218" t="s">
        <v>196</v>
      </c>
      <c r="AO218">
        <v>103.72199999999999</v>
      </c>
      <c r="AP218">
        <v>104.477</v>
      </c>
      <c r="AQ218">
        <v>1462678</v>
      </c>
      <c r="AR218">
        <v>11600.56</v>
      </c>
      <c r="AS218">
        <v>1474278.56</v>
      </c>
      <c r="AT218">
        <v>1462678</v>
      </c>
      <c r="AU218">
        <v>11600.56</v>
      </c>
      <c r="AV218">
        <v>1474278.56</v>
      </c>
      <c r="AW218">
        <v>1452108</v>
      </c>
      <c r="AX218">
        <v>1452108</v>
      </c>
      <c r="BA218">
        <v>73434370.659999996</v>
      </c>
      <c r="BB218">
        <v>570322.91</v>
      </c>
      <c r="BC218">
        <v>74004693.569999993</v>
      </c>
      <c r="BD218">
        <v>75455236.109999999</v>
      </c>
      <c r="BE218">
        <v>1.9384710000000001</v>
      </c>
      <c r="BF218" t="str">
        <f>IF(TRIM(W218)="",IF(TRIM(O218)="",IF(TRIM(M218)="","please check",CONCATENATE(M218,"_",COUNTIFS($M$2:$M218,M218,$C$2:$C218,$C218))),CONCATENATE(O218,"_",COUNTIFS($O$2:$O218,O218,$C$2:$C218,$C218))),W218)</f>
        <v>US09247XAR26</v>
      </c>
      <c r="BG218" t="str">
        <f t="shared" si="9"/>
        <v/>
      </c>
      <c r="BH218">
        <f t="shared" si="10"/>
        <v>1400000</v>
      </c>
      <c r="BI218">
        <f t="shared" si="11"/>
        <v>1474278.56</v>
      </c>
      <c r="BJ218">
        <f>IF($I218&lt;&gt;"F.E.T.",$AV218,IF($BK218="",IF($D218=$L218,$BI218,-SUMIFS($BI:$BI,$BG:$BG,$BG218,$B:$B,$B218,$L:$L,"&lt;&gt;"&amp;$L218)+SUMIFS($AY:$AY,$BG:$BG,$BG218,$B:$B,$B218)),IF($D218=$L218,-SUMIFS($BI:$BI,$BG:$BG,$BG218,$B:$B,$B218,$L:$L,"&lt;&gt;"&amp;$L218)*VLOOKUP($D218&amp;(IF($L218=MID($Q218,FIND("Bought ",$Q218)+7,3),MID($Q218,FIND("Sold ",$Q218)+5,3),IF($L218=MID($Q218,FIND("Sold ",$Q218)+5,3),MID($Q218,FIND("Bought ",$Q218)+7,3),"error"))),FX!$A:$B,2,0)+SUMIFS($AY:$AY,$BG:$BG,$BG218,$B:$B,$B218),$BI218*(VLOOKUP($D218&amp;$L218,FX!$A:$B,2,0)))))</f>
        <v>1474278.56</v>
      </c>
      <c r="BK218" t="str">
        <f>IF(E218="CASH",IFERROR(VLOOKUP(M218,[1]mapping!$A:$C,3,0),""),IF(I218="F.E.T.",IF(VLOOKUP(O218,[1]forwards!$E:$Q,13,0)=0,"",VLOOKUP(O218,[1]forwards!$E:$Q,13,0)),""))</f>
        <v/>
      </c>
      <c r="BL218">
        <f>IF($B218&lt;&gt;VLOOKUP($BL$1,NAV!$A:$N,MATCH("SubFund_Code",NAV!$A$1:$N$1,0),0),"n/a",IF($BK218="",$BJ218/SUMIFS($BJ:$BJ,$BK:$BK,"",$B:$B,$B218)*VLOOKUP($BL$1,NAV!$A:$N,MATCH("Hedged sc",NAV!$A$1:$N$1,0),0)/VLOOKUP($BL$1,NAV!$A:$N,MATCH("SC in FUND CCY",NAV!$A$1:$N$1,0),0),IF($BK218&lt;&gt;VLOOKUP($BL$1,NAV!$A:$N,MATCH("SC",NAV!$A$1:$N$1,0),0),"n/a",$BJ218/VLOOKUP($BL$1,NAV!$A:$N,MATCH("SC in FUND CCY",NAV!$A$1:$N$1,0),0))))</f>
        <v>1.9665732731812751E-2</v>
      </c>
    </row>
    <row r="219" spans="1:64" x14ac:dyDescent="0.25">
      <c r="A219" s="1">
        <v>44196</v>
      </c>
      <c r="B219" t="s">
        <v>106</v>
      </c>
      <c r="C219" t="s">
        <v>107</v>
      </c>
      <c r="D219" t="s">
        <v>63</v>
      </c>
      <c r="E219" t="s">
        <v>124</v>
      </c>
      <c r="F219" t="s">
        <v>125</v>
      </c>
      <c r="G219" t="s">
        <v>126</v>
      </c>
      <c r="H219">
        <v>150</v>
      </c>
      <c r="I219" t="s">
        <v>127</v>
      </c>
      <c r="J219">
        <v>200</v>
      </c>
      <c r="K219" t="s">
        <v>128</v>
      </c>
      <c r="L219" t="s">
        <v>63</v>
      </c>
      <c r="P219">
        <v>840991000000</v>
      </c>
      <c r="Q219" t="s">
        <v>1316</v>
      </c>
      <c r="R219" t="s">
        <v>136</v>
      </c>
      <c r="S219" t="s">
        <v>195</v>
      </c>
      <c r="T219" t="s">
        <v>215</v>
      </c>
      <c r="U219" t="s">
        <v>298</v>
      </c>
      <c r="V219">
        <v>825098</v>
      </c>
      <c r="W219" t="s">
        <v>1317</v>
      </c>
      <c r="X219" t="s">
        <v>1318</v>
      </c>
      <c r="AB219">
        <v>200000</v>
      </c>
      <c r="AC219" s="1">
        <v>43948</v>
      </c>
      <c r="AD219" s="1">
        <v>43950</v>
      </c>
      <c r="AE219" s="1">
        <v>44133</v>
      </c>
      <c r="AF219" s="1">
        <v>44315</v>
      </c>
      <c r="AG219" s="1">
        <v>48333</v>
      </c>
      <c r="AH219">
        <v>66</v>
      </c>
      <c r="AI219">
        <v>114</v>
      </c>
      <c r="AJ219">
        <v>4074</v>
      </c>
      <c r="AK219">
        <v>2.125</v>
      </c>
      <c r="AL219">
        <v>1</v>
      </c>
      <c r="AM219" t="s">
        <v>216</v>
      </c>
      <c r="AN219" t="s">
        <v>196</v>
      </c>
      <c r="AO219">
        <v>99.180999999999997</v>
      </c>
      <c r="AP219">
        <v>105.631</v>
      </c>
      <c r="AQ219">
        <v>211262</v>
      </c>
      <c r="AR219">
        <v>779.17</v>
      </c>
      <c r="AS219">
        <v>212041.17</v>
      </c>
      <c r="AT219">
        <v>211262</v>
      </c>
      <c r="AU219">
        <v>779.17</v>
      </c>
      <c r="AV219">
        <v>212041.17</v>
      </c>
      <c r="AW219">
        <v>198362</v>
      </c>
      <c r="AX219">
        <v>198362</v>
      </c>
      <c r="BA219">
        <v>73434370.659999996</v>
      </c>
      <c r="BB219">
        <v>570322.91</v>
      </c>
      <c r="BC219">
        <v>74004693.569999993</v>
      </c>
      <c r="BD219">
        <v>75455236.109999999</v>
      </c>
      <c r="BE219">
        <v>0.27998299999999998</v>
      </c>
      <c r="BF219" t="str">
        <f>IF(TRIM(W219)="",IF(TRIM(O219)="",IF(TRIM(M219)="","please check",CONCATENATE(M219,"_",COUNTIFS($M$2:$M219,M219,$C$2:$C219,$C219))),CONCATENATE(O219,"_",COUNTIFS($O$2:$O219,O219,$C$2:$C219,$C219))),W219)</f>
        <v>US25243YBE86</v>
      </c>
      <c r="BG219" t="str">
        <f t="shared" si="9"/>
        <v/>
      </c>
      <c r="BH219">
        <f t="shared" si="10"/>
        <v>200000</v>
      </c>
      <c r="BI219">
        <f t="shared" si="11"/>
        <v>212041.17</v>
      </c>
      <c r="BJ219">
        <f>IF($I219&lt;&gt;"F.E.T.",$AV219,IF($BK219="",IF($D219=$L219,$BI219,-SUMIFS($BI:$BI,$BG:$BG,$BG219,$B:$B,$B219,$L:$L,"&lt;&gt;"&amp;$L219)+SUMIFS($AY:$AY,$BG:$BG,$BG219,$B:$B,$B219)),IF($D219=$L219,-SUMIFS($BI:$BI,$BG:$BG,$BG219,$B:$B,$B219,$L:$L,"&lt;&gt;"&amp;$L219)*VLOOKUP($D219&amp;(IF($L219=MID($Q219,FIND("Bought ",$Q219)+7,3),MID($Q219,FIND("Sold ",$Q219)+5,3),IF($L219=MID($Q219,FIND("Sold ",$Q219)+5,3),MID($Q219,FIND("Bought ",$Q219)+7,3),"error"))),FX!$A:$B,2,0)+SUMIFS($AY:$AY,$BG:$BG,$BG219,$B:$B,$B219),$BI219*(VLOOKUP($D219&amp;$L219,FX!$A:$B,2,0)))))</f>
        <v>212041.17</v>
      </c>
      <c r="BK219" t="str">
        <f>IF(E219="CASH",IFERROR(VLOOKUP(M219,[1]mapping!$A:$C,3,0),""),IF(I219="F.E.T.",IF(VLOOKUP(O219,[1]forwards!$E:$Q,13,0)=0,"",VLOOKUP(O219,[1]forwards!$E:$Q,13,0)),""))</f>
        <v/>
      </c>
      <c r="BL219">
        <f>IF($B219&lt;&gt;VLOOKUP($BL$1,NAV!$A:$N,MATCH("SubFund_Code",NAV!$A$1:$N$1,0),0),"n/a",IF($BK219="",$BJ219/SUMIFS($BJ:$BJ,$BK:$BK,"",$B:$B,$B219)*VLOOKUP($BL$1,NAV!$A:$N,MATCH("Hedged sc",NAV!$A$1:$N$1,0),0)/VLOOKUP($BL$1,NAV!$A:$N,MATCH("SC in FUND CCY",NAV!$A$1:$N$1,0),0),IF($BK219&lt;&gt;VLOOKUP($BL$1,NAV!$A:$N,MATCH("SC",NAV!$A$1:$N$1,0),0),"n/a",$BJ219/VLOOKUP($BL$1,NAV!$A:$N,MATCH("SC in FUND CCY",NAV!$A$1:$N$1,0),0))))</f>
        <v>2.8284647762637696E-3</v>
      </c>
    </row>
    <row r="220" spans="1:64" x14ac:dyDescent="0.25">
      <c r="A220" s="1">
        <v>44196</v>
      </c>
      <c r="B220" t="s">
        <v>106</v>
      </c>
      <c r="C220" t="s">
        <v>107</v>
      </c>
      <c r="D220" t="s">
        <v>63</v>
      </c>
      <c r="E220" t="s">
        <v>124</v>
      </c>
      <c r="F220" t="s">
        <v>125</v>
      </c>
      <c r="G220" t="s">
        <v>126</v>
      </c>
      <c r="H220">
        <v>150</v>
      </c>
      <c r="I220" t="s">
        <v>127</v>
      </c>
      <c r="J220">
        <v>200</v>
      </c>
      <c r="K220" t="s">
        <v>128</v>
      </c>
      <c r="L220" t="s">
        <v>63</v>
      </c>
      <c r="P220">
        <v>840992000000</v>
      </c>
      <c r="Q220" t="s">
        <v>1319</v>
      </c>
      <c r="R220" t="s">
        <v>227</v>
      </c>
      <c r="S220" t="s">
        <v>137</v>
      </c>
      <c r="T220" t="s">
        <v>215</v>
      </c>
      <c r="U220" t="s">
        <v>298</v>
      </c>
      <c r="V220">
        <v>825098</v>
      </c>
      <c r="W220" t="s">
        <v>1320</v>
      </c>
      <c r="X220" t="s">
        <v>1321</v>
      </c>
      <c r="AB220">
        <v>175000</v>
      </c>
      <c r="AC220" s="1">
        <v>43948</v>
      </c>
      <c r="AD220" s="1">
        <v>43950</v>
      </c>
      <c r="AE220" s="1">
        <v>44119</v>
      </c>
      <c r="AF220" s="1">
        <v>44301</v>
      </c>
      <c r="AG220" s="1">
        <v>46675</v>
      </c>
      <c r="AH220">
        <v>80</v>
      </c>
      <c r="AI220">
        <v>100</v>
      </c>
      <c r="AJ220">
        <v>2440</v>
      </c>
      <c r="AK220">
        <v>1.8</v>
      </c>
      <c r="AL220">
        <v>1</v>
      </c>
      <c r="AM220" t="s">
        <v>216</v>
      </c>
      <c r="AN220" t="s">
        <v>196</v>
      </c>
      <c r="AO220">
        <v>99.964856999999995</v>
      </c>
      <c r="AP220">
        <v>105.792</v>
      </c>
      <c r="AQ220">
        <v>185136</v>
      </c>
      <c r="AR220">
        <v>700</v>
      </c>
      <c r="AS220">
        <v>185836</v>
      </c>
      <c r="AT220">
        <v>185136</v>
      </c>
      <c r="AU220">
        <v>700</v>
      </c>
      <c r="AV220">
        <v>185836</v>
      </c>
      <c r="AW220">
        <v>174938.5</v>
      </c>
      <c r="AX220">
        <v>174938.5</v>
      </c>
      <c r="BA220">
        <v>73434370.659999996</v>
      </c>
      <c r="BB220">
        <v>570322.91</v>
      </c>
      <c r="BC220">
        <v>74004693.569999993</v>
      </c>
      <c r="BD220">
        <v>75455236.109999999</v>
      </c>
      <c r="BE220">
        <v>0.24535899999999999</v>
      </c>
      <c r="BF220" t="str">
        <f>IF(TRIM(W220)="",IF(TRIM(O220)="",IF(TRIM(M220)="","please check",CONCATENATE(M220,"_",COUNTIFS($M$2:$M220,M220,$C$2:$C220,$C220))),CONCATENATE(O220,"_",COUNTIFS($O$2:$O220,O220,$C$2:$C220,$C220))),W220)</f>
        <v>US291011BL71</v>
      </c>
      <c r="BG220" t="str">
        <f t="shared" si="9"/>
        <v/>
      </c>
      <c r="BH220">
        <f t="shared" si="10"/>
        <v>175000</v>
      </c>
      <c r="BI220">
        <f t="shared" si="11"/>
        <v>185836</v>
      </c>
      <c r="BJ220">
        <f>IF($I220&lt;&gt;"F.E.T.",$AV220,IF($BK220="",IF($D220=$L220,$BI220,-SUMIFS($BI:$BI,$BG:$BG,$BG220,$B:$B,$B220,$L:$L,"&lt;&gt;"&amp;$L220)+SUMIFS($AY:$AY,$BG:$BG,$BG220,$B:$B,$B220)),IF($D220=$L220,-SUMIFS($BI:$BI,$BG:$BG,$BG220,$B:$B,$B220,$L:$L,"&lt;&gt;"&amp;$L220)*VLOOKUP($D220&amp;(IF($L220=MID($Q220,FIND("Bought ",$Q220)+7,3),MID($Q220,FIND("Sold ",$Q220)+5,3),IF($L220=MID($Q220,FIND("Sold ",$Q220)+5,3),MID($Q220,FIND("Bought ",$Q220)+7,3),"error"))),FX!$A:$B,2,0)+SUMIFS($AY:$AY,$BG:$BG,$BG220,$B:$B,$B220),$BI220*(VLOOKUP($D220&amp;$L220,FX!$A:$B,2,0)))))</f>
        <v>185836</v>
      </c>
      <c r="BK220" t="str">
        <f>IF(E220="CASH",IFERROR(VLOOKUP(M220,[1]mapping!$A:$C,3,0),""),IF(I220="F.E.T.",IF(VLOOKUP(O220,[1]forwards!$E:$Q,13,0)=0,"",VLOOKUP(O220,[1]forwards!$E:$Q,13,0)),""))</f>
        <v/>
      </c>
      <c r="BL220">
        <f>IF($B220&lt;&gt;VLOOKUP($BL$1,NAV!$A:$N,MATCH("SubFund_Code",NAV!$A$1:$N$1,0),0),"n/a",IF($BK220="",$BJ220/SUMIFS($BJ:$BJ,$BK:$BK,"",$B:$B,$B220)*VLOOKUP($BL$1,NAV!$A:$N,MATCH("Hedged sc",NAV!$A$1:$N$1,0),0)/VLOOKUP($BL$1,NAV!$A:$N,MATCH("SC in FUND CCY",NAV!$A$1:$N$1,0),0),IF($BK220&lt;&gt;VLOOKUP($BL$1,NAV!$A:$N,MATCH("SC",NAV!$A$1:$N$1,0),0),"n/a",$BJ220/VLOOKUP($BL$1,NAV!$A:$N,MATCH("SC in FUND CCY",NAV!$A$1:$N$1,0),0))))</f>
        <v>2.4789081297832576E-3</v>
      </c>
    </row>
    <row r="221" spans="1:64" x14ac:dyDescent="0.25">
      <c r="A221" s="1">
        <v>44196</v>
      </c>
      <c r="B221" t="s">
        <v>106</v>
      </c>
      <c r="C221" t="s">
        <v>107</v>
      </c>
      <c r="D221" t="s">
        <v>63</v>
      </c>
      <c r="E221" t="s">
        <v>124</v>
      </c>
      <c r="F221" t="s">
        <v>125</v>
      </c>
      <c r="G221" t="s">
        <v>126</v>
      </c>
      <c r="H221">
        <v>150</v>
      </c>
      <c r="I221" t="s">
        <v>127</v>
      </c>
      <c r="J221">
        <v>200</v>
      </c>
      <c r="K221" t="s">
        <v>128</v>
      </c>
      <c r="L221" t="s">
        <v>63</v>
      </c>
      <c r="P221">
        <v>842786000000</v>
      </c>
      <c r="Q221" t="s">
        <v>1322</v>
      </c>
      <c r="R221" t="s">
        <v>233</v>
      </c>
      <c r="S221" t="s">
        <v>137</v>
      </c>
      <c r="T221" t="s">
        <v>215</v>
      </c>
      <c r="U221" t="s">
        <v>298</v>
      </c>
      <c r="V221">
        <v>825098</v>
      </c>
      <c r="W221" t="s">
        <v>1323</v>
      </c>
      <c r="X221" t="s">
        <v>1324</v>
      </c>
      <c r="AB221">
        <v>325000</v>
      </c>
      <c r="AC221" s="1">
        <v>44082</v>
      </c>
      <c r="AD221" s="1">
        <v>44084</v>
      </c>
      <c r="AE221" s="1">
        <v>44119</v>
      </c>
      <c r="AF221" s="1">
        <v>44301</v>
      </c>
      <c r="AG221" s="1">
        <v>45762</v>
      </c>
      <c r="AH221">
        <v>80</v>
      </c>
      <c r="AI221">
        <v>100</v>
      </c>
      <c r="AJ221">
        <v>1540</v>
      </c>
      <c r="AK221">
        <v>2.85</v>
      </c>
      <c r="AL221">
        <v>1</v>
      </c>
      <c r="AM221" t="s">
        <v>216</v>
      </c>
      <c r="AN221" t="s">
        <v>196</v>
      </c>
      <c r="AO221">
        <v>105.76300000000001</v>
      </c>
      <c r="AP221">
        <v>106.708</v>
      </c>
      <c r="AQ221">
        <v>346801</v>
      </c>
      <c r="AR221">
        <v>2058.33</v>
      </c>
      <c r="AS221">
        <v>348859.33</v>
      </c>
      <c r="AT221">
        <v>346801</v>
      </c>
      <c r="AU221">
        <v>2058.33</v>
      </c>
      <c r="AV221">
        <v>348859.33</v>
      </c>
      <c r="AW221">
        <v>343729.75</v>
      </c>
      <c r="AX221">
        <v>343729.75</v>
      </c>
      <c r="BA221">
        <v>73434370.659999996</v>
      </c>
      <c r="BB221">
        <v>570322.91</v>
      </c>
      <c r="BC221">
        <v>74004693.569999993</v>
      </c>
      <c r="BD221">
        <v>75455236.109999999</v>
      </c>
      <c r="BE221">
        <v>0.45961200000000002</v>
      </c>
      <c r="BF221" t="str">
        <f>IF(TRIM(W221)="",IF(TRIM(O221)="",IF(TRIM(M221)="","please check",CONCATENATE(M221,"_",COUNTIFS($M$2:$M221,M221,$C$2:$C221,$C221))),CONCATENATE(O221,"_",COUNTIFS($O$2:$O221,O221,$C$2:$C221,$C221))),W221)</f>
        <v>US91913YAY68</v>
      </c>
      <c r="BG221" t="str">
        <f t="shared" si="9"/>
        <v/>
      </c>
      <c r="BH221">
        <f t="shared" si="10"/>
        <v>325000</v>
      </c>
      <c r="BI221">
        <f t="shared" si="11"/>
        <v>348859.33</v>
      </c>
      <c r="BJ221">
        <f>IF($I221&lt;&gt;"F.E.T.",$AV221,IF($BK221="",IF($D221=$L221,$BI221,-SUMIFS($BI:$BI,$BG:$BG,$BG221,$B:$B,$B221,$L:$L,"&lt;&gt;"&amp;$L221)+SUMIFS($AY:$AY,$BG:$BG,$BG221,$B:$B,$B221)),IF($D221=$L221,-SUMIFS($BI:$BI,$BG:$BG,$BG221,$B:$B,$B221,$L:$L,"&lt;&gt;"&amp;$L221)*VLOOKUP($D221&amp;(IF($L221=MID($Q221,FIND("Bought ",$Q221)+7,3),MID($Q221,FIND("Sold ",$Q221)+5,3),IF($L221=MID($Q221,FIND("Sold ",$Q221)+5,3),MID($Q221,FIND("Bought ",$Q221)+7,3),"error"))),FX!$A:$B,2,0)+SUMIFS($AY:$AY,$BG:$BG,$BG221,$B:$B,$B221),$BI221*(VLOOKUP($D221&amp;$L221,FX!$A:$B,2,0)))))</f>
        <v>348859.33</v>
      </c>
      <c r="BK221" t="str">
        <f>IF(E221="CASH",IFERROR(VLOOKUP(M221,[1]mapping!$A:$C,3,0),""),IF(I221="F.E.T.",IF(VLOOKUP(O221,[1]forwards!$E:$Q,13,0)=0,"",VLOOKUP(O221,[1]forwards!$E:$Q,13,0)),""))</f>
        <v/>
      </c>
      <c r="BL221">
        <f>IF($B221&lt;&gt;VLOOKUP($BL$1,NAV!$A:$N,MATCH("SubFund_Code",NAV!$A$1:$N$1,0),0),"n/a",IF($BK221="",$BJ221/SUMIFS($BJ:$BJ,$BK:$BK,"",$B:$B,$B221)*VLOOKUP($BL$1,NAV!$A:$N,MATCH("Hedged sc",NAV!$A$1:$N$1,0),0)/VLOOKUP($BL$1,NAV!$A:$N,MATCH("SC in FUND CCY",NAV!$A$1:$N$1,0),0),IF($BK221&lt;&gt;VLOOKUP($BL$1,NAV!$A:$N,MATCH("SC",NAV!$A$1:$N$1,0),0),"n/a",$BJ221/VLOOKUP($BL$1,NAV!$A:$N,MATCH("SC in FUND CCY",NAV!$A$1:$N$1,0),0))))</f>
        <v>4.6535129323045073E-3</v>
      </c>
    </row>
    <row r="222" spans="1:64" x14ac:dyDescent="0.25">
      <c r="A222" s="1">
        <v>44196</v>
      </c>
      <c r="B222" t="s">
        <v>106</v>
      </c>
      <c r="C222" t="s">
        <v>107</v>
      </c>
      <c r="D222" t="s">
        <v>63</v>
      </c>
      <c r="E222" t="s">
        <v>124</v>
      </c>
      <c r="F222" t="s">
        <v>125</v>
      </c>
      <c r="G222" t="s">
        <v>126</v>
      </c>
      <c r="H222">
        <v>150</v>
      </c>
      <c r="I222" t="s">
        <v>127</v>
      </c>
      <c r="J222">
        <v>200</v>
      </c>
      <c r="K222" t="s">
        <v>128</v>
      </c>
      <c r="L222" t="s">
        <v>63</v>
      </c>
      <c r="P222">
        <v>843181000000</v>
      </c>
      <c r="Q222" t="s">
        <v>1130</v>
      </c>
      <c r="R222" t="s">
        <v>214</v>
      </c>
      <c r="S222" t="s">
        <v>137</v>
      </c>
      <c r="T222" t="s">
        <v>215</v>
      </c>
      <c r="U222" t="s">
        <v>298</v>
      </c>
      <c r="V222">
        <v>825098</v>
      </c>
      <c r="W222" t="s">
        <v>1131</v>
      </c>
      <c r="X222" t="s">
        <v>1132</v>
      </c>
      <c r="AB222">
        <v>275000</v>
      </c>
      <c r="AC222" s="1">
        <v>43951</v>
      </c>
      <c r="AD222" s="1">
        <v>43955</v>
      </c>
      <c r="AE222" s="1">
        <v>44136</v>
      </c>
      <c r="AF222" s="1">
        <v>44317</v>
      </c>
      <c r="AG222" s="1">
        <v>47604</v>
      </c>
      <c r="AH222">
        <v>64</v>
      </c>
      <c r="AI222">
        <v>116</v>
      </c>
      <c r="AJ222">
        <v>3356</v>
      </c>
      <c r="AK222">
        <v>5.15</v>
      </c>
      <c r="AL222">
        <v>1</v>
      </c>
      <c r="AM222" t="s">
        <v>216</v>
      </c>
      <c r="AN222" t="s">
        <v>196</v>
      </c>
      <c r="AO222">
        <v>104.167636</v>
      </c>
      <c r="AP222">
        <v>121.16500000000001</v>
      </c>
      <c r="AQ222">
        <v>333203.75</v>
      </c>
      <c r="AR222">
        <v>2517.7800000000002</v>
      </c>
      <c r="AS222">
        <v>335721.53</v>
      </c>
      <c r="AT222">
        <v>333203.75</v>
      </c>
      <c r="AU222">
        <v>2517.7800000000002</v>
      </c>
      <c r="AV222">
        <v>335721.53</v>
      </c>
      <c r="AW222">
        <v>286461</v>
      </c>
      <c r="AX222">
        <v>286461</v>
      </c>
      <c r="BA222">
        <v>73434370.659999996</v>
      </c>
      <c r="BB222">
        <v>570322.91</v>
      </c>
      <c r="BC222">
        <v>74004693.569999993</v>
      </c>
      <c r="BD222">
        <v>75455236.109999999</v>
      </c>
      <c r="BE222">
        <v>0.44159100000000001</v>
      </c>
      <c r="BF222" t="str">
        <f>IF(TRIM(W222)="",IF(TRIM(O222)="",IF(TRIM(M222)="","please check",CONCATENATE(M222,"_",COUNTIFS($M$2:$M222,M222,$C$2:$C222,$C222))),CONCATENATE(O222,"_",COUNTIFS($O$2:$O222,O222,$C$2:$C222,$C222))),W222)</f>
        <v>US097023CY98</v>
      </c>
      <c r="BG222" t="str">
        <f t="shared" si="9"/>
        <v/>
      </c>
      <c r="BH222">
        <f t="shared" si="10"/>
        <v>275000</v>
      </c>
      <c r="BI222">
        <f t="shared" si="11"/>
        <v>335721.53</v>
      </c>
      <c r="BJ222">
        <f>IF($I222&lt;&gt;"F.E.T.",$AV222,IF($BK222="",IF($D222=$L222,$BI222,-SUMIFS($BI:$BI,$BG:$BG,$BG222,$B:$B,$B222,$L:$L,"&lt;&gt;"&amp;$L222)+SUMIFS($AY:$AY,$BG:$BG,$BG222,$B:$B,$B222)),IF($D222=$L222,-SUMIFS($BI:$BI,$BG:$BG,$BG222,$B:$B,$B222,$L:$L,"&lt;&gt;"&amp;$L222)*VLOOKUP($D222&amp;(IF($L222=MID($Q222,FIND("Bought ",$Q222)+7,3),MID($Q222,FIND("Sold ",$Q222)+5,3),IF($L222=MID($Q222,FIND("Sold ",$Q222)+5,3),MID($Q222,FIND("Bought ",$Q222)+7,3),"error"))),FX!$A:$B,2,0)+SUMIFS($AY:$AY,$BG:$BG,$BG222,$B:$B,$B222),$BI222*(VLOOKUP($D222&amp;$L222,FX!$A:$B,2,0)))))</f>
        <v>335721.53</v>
      </c>
      <c r="BK222" t="str">
        <f>IF(E222="CASH",IFERROR(VLOOKUP(M222,[1]mapping!$A:$C,3,0),""),IF(I222="F.E.T.",IF(VLOOKUP(O222,[1]forwards!$E:$Q,13,0)=0,"",VLOOKUP(O222,[1]forwards!$E:$Q,13,0)),""))</f>
        <v/>
      </c>
      <c r="BL222">
        <f>IF($B222&lt;&gt;VLOOKUP($BL$1,NAV!$A:$N,MATCH("SubFund_Code",NAV!$A$1:$N$1,0),0),"n/a",IF($BK222="",$BJ222/SUMIFS($BJ:$BJ,$BK:$BK,"",$B:$B,$B222)*VLOOKUP($BL$1,NAV!$A:$N,MATCH("Hedged sc",NAV!$A$1:$N$1,0),0)/VLOOKUP($BL$1,NAV!$A:$N,MATCH("SC in FUND CCY",NAV!$A$1:$N$1,0),0),IF($BK222&lt;&gt;VLOOKUP($BL$1,NAV!$A:$N,MATCH("SC",NAV!$A$1:$N$1,0),0),"n/a",$BJ222/VLOOKUP($BL$1,NAV!$A:$N,MATCH("SC in FUND CCY",NAV!$A$1:$N$1,0),0))))</f>
        <v>4.4782648682724227E-3</v>
      </c>
    </row>
    <row r="223" spans="1:64" x14ac:dyDescent="0.25">
      <c r="A223" s="1">
        <v>44196</v>
      </c>
      <c r="B223" t="s">
        <v>106</v>
      </c>
      <c r="C223" t="s">
        <v>107</v>
      </c>
      <c r="D223" t="s">
        <v>63</v>
      </c>
      <c r="E223" t="s">
        <v>124</v>
      </c>
      <c r="F223" t="s">
        <v>125</v>
      </c>
      <c r="G223" t="s">
        <v>126</v>
      </c>
      <c r="H223">
        <v>150</v>
      </c>
      <c r="I223" t="s">
        <v>127</v>
      </c>
      <c r="J223">
        <v>200</v>
      </c>
      <c r="K223" t="s">
        <v>128</v>
      </c>
      <c r="L223" t="s">
        <v>63</v>
      </c>
      <c r="P223">
        <v>845635000000</v>
      </c>
      <c r="Q223" t="s">
        <v>1325</v>
      </c>
      <c r="R223" t="s">
        <v>162</v>
      </c>
      <c r="S223" t="s">
        <v>137</v>
      </c>
      <c r="T223" t="s">
        <v>215</v>
      </c>
      <c r="U223" t="s">
        <v>298</v>
      </c>
      <c r="V223">
        <v>825098</v>
      </c>
      <c r="W223" t="s">
        <v>1326</v>
      </c>
      <c r="X223" t="s">
        <v>1327</v>
      </c>
      <c r="AB223">
        <v>550000</v>
      </c>
      <c r="AC223" s="1">
        <v>43957</v>
      </c>
      <c r="AD223" s="1">
        <v>43964</v>
      </c>
      <c r="AE223" s="1">
        <v>44148</v>
      </c>
      <c r="AF223" s="1">
        <v>44329</v>
      </c>
      <c r="AG223" s="1">
        <v>47981</v>
      </c>
      <c r="AH223">
        <v>52</v>
      </c>
      <c r="AI223">
        <v>128</v>
      </c>
      <c r="AJ223">
        <v>3728</v>
      </c>
      <c r="AK223">
        <v>2.956</v>
      </c>
      <c r="AL223">
        <v>1</v>
      </c>
      <c r="AM223" t="s">
        <v>216</v>
      </c>
      <c r="AN223" t="s">
        <v>196</v>
      </c>
      <c r="AO223">
        <v>103.743636</v>
      </c>
      <c r="AP223">
        <v>109.62</v>
      </c>
      <c r="AQ223">
        <v>602910</v>
      </c>
      <c r="AR223">
        <v>2348.38</v>
      </c>
      <c r="AS223">
        <v>605258.38</v>
      </c>
      <c r="AT223">
        <v>602910</v>
      </c>
      <c r="AU223">
        <v>2348.38</v>
      </c>
      <c r="AV223">
        <v>605258.38</v>
      </c>
      <c r="AW223">
        <v>570590</v>
      </c>
      <c r="AX223">
        <v>570590</v>
      </c>
      <c r="BA223">
        <v>73434370.659999996</v>
      </c>
      <c r="BB223">
        <v>570322.91</v>
      </c>
      <c r="BC223">
        <v>74004693.569999993</v>
      </c>
      <c r="BD223">
        <v>75455236.109999999</v>
      </c>
      <c r="BE223">
        <v>0.79903000000000002</v>
      </c>
      <c r="BF223" t="str">
        <f>IF(TRIM(W223)="",IF(TRIM(O223)="",IF(TRIM(M223)="","please check",CONCATENATE(M223,"_",COUNTIFS($M$2:$M223,M223,$C$2:$C223,$C223))),CONCATENATE(O223,"_",COUNTIFS($O$2:$O223,O223,$C$2:$C223,$C223))),W223)</f>
        <v>US46647PBP09</v>
      </c>
      <c r="BG223" t="str">
        <f t="shared" si="9"/>
        <v/>
      </c>
      <c r="BH223">
        <f t="shared" si="10"/>
        <v>550000</v>
      </c>
      <c r="BI223">
        <f t="shared" si="11"/>
        <v>605258.38</v>
      </c>
      <c r="BJ223">
        <f>IF($I223&lt;&gt;"F.E.T.",$AV223,IF($BK223="",IF($D223=$L223,$BI223,-SUMIFS($BI:$BI,$BG:$BG,$BG223,$B:$B,$B223,$L:$L,"&lt;&gt;"&amp;$L223)+SUMIFS($AY:$AY,$BG:$BG,$BG223,$B:$B,$B223)),IF($D223=$L223,-SUMIFS($BI:$BI,$BG:$BG,$BG223,$B:$B,$B223,$L:$L,"&lt;&gt;"&amp;$L223)*VLOOKUP($D223&amp;(IF($L223=MID($Q223,FIND("Bought ",$Q223)+7,3),MID($Q223,FIND("Sold ",$Q223)+5,3),IF($L223=MID($Q223,FIND("Sold ",$Q223)+5,3),MID($Q223,FIND("Bought ",$Q223)+7,3),"error"))),FX!$A:$B,2,0)+SUMIFS($AY:$AY,$BG:$BG,$BG223,$B:$B,$B223),$BI223*(VLOOKUP($D223&amp;$L223,FX!$A:$B,2,0)))))</f>
        <v>605258.38</v>
      </c>
      <c r="BK223" t="str">
        <f>IF(E223="CASH",IFERROR(VLOOKUP(M223,[1]mapping!$A:$C,3,0),""),IF(I223="F.E.T.",IF(VLOOKUP(O223,[1]forwards!$E:$Q,13,0)=0,"",VLOOKUP(O223,[1]forwards!$E:$Q,13,0)),""))</f>
        <v/>
      </c>
      <c r="BL223">
        <f>IF($B223&lt;&gt;VLOOKUP($BL$1,NAV!$A:$N,MATCH("SubFund_Code",NAV!$A$1:$N$1,0),0),"n/a",IF($BK223="",$BJ223/SUMIFS($BJ:$BJ,$BK:$BK,"",$B:$B,$B223)*VLOOKUP($BL$1,NAV!$A:$N,MATCH("Hedged sc",NAV!$A$1:$N$1,0),0)/VLOOKUP($BL$1,NAV!$A:$N,MATCH("SC in FUND CCY",NAV!$A$1:$N$1,0),0),IF($BK223&lt;&gt;VLOOKUP($BL$1,NAV!$A:$N,MATCH("SC",NAV!$A$1:$N$1,0),0),"n/a",$BJ223/VLOOKUP($BL$1,NAV!$A:$N,MATCH("SC in FUND CCY",NAV!$A$1:$N$1,0),0))))</f>
        <v>8.0736774295693224E-3</v>
      </c>
    </row>
    <row r="224" spans="1:64" x14ac:dyDescent="0.25">
      <c r="A224" s="1">
        <v>44196</v>
      </c>
      <c r="B224" t="s">
        <v>106</v>
      </c>
      <c r="C224" t="s">
        <v>107</v>
      </c>
      <c r="D224" t="s">
        <v>63</v>
      </c>
      <c r="E224" t="s">
        <v>124</v>
      </c>
      <c r="F224" t="s">
        <v>125</v>
      </c>
      <c r="G224" t="s">
        <v>126</v>
      </c>
      <c r="H224">
        <v>150</v>
      </c>
      <c r="I224" t="s">
        <v>127</v>
      </c>
      <c r="J224">
        <v>200</v>
      </c>
      <c r="K224" t="s">
        <v>128</v>
      </c>
      <c r="L224" t="s">
        <v>63</v>
      </c>
      <c r="P224">
        <v>848231000000</v>
      </c>
      <c r="Q224" t="s">
        <v>1133</v>
      </c>
      <c r="R224" t="s">
        <v>233</v>
      </c>
      <c r="S224" t="s">
        <v>137</v>
      </c>
      <c r="T224" t="s">
        <v>215</v>
      </c>
      <c r="U224" t="s">
        <v>298</v>
      </c>
      <c r="V224">
        <v>825098</v>
      </c>
      <c r="W224" t="s">
        <v>1134</v>
      </c>
      <c r="X224" t="s">
        <v>1135</v>
      </c>
      <c r="AB224">
        <v>450000</v>
      </c>
      <c r="AC224" s="1">
        <v>43958</v>
      </c>
      <c r="AD224" s="1">
        <v>43962</v>
      </c>
      <c r="AE224" s="1">
        <v>44146</v>
      </c>
      <c r="AF224" s="1">
        <v>44327</v>
      </c>
      <c r="AG224" s="1">
        <v>47614</v>
      </c>
      <c r="AH224">
        <v>54</v>
      </c>
      <c r="AI224">
        <v>126</v>
      </c>
      <c r="AJ224">
        <v>3366</v>
      </c>
      <c r="AK224">
        <v>2.2360000000000002</v>
      </c>
      <c r="AL224">
        <v>1</v>
      </c>
      <c r="AM224" t="s">
        <v>216</v>
      </c>
      <c r="AN224" t="s">
        <v>196</v>
      </c>
      <c r="AO224">
        <v>100.792889</v>
      </c>
      <c r="AP224">
        <v>107.249</v>
      </c>
      <c r="AQ224">
        <v>482620.5</v>
      </c>
      <c r="AR224">
        <v>1509.3</v>
      </c>
      <c r="AS224">
        <v>484129.8</v>
      </c>
      <c r="AT224">
        <v>482620.5</v>
      </c>
      <c r="AU224">
        <v>1509.3</v>
      </c>
      <c r="AV224">
        <v>484129.8</v>
      </c>
      <c r="AW224">
        <v>453568</v>
      </c>
      <c r="AX224">
        <v>453568</v>
      </c>
      <c r="BA224">
        <v>73434370.659999996</v>
      </c>
      <c r="BB224">
        <v>570322.91</v>
      </c>
      <c r="BC224">
        <v>74004693.569999993</v>
      </c>
      <c r="BD224">
        <v>75455236.109999999</v>
      </c>
      <c r="BE224">
        <v>0.63961199999999996</v>
      </c>
      <c r="BF224" t="str">
        <f>IF(TRIM(W224)="",IF(TRIM(O224)="",IF(TRIM(M224)="","please check",CONCATENATE(M224,"_",COUNTIFS($M$2:$M224,M224,$C$2:$C224,$C224))),CONCATENATE(O224,"_",COUNTIFS($O$2:$O224,O224,$C$2:$C224,$C224))),W224)</f>
        <v>US166764BY53</v>
      </c>
      <c r="BG224" t="str">
        <f t="shared" si="9"/>
        <v/>
      </c>
      <c r="BH224">
        <f t="shared" si="10"/>
        <v>450000</v>
      </c>
      <c r="BI224">
        <f t="shared" si="11"/>
        <v>484129.8</v>
      </c>
      <c r="BJ224">
        <f>IF($I224&lt;&gt;"F.E.T.",$AV224,IF($BK224="",IF($D224=$L224,$BI224,-SUMIFS($BI:$BI,$BG:$BG,$BG224,$B:$B,$B224,$L:$L,"&lt;&gt;"&amp;$L224)+SUMIFS($AY:$AY,$BG:$BG,$BG224,$B:$B,$B224)),IF($D224=$L224,-SUMIFS($BI:$BI,$BG:$BG,$BG224,$B:$B,$B224,$L:$L,"&lt;&gt;"&amp;$L224)*VLOOKUP($D224&amp;(IF($L224=MID($Q224,FIND("Bought ",$Q224)+7,3),MID($Q224,FIND("Sold ",$Q224)+5,3),IF($L224=MID($Q224,FIND("Sold ",$Q224)+5,3),MID($Q224,FIND("Bought ",$Q224)+7,3),"error"))),FX!$A:$B,2,0)+SUMIFS($AY:$AY,$BG:$BG,$BG224,$B:$B,$B224),$BI224*(VLOOKUP($D224&amp;$L224,FX!$A:$B,2,0)))))</f>
        <v>484129.8</v>
      </c>
      <c r="BK224" t="str">
        <f>IF(E224="CASH",IFERROR(VLOOKUP(M224,[1]mapping!$A:$C,3,0),""),IF(I224="F.E.T.",IF(VLOOKUP(O224,[1]forwards!$E:$Q,13,0)=0,"",VLOOKUP(O224,[1]forwards!$E:$Q,13,0)),""))</f>
        <v/>
      </c>
      <c r="BL224">
        <f>IF($B224&lt;&gt;VLOOKUP($BL$1,NAV!$A:$N,MATCH("SubFund_Code",NAV!$A$1:$N$1,0),0),"n/a",IF($BK224="",$BJ224/SUMIFS($BJ:$BJ,$BK:$BK,"",$B:$B,$B224)*VLOOKUP($BL$1,NAV!$A:$N,MATCH("Hedged sc",NAV!$A$1:$N$1,0),0)/VLOOKUP($BL$1,NAV!$A:$N,MATCH("SC in FUND CCY",NAV!$A$1:$N$1,0),0),IF($BK224&lt;&gt;VLOOKUP($BL$1,NAV!$A:$N,MATCH("SC",NAV!$A$1:$N$1,0),0),"n/a",$BJ224/VLOOKUP($BL$1,NAV!$A:$N,MATCH("SC in FUND CCY",NAV!$A$1:$N$1,0),0))))</f>
        <v>6.4579161039321912E-3</v>
      </c>
    </row>
    <row r="225" spans="1:64" x14ac:dyDescent="0.25">
      <c r="A225" s="1">
        <v>44196</v>
      </c>
      <c r="B225" t="s">
        <v>106</v>
      </c>
      <c r="C225" t="s">
        <v>107</v>
      </c>
      <c r="D225" t="s">
        <v>63</v>
      </c>
      <c r="E225" t="s">
        <v>124</v>
      </c>
      <c r="F225" t="s">
        <v>125</v>
      </c>
      <c r="G225" t="s">
        <v>126</v>
      </c>
      <c r="H225">
        <v>150</v>
      </c>
      <c r="I225" t="s">
        <v>127</v>
      </c>
      <c r="J225">
        <v>200</v>
      </c>
      <c r="K225" t="s">
        <v>128</v>
      </c>
      <c r="L225" t="s">
        <v>63</v>
      </c>
      <c r="P225">
        <v>848237000000</v>
      </c>
      <c r="Q225" t="s">
        <v>1328</v>
      </c>
      <c r="R225" t="s">
        <v>251</v>
      </c>
      <c r="S225" t="s">
        <v>137</v>
      </c>
      <c r="T225" t="s">
        <v>215</v>
      </c>
      <c r="U225" t="s">
        <v>298</v>
      </c>
      <c r="V225">
        <v>825098</v>
      </c>
      <c r="W225" t="s">
        <v>1329</v>
      </c>
      <c r="X225" t="s">
        <v>1330</v>
      </c>
      <c r="AB225">
        <v>125000</v>
      </c>
      <c r="AC225" s="1">
        <v>43958</v>
      </c>
      <c r="AD225" s="1">
        <v>43969</v>
      </c>
      <c r="AE225" s="1">
        <v>44150</v>
      </c>
      <c r="AF225" s="1">
        <v>44331</v>
      </c>
      <c r="AG225" s="1">
        <v>47618</v>
      </c>
      <c r="AH225">
        <v>50</v>
      </c>
      <c r="AI225">
        <v>130</v>
      </c>
      <c r="AJ225">
        <v>3370</v>
      </c>
      <c r="AK225">
        <v>3.625</v>
      </c>
      <c r="AL225">
        <v>1</v>
      </c>
      <c r="AM225" t="s">
        <v>216</v>
      </c>
      <c r="AN225" t="s">
        <v>196</v>
      </c>
      <c r="AO225">
        <v>100</v>
      </c>
      <c r="AP225">
        <v>114.36499999999999</v>
      </c>
      <c r="AQ225">
        <v>142956.25</v>
      </c>
      <c r="AR225">
        <v>629.34</v>
      </c>
      <c r="AS225">
        <v>143585.59</v>
      </c>
      <c r="AT225">
        <v>142956.25</v>
      </c>
      <c r="AU225">
        <v>629.34</v>
      </c>
      <c r="AV225">
        <v>143585.59</v>
      </c>
      <c r="AW225">
        <v>125000</v>
      </c>
      <c r="AX225">
        <v>125000</v>
      </c>
      <c r="BA225">
        <v>73434370.659999996</v>
      </c>
      <c r="BB225">
        <v>570322.91</v>
      </c>
      <c r="BC225">
        <v>74004693.569999993</v>
      </c>
      <c r="BD225">
        <v>75455236.109999999</v>
      </c>
      <c r="BE225">
        <v>0.18945799999999999</v>
      </c>
      <c r="BF225" t="str">
        <f>IF(TRIM(W225)="",IF(TRIM(O225)="",IF(TRIM(M225)="","please check",CONCATENATE(M225,"_",COUNTIFS($M$2:$M225,M225,$C$2:$C225,$C225))),CONCATENATE(O225,"_",COUNTIFS($O$2:$O225,O225,$C$2:$C225,$C225))),W225)</f>
        <v>US25470DBJ72</v>
      </c>
      <c r="BG225" t="str">
        <f t="shared" si="9"/>
        <v/>
      </c>
      <c r="BH225">
        <f t="shared" si="10"/>
        <v>125000</v>
      </c>
      <c r="BI225">
        <f t="shared" si="11"/>
        <v>143585.59</v>
      </c>
      <c r="BJ225">
        <f>IF($I225&lt;&gt;"F.E.T.",$AV225,IF($BK225="",IF($D225=$L225,$BI225,-SUMIFS($BI:$BI,$BG:$BG,$BG225,$B:$B,$B225,$L:$L,"&lt;&gt;"&amp;$L225)+SUMIFS($AY:$AY,$BG:$BG,$BG225,$B:$B,$B225)),IF($D225=$L225,-SUMIFS($BI:$BI,$BG:$BG,$BG225,$B:$B,$B225,$L:$L,"&lt;&gt;"&amp;$L225)*VLOOKUP($D225&amp;(IF($L225=MID($Q225,FIND("Bought ",$Q225)+7,3),MID($Q225,FIND("Sold ",$Q225)+5,3),IF($L225=MID($Q225,FIND("Sold ",$Q225)+5,3),MID($Q225,FIND("Bought ",$Q225)+7,3),"error"))),FX!$A:$B,2,0)+SUMIFS($AY:$AY,$BG:$BG,$BG225,$B:$B,$B225),$BI225*(VLOOKUP($D225&amp;$L225,FX!$A:$B,2,0)))))</f>
        <v>143585.59</v>
      </c>
      <c r="BK225" t="str">
        <f>IF(E225="CASH",IFERROR(VLOOKUP(M225,[1]mapping!$A:$C,3,0),""),IF(I225="F.E.T.",IF(VLOOKUP(O225,[1]forwards!$E:$Q,13,0)=0,"",VLOOKUP(O225,[1]forwards!$E:$Q,13,0)),""))</f>
        <v/>
      </c>
      <c r="BL225">
        <f>IF($B225&lt;&gt;VLOOKUP($BL$1,NAV!$A:$N,MATCH("SubFund_Code",NAV!$A$1:$N$1,0),0),"n/a",IF($BK225="",$BJ225/SUMIFS($BJ:$BJ,$BK:$BK,"",$B:$B,$B225)*VLOOKUP($BL$1,NAV!$A:$N,MATCH("Hedged sc",NAV!$A$1:$N$1,0),0)/VLOOKUP($BL$1,NAV!$A:$N,MATCH("SC in FUND CCY",NAV!$A$1:$N$1,0),0),IF($BK225&lt;&gt;VLOOKUP($BL$1,NAV!$A:$N,MATCH("SC",NAV!$A$1:$N$1,0),0),"n/a",$BJ225/VLOOKUP($BL$1,NAV!$A:$N,MATCH("SC in FUND CCY",NAV!$A$1:$N$1,0),0))))</f>
        <v>1.9153204243027488E-3</v>
      </c>
    </row>
    <row r="226" spans="1:64" x14ac:dyDescent="0.25">
      <c r="A226" s="1">
        <v>44196</v>
      </c>
      <c r="B226" t="s">
        <v>106</v>
      </c>
      <c r="C226" t="s">
        <v>107</v>
      </c>
      <c r="D226" t="s">
        <v>63</v>
      </c>
      <c r="E226" t="s">
        <v>124</v>
      </c>
      <c r="F226" t="s">
        <v>125</v>
      </c>
      <c r="G226" t="s">
        <v>126</v>
      </c>
      <c r="H226">
        <v>150</v>
      </c>
      <c r="I226" t="s">
        <v>127</v>
      </c>
      <c r="J226">
        <v>200</v>
      </c>
      <c r="K226" t="s">
        <v>128</v>
      </c>
      <c r="L226" t="s">
        <v>63</v>
      </c>
      <c r="P226">
        <v>848251000000</v>
      </c>
      <c r="Q226" t="s">
        <v>1334</v>
      </c>
      <c r="R226" t="s">
        <v>136</v>
      </c>
      <c r="S226" t="s">
        <v>137</v>
      </c>
      <c r="T226" t="s">
        <v>215</v>
      </c>
      <c r="U226" t="s">
        <v>298</v>
      </c>
      <c r="V226">
        <v>825098</v>
      </c>
      <c r="W226" t="s">
        <v>1335</v>
      </c>
      <c r="X226" t="s">
        <v>1336</v>
      </c>
      <c r="AB226">
        <v>225000</v>
      </c>
      <c r="AC226" s="1">
        <v>43958</v>
      </c>
      <c r="AD226" s="1">
        <v>43969</v>
      </c>
      <c r="AE226" s="1">
        <v>44166</v>
      </c>
      <c r="AF226" s="1">
        <v>44348</v>
      </c>
      <c r="AG226" s="1">
        <v>47635</v>
      </c>
      <c r="AH226">
        <v>34</v>
      </c>
      <c r="AI226">
        <v>146</v>
      </c>
      <c r="AJ226">
        <v>3386</v>
      </c>
      <c r="AK226">
        <v>3.5</v>
      </c>
      <c r="AL226">
        <v>1</v>
      </c>
      <c r="AM226" t="s">
        <v>216</v>
      </c>
      <c r="AN226" t="s">
        <v>196</v>
      </c>
      <c r="AO226">
        <v>106.008667</v>
      </c>
      <c r="AP226">
        <v>114.584</v>
      </c>
      <c r="AQ226">
        <v>257814</v>
      </c>
      <c r="AR226">
        <v>743.75</v>
      </c>
      <c r="AS226">
        <v>258557.75</v>
      </c>
      <c r="AT226">
        <v>257814</v>
      </c>
      <c r="AU226">
        <v>743.75</v>
      </c>
      <c r="AV226">
        <v>258557.75</v>
      </c>
      <c r="AW226">
        <v>238519.5</v>
      </c>
      <c r="AX226">
        <v>238519.5</v>
      </c>
      <c r="BA226">
        <v>73434370.659999996</v>
      </c>
      <c r="BB226">
        <v>570322.91</v>
      </c>
      <c r="BC226">
        <v>74004693.569999993</v>
      </c>
      <c r="BD226">
        <v>75455236.109999999</v>
      </c>
      <c r="BE226">
        <v>0.34167799999999998</v>
      </c>
      <c r="BF226" t="str">
        <f>IF(TRIM(W226)="",IF(TRIM(O226)="",IF(TRIM(M226)="","please check",CONCATENATE(M226,"_",COUNTIFS($M$2:$M226,M226,$C$2:$C226,$C226))),CONCATENATE(O226,"_",COUNTIFS($O$2:$O226,O226,$C$2:$C226,$C226))),W226)</f>
        <v>US929160AZ21</v>
      </c>
      <c r="BG226" t="str">
        <f t="shared" si="9"/>
        <v/>
      </c>
      <c r="BH226">
        <f t="shared" si="10"/>
        <v>225000</v>
      </c>
      <c r="BI226">
        <f t="shared" si="11"/>
        <v>258557.75</v>
      </c>
      <c r="BJ226">
        <f>IF($I226&lt;&gt;"F.E.T.",$AV226,IF($BK226="",IF($D226=$L226,$BI226,-SUMIFS($BI:$BI,$BG:$BG,$BG226,$B:$B,$B226,$L:$L,"&lt;&gt;"&amp;$L226)+SUMIFS($AY:$AY,$BG:$BG,$BG226,$B:$B,$B226)),IF($D226=$L226,-SUMIFS($BI:$BI,$BG:$BG,$BG226,$B:$B,$B226,$L:$L,"&lt;&gt;"&amp;$L226)*VLOOKUP($D226&amp;(IF($L226=MID($Q226,FIND("Bought ",$Q226)+7,3),MID($Q226,FIND("Sold ",$Q226)+5,3),IF($L226=MID($Q226,FIND("Sold ",$Q226)+5,3),MID($Q226,FIND("Bought ",$Q226)+7,3),"error"))),FX!$A:$B,2,0)+SUMIFS($AY:$AY,$BG:$BG,$BG226,$B:$B,$B226),$BI226*(VLOOKUP($D226&amp;$L226,FX!$A:$B,2,0)))))</f>
        <v>258557.75</v>
      </c>
      <c r="BK226" t="str">
        <f>IF(E226="CASH",IFERROR(VLOOKUP(M226,[1]mapping!$A:$C,3,0),""),IF(I226="F.E.T.",IF(VLOOKUP(O226,[1]forwards!$E:$Q,13,0)=0,"",VLOOKUP(O226,[1]forwards!$E:$Q,13,0)),""))</f>
        <v/>
      </c>
      <c r="BL226">
        <f>IF($B226&lt;&gt;VLOOKUP($BL$1,NAV!$A:$N,MATCH("SubFund_Code",NAV!$A$1:$N$1,0),0),"n/a",IF($BK226="",$BJ226/SUMIFS($BJ:$BJ,$BK:$BK,"",$B:$B,$B226)*VLOOKUP($BL$1,NAV!$A:$N,MATCH("Hedged sc",NAV!$A$1:$N$1,0),0)/VLOOKUP($BL$1,NAV!$A:$N,MATCH("SC in FUND CCY",NAV!$A$1:$N$1,0),0),IF($BK226&lt;&gt;VLOOKUP($BL$1,NAV!$A:$N,MATCH("SC",NAV!$A$1:$N$1,0),0),"n/a",$BJ226/VLOOKUP($BL$1,NAV!$A:$N,MATCH("SC in FUND CCY",NAV!$A$1:$N$1,0),0))))</f>
        <v>3.4489598812580294E-3</v>
      </c>
    </row>
    <row r="227" spans="1:64" x14ac:dyDescent="0.25">
      <c r="A227" s="1">
        <v>44196</v>
      </c>
      <c r="B227" t="s">
        <v>106</v>
      </c>
      <c r="C227" t="s">
        <v>107</v>
      </c>
      <c r="D227" t="s">
        <v>63</v>
      </c>
      <c r="E227" t="s">
        <v>124</v>
      </c>
      <c r="F227" t="s">
        <v>125</v>
      </c>
      <c r="G227" t="s">
        <v>126</v>
      </c>
      <c r="H227">
        <v>150</v>
      </c>
      <c r="I227" t="s">
        <v>127</v>
      </c>
      <c r="J227">
        <v>200</v>
      </c>
      <c r="K227" t="s">
        <v>128</v>
      </c>
      <c r="L227" t="s">
        <v>63</v>
      </c>
      <c r="P227">
        <v>848670000000</v>
      </c>
      <c r="Q227" t="s">
        <v>1331</v>
      </c>
      <c r="R227" t="s">
        <v>227</v>
      </c>
      <c r="S227" t="s">
        <v>265</v>
      </c>
      <c r="T227" t="s">
        <v>215</v>
      </c>
      <c r="U227" t="s">
        <v>298</v>
      </c>
      <c r="V227">
        <v>825098</v>
      </c>
      <c r="W227" t="s">
        <v>1332</v>
      </c>
      <c r="X227" t="s">
        <v>1333</v>
      </c>
      <c r="AB227">
        <v>250000</v>
      </c>
      <c r="AC227" s="1">
        <v>44056</v>
      </c>
      <c r="AD227" s="1">
        <v>44060</v>
      </c>
      <c r="AE227" s="1">
        <v>44044</v>
      </c>
      <c r="AF227" s="1">
        <v>44228</v>
      </c>
      <c r="AG227" s="1">
        <v>46054</v>
      </c>
      <c r="AH227">
        <v>154</v>
      </c>
      <c r="AI227">
        <v>26</v>
      </c>
      <c r="AJ227">
        <v>1826</v>
      </c>
      <c r="AK227">
        <v>3.75</v>
      </c>
      <c r="AL227">
        <v>1</v>
      </c>
      <c r="AM227" t="s">
        <v>216</v>
      </c>
      <c r="AN227" t="s">
        <v>196</v>
      </c>
      <c r="AO227">
        <v>109.294</v>
      </c>
      <c r="AP227">
        <v>111.601</v>
      </c>
      <c r="AQ227">
        <v>279002.5</v>
      </c>
      <c r="AR227">
        <v>4010.42</v>
      </c>
      <c r="AS227">
        <v>283012.92</v>
      </c>
      <c r="AT227">
        <v>279002.5</v>
      </c>
      <c r="AU227">
        <v>4010.42</v>
      </c>
      <c r="AV227">
        <v>283012.92</v>
      </c>
      <c r="AW227">
        <v>273235</v>
      </c>
      <c r="AX227">
        <v>273235</v>
      </c>
      <c r="BA227">
        <v>73434370.659999996</v>
      </c>
      <c r="BB227">
        <v>570322.91</v>
      </c>
      <c r="BC227">
        <v>74004693.569999993</v>
      </c>
      <c r="BD227">
        <v>75455236.109999999</v>
      </c>
      <c r="BE227">
        <v>0.369759</v>
      </c>
      <c r="BF227" t="str">
        <f>IF(TRIM(W227)="",IF(TRIM(O227)="",IF(TRIM(M227)="","please check",CONCATENATE(M227,"_",COUNTIFS($M$2:$M227,M227,$C$2:$C227,$C227))),CONCATENATE(O227,"_",COUNTIFS($O$2:$O227,O227,$C$2:$C227,$C227))),W227)</f>
        <v>US33938XAC92</v>
      </c>
      <c r="BG227" t="str">
        <f t="shared" si="9"/>
        <v/>
      </c>
      <c r="BH227">
        <f t="shared" si="10"/>
        <v>250000</v>
      </c>
      <c r="BI227">
        <f t="shared" si="11"/>
        <v>283012.92</v>
      </c>
      <c r="BJ227">
        <f>IF($I227&lt;&gt;"F.E.T.",$AV227,IF($BK227="",IF($D227=$L227,$BI227,-SUMIFS($BI:$BI,$BG:$BG,$BG227,$B:$B,$B227,$L:$L,"&lt;&gt;"&amp;$L227)+SUMIFS($AY:$AY,$BG:$BG,$BG227,$B:$B,$B227)),IF($D227=$L227,-SUMIFS($BI:$BI,$BG:$BG,$BG227,$B:$B,$B227,$L:$L,"&lt;&gt;"&amp;$L227)*VLOOKUP($D227&amp;(IF($L227=MID($Q227,FIND("Bought ",$Q227)+7,3),MID($Q227,FIND("Sold ",$Q227)+5,3),IF($L227=MID($Q227,FIND("Sold ",$Q227)+5,3),MID($Q227,FIND("Bought ",$Q227)+7,3),"error"))),FX!$A:$B,2,0)+SUMIFS($AY:$AY,$BG:$BG,$BG227,$B:$B,$B227),$BI227*(VLOOKUP($D227&amp;$L227,FX!$A:$B,2,0)))))</f>
        <v>283012.92</v>
      </c>
      <c r="BK227" t="str">
        <f>IF(E227="CASH",IFERROR(VLOOKUP(M227,[1]mapping!$A:$C,3,0),""),IF(I227="F.E.T.",IF(VLOOKUP(O227,[1]forwards!$E:$Q,13,0)=0,"",VLOOKUP(O227,[1]forwards!$E:$Q,13,0)),""))</f>
        <v/>
      </c>
      <c r="BL227">
        <f>IF($B227&lt;&gt;VLOOKUP($BL$1,NAV!$A:$N,MATCH("SubFund_Code",NAV!$A$1:$N$1,0),0),"n/a",IF($BK227="",$BJ227/SUMIFS($BJ:$BJ,$BK:$BK,"",$B:$B,$B227)*VLOOKUP($BL$1,NAV!$A:$N,MATCH("Hedged sc",NAV!$A$1:$N$1,0),0)/VLOOKUP($BL$1,NAV!$A:$N,MATCH("SC in FUND CCY",NAV!$A$1:$N$1,0),0),IF($BK227&lt;&gt;VLOOKUP($BL$1,NAV!$A:$N,MATCH("SC",NAV!$A$1:$N$1,0),0),"n/a",$BJ227/VLOOKUP($BL$1,NAV!$A:$N,MATCH("SC in FUND CCY",NAV!$A$1:$N$1,0),0))))</f>
        <v>3.7751728848107939E-3</v>
      </c>
    </row>
    <row r="228" spans="1:64" x14ac:dyDescent="0.25">
      <c r="A228" s="1">
        <v>44196</v>
      </c>
      <c r="B228" t="s">
        <v>106</v>
      </c>
      <c r="C228" t="s">
        <v>107</v>
      </c>
      <c r="D228" t="s">
        <v>63</v>
      </c>
      <c r="E228" t="s">
        <v>124</v>
      </c>
      <c r="F228" t="s">
        <v>125</v>
      </c>
      <c r="G228" t="s">
        <v>126</v>
      </c>
      <c r="H228">
        <v>150</v>
      </c>
      <c r="I228" t="s">
        <v>127</v>
      </c>
      <c r="J228">
        <v>200</v>
      </c>
      <c r="K228" t="s">
        <v>128</v>
      </c>
      <c r="L228" t="s">
        <v>63</v>
      </c>
      <c r="P228">
        <v>849742000000</v>
      </c>
      <c r="Q228" t="s">
        <v>1136</v>
      </c>
      <c r="R228" t="s">
        <v>178</v>
      </c>
      <c r="S228" t="s">
        <v>137</v>
      </c>
      <c r="T228" t="s">
        <v>215</v>
      </c>
      <c r="U228" t="s">
        <v>298</v>
      </c>
      <c r="V228">
        <v>825098</v>
      </c>
      <c r="W228" t="s">
        <v>1137</v>
      </c>
      <c r="X228" t="s">
        <v>1138</v>
      </c>
      <c r="AB228">
        <v>150000</v>
      </c>
      <c r="AC228" s="1">
        <v>43962</v>
      </c>
      <c r="AD228" s="1">
        <v>43964</v>
      </c>
      <c r="AE228" s="1">
        <v>44166</v>
      </c>
      <c r="AF228" s="1">
        <v>44348</v>
      </c>
      <c r="AG228" s="1">
        <v>46539</v>
      </c>
      <c r="AH228">
        <v>34</v>
      </c>
      <c r="AI228">
        <v>146</v>
      </c>
      <c r="AJ228">
        <v>2306</v>
      </c>
      <c r="AK228">
        <v>2.25</v>
      </c>
      <c r="AL228">
        <v>1</v>
      </c>
      <c r="AM228" t="s">
        <v>216</v>
      </c>
      <c r="AN228" t="s">
        <v>196</v>
      </c>
      <c r="AO228">
        <v>99.933999999999997</v>
      </c>
      <c r="AP228">
        <v>106.8</v>
      </c>
      <c r="AQ228">
        <v>160200</v>
      </c>
      <c r="AR228">
        <v>318.75</v>
      </c>
      <c r="AS228">
        <v>160518.75</v>
      </c>
      <c r="AT228">
        <v>160200</v>
      </c>
      <c r="AU228">
        <v>318.75</v>
      </c>
      <c r="AV228">
        <v>160518.75</v>
      </c>
      <c r="AW228">
        <v>149901</v>
      </c>
      <c r="AX228">
        <v>149901</v>
      </c>
      <c r="BA228">
        <v>73434370.659999996</v>
      </c>
      <c r="BB228">
        <v>570322.91</v>
      </c>
      <c r="BC228">
        <v>74004693.569999993</v>
      </c>
      <c r="BD228">
        <v>75455236.109999999</v>
      </c>
      <c r="BE228">
        <v>0.212311</v>
      </c>
      <c r="BF228" t="str">
        <f>IF(TRIM(W228)="",IF(TRIM(O228)="",IF(TRIM(M228)="","please check",CONCATENATE(M228,"_",COUNTIFS($M$2:$M228,M228,$C$2:$C228,$C228))),CONCATENATE(O228,"_",COUNTIFS($O$2:$O228,O228,$C$2:$C228,$C228))),W228)</f>
        <v>US337738BB35</v>
      </c>
      <c r="BG228" t="str">
        <f t="shared" si="9"/>
        <v/>
      </c>
      <c r="BH228">
        <f t="shared" si="10"/>
        <v>150000</v>
      </c>
      <c r="BI228">
        <f t="shared" si="11"/>
        <v>160518.75</v>
      </c>
      <c r="BJ228">
        <f>IF($I228&lt;&gt;"F.E.T.",$AV228,IF($BK228="",IF($D228=$L228,$BI228,-SUMIFS($BI:$BI,$BG:$BG,$BG228,$B:$B,$B228,$L:$L,"&lt;&gt;"&amp;$L228)+SUMIFS($AY:$AY,$BG:$BG,$BG228,$B:$B,$B228)),IF($D228=$L228,-SUMIFS($BI:$BI,$BG:$BG,$BG228,$B:$B,$B228,$L:$L,"&lt;&gt;"&amp;$L228)*VLOOKUP($D228&amp;(IF($L228=MID($Q228,FIND("Bought ",$Q228)+7,3),MID($Q228,FIND("Sold ",$Q228)+5,3),IF($L228=MID($Q228,FIND("Sold ",$Q228)+5,3),MID($Q228,FIND("Bought ",$Q228)+7,3),"error"))),FX!$A:$B,2,0)+SUMIFS($AY:$AY,$BG:$BG,$BG228,$B:$B,$B228),$BI228*(VLOOKUP($D228&amp;$L228,FX!$A:$B,2,0)))))</f>
        <v>160518.75</v>
      </c>
      <c r="BK228" t="str">
        <f>IF(E228="CASH",IFERROR(VLOOKUP(M228,[1]mapping!$A:$C,3,0),""),IF(I228="F.E.T.",IF(VLOOKUP(O228,[1]forwards!$E:$Q,13,0)=0,"",VLOOKUP(O228,[1]forwards!$E:$Q,13,0)),""))</f>
        <v/>
      </c>
      <c r="BL228">
        <f>IF($B228&lt;&gt;VLOOKUP($BL$1,NAV!$A:$N,MATCH("SubFund_Code",NAV!$A$1:$N$1,0),0),"n/a",IF($BK228="",$BJ228/SUMIFS($BJ:$BJ,$BK:$BK,"",$B:$B,$B228)*VLOOKUP($BL$1,NAV!$A:$N,MATCH("Hedged sc",NAV!$A$1:$N$1,0),0)/VLOOKUP($BL$1,NAV!$A:$N,MATCH("SC in FUND CCY",NAV!$A$1:$N$1,0),0),IF($BK228&lt;&gt;VLOOKUP($BL$1,NAV!$A:$N,MATCH("SC",NAV!$A$1:$N$1,0),0),"n/a",$BJ228/VLOOKUP($BL$1,NAV!$A:$N,MATCH("SC in FUND CCY",NAV!$A$1:$N$1,0),0))))</f>
        <v>2.1411956475475493E-3</v>
      </c>
    </row>
    <row r="229" spans="1:64" x14ac:dyDescent="0.25">
      <c r="A229" s="1">
        <v>44196</v>
      </c>
      <c r="B229" t="s">
        <v>106</v>
      </c>
      <c r="C229" t="s">
        <v>107</v>
      </c>
      <c r="D229" t="s">
        <v>63</v>
      </c>
      <c r="E229" t="s">
        <v>124</v>
      </c>
      <c r="F229" t="s">
        <v>125</v>
      </c>
      <c r="G229" t="s">
        <v>126</v>
      </c>
      <c r="H229">
        <v>150</v>
      </c>
      <c r="I229" t="s">
        <v>127</v>
      </c>
      <c r="J229">
        <v>200</v>
      </c>
      <c r="K229" t="s">
        <v>128</v>
      </c>
      <c r="L229" t="s">
        <v>63</v>
      </c>
      <c r="P229">
        <v>851086000000</v>
      </c>
      <c r="Q229" t="s">
        <v>1337</v>
      </c>
      <c r="R229" t="s">
        <v>281</v>
      </c>
      <c r="S229" t="s">
        <v>137</v>
      </c>
      <c r="T229" t="s">
        <v>215</v>
      </c>
      <c r="U229" t="s">
        <v>298</v>
      </c>
      <c r="V229">
        <v>825098</v>
      </c>
      <c r="W229" t="s">
        <v>1338</v>
      </c>
      <c r="X229" t="s">
        <v>1339</v>
      </c>
      <c r="AB229">
        <v>75000</v>
      </c>
      <c r="AC229" s="1">
        <v>43964</v>
      </c>
      <c r="AD229" s="1">
        <v>43966</v>
      </c>
      <c r="AE229" s="1">
        <v>43966</v>
      </c>
      <c r="AF229" s="1">
        <v>44211</v>
      </c>
      <c r="AG229" s="1">
        <v>45853</v>
      </c>
      <c r="AH229">
        <v>230</v>
      </c>
      <c r="AI229">
        <v>10</v>
      </c>
      <c r="AJ229">
        <v>1630</v>
      </c>
      <c r="AK229">
        <v>1.7</v>
      </c>
      <c r="AL229">
        <v>1</v>
      </c>
      <c r="AM229" t="s">
        <v>216</v>
      </c>
      <c r="AN229" t="s">
        <v>196</v>
      </c>
      <c r="AO229">
        <v>99.91</v>
      </c>
      <c r="AP229">
        <v>104.07</v>
      </c>
      <c r="AQ229">
        <v>78052.5</v>
      </c>
      <c r="AR229">
        <v>814.58</v>
      </c>
      <c r="AS229">
        <v>78867.08</v>
      </c>
      <c r="AT229">
        <v>78052.5</v>
      </c>
      <c r="AU229">
        <v>814.58</v>
      </c>
      <c r="AV229">
        <v>78867.08</v>
      </c>
      <c r="AW229">
        <v>74932.5</v>
      </c>
      <c r="AX229">
        <v>74932.5</v>
      </c>
      <c r="BA229">
        <v>73434370.659999996</v>
      </c>
      <c r="BB229">
        <v>570322.91</v>
      </c>
      <c r="BC229">
        <v>74004693.569999993</v>
      </c>
      <c r="BD229">
        <v>75455236.109999999</v>
      </c>
      <c r="BE229">
        <v>0.10344200000000001</v>
      </c>
      <c r="BF229" t="str">
        <f>IF(TRIM(W229)="",IF(TRIM(O229)="",IF(TRIM(M229)="","please check",CONCATENATE(M229,"_",COUNTIFS($M$2:$M229,M229,$C$2:$C229,$C229))),CONCATENATE(O229,"_",COUNTIFS($O$2:$O229,O229,$C$2:$C229,$C229))),W229)</f>
        <v>US263534CN75</v>
      </c>
      <c r="BG229" t="str">
        <f t="shared" si="9"/>
        <v/>
      </c>
      <c r="BH229">
        <f t="shared" si="10"/>
        <v>75000</v>
      </c>
      <c r="BI229">
        <f t="shared" si="11"/>
        <v>78867.08</v>
      </c>
      <c r="BJ229">
        <f>IF($I229&lt;&gt;"F.E.T.",$AV229,IF($BK229="",IF($D229=$L229,$BI229,-SUMIFS($BI:$BI,$BG:$BG,$BG229,$B:$B,$B229,$L:$L,"&lt;&gt;"&amp;$L229)+SUMIFS($AY:$AY,$BG:$BG,$BG229,$B:$B,$B229)),IF($D229=$L229,-SUMIFS($BI:$BI,$BG:$BG,$BG229,$B:$B,$B229,$L:$L,"&lt;&gt;"&amp;$L229)*VLOOKUP($D229&amp;(IF($L229=MID($Q229,FIND("Bought ",$Q229)+7,3),MID($Q229,FIND("Sold ",$Q229)+5,3),IF($L229=MID($Q229,FIND("Sold ",$Q229)+5,3),MID($Q229,FIND("Bought ",$Q229)+7,3),"error"))),FX!$A:$B,2,0)+SUMIFS($AY:$AY,$BG:$BG,$BG229,$B:$B,$B229),$BI229*(VLOOKUP($D229&amp;$L229,FX!$A:$B,2,0)))))</f>
        <v>78867.08</v>
      </c>
      <c r="BK229" t="str">
        <f>IF(E229="CASH",IFERROR(VLOOKUP(M229,[1]mapping!$A:$C,3,0),""),IF(I229="F.E.T.",IF(VLOOKUP(O229,[1]forwards!$E:$Q,13,0)=0,"",VLOOKUP(O229,[1]forwards!$E:$Q,13,0)),""))</f>
        <v/>
      </c>
      <c r="BL229">
        <f>IF($B229&lt;&gt;VLOOKUP($BL$1,NAV!$A:$N,MATCH("SubFund_Code",NAV!$A$1:$N$1,0),0),"n/a",IF($BK229="",$BJ229/SUMIFS($BJ:$BJ,$BK:$BK,"",$B:$B,$B229)*VLOOKUP($BL$1,NAV!$A:$N,MATCH("Hedged sc",NAV!$A$1:$N$1,0),0)/VLOOKUP($BL$1,NAV!$A:$N,MATCH("SC in FUND CCY",NAV!$A$1:$N$1,0),0),IF($BK229&lt;&gt;VLOOKUP($BL$1,NAV!$A:$N,MATCH("SC",NAV!$A$1:$N$1,0),0),"n/a",$BJ229/VLOOKUP($BL$1,NAV!$A:$N,MATCH("SC in FUND CCY",NAV!$A$1:$N$1,0),0))))</f>
        <v>1.0520256881565821E-3</v>
      </c>
    </row>
    <row r="230" spans="1:64" x14ac:dyDescent="0.25">
      <c r="A230" s="1">
        <v>44196</v>
      </c>
      <c r="B230" t="s">
        <v>106</v>
      </c>
      <c r="C230" t="s">
        <v>107</v>
      </c>
      <c r="D230" t="s">
        <v>63</v>
      </c>
      <c r="E230" t="s">
        <v>124</v>
      </c>
      <c r="F230" t="s">
        <v>125</v>
      </c>
      <c r="G230" t="s">
        <v>126</v>
      </c>
      <c r="H230">
        <v>150</v>
      </c>
      <c r="I230" t="s">
        <v>127</v>
      </c>
      <c r="J230">
        <v>200</v>
      </c>
      <c r="K230" t="s">
        <v>128</v>
      </c>
      <c r="L230" t="s">
        <v>63</v>
      </c>
      <c r="P230">
        <v>852109000000</v>
      </c>
      <c r="Q230" t="s">
        <v>1340</v>
      </c>
      <c r="R230" t="s">
        <v>183</v>
      </c>
      <c r="S230" t="s">
        <v>137</v>
      </c>
      <c r="T230" t="s">
        <v>215</v>
      </c>
      <c r="U230" t="s">
        <v>298</v>
      </c>
      <c r="V230">
        <v>825098</v>
      </c>
      <c r="W230" t="s">
        <v>1341</v>
      </c>
      <c r="X230" t="s">
        <v>1342</v>
      </c>
      <c r="AB230">
        <v>650000</v>
      </c>
      <c r="AC230" s="1">
        <v>43129</v>
      </c>
      <c r="AD230" s="1">
        <v>43133</v>
      </c>
      <c r="AE230" s="1">
        <v>44058</v>
      </c>
      <c r="AF230" s="1">
        <v>44242</v>
      </c>
      <c r="AG230" s="1">
        <v>52642</v>
      </c>
      <c r="AH230">
        <v>140</v>
      </c>
      <c r="AI230">
        <v>40</v>
      </c>
      <c r="AJ230">
        <v>8320</v>
      </c>
      <c r="AK230">
        <v>4.8</v>
      </c>
      <c r="AL230">
        <v>1</v>
      </c>
      <c r="AM230" t="s">
        <v>216</v>
      </c>
      <c r="AN230" t="s">
        <v>196</v>
      </c>
      <c r="AO230">
        <v>114.991423</v>
      </c>
      <c r="AP230">
        <v>132.59100000000001</v>
      </c>
      <c r="AQ230">
        <v>861841.5</v>
      </c>
      <c r="AR230">
        <v>12133.33</v>
      </c>
      <c r="AS230">
        <v>873974.83</v>
      </c>
      <c r="AT230">
        <v>861841.5</v>
      </c>
      <c r="AU230">
        <v>12133.33</v>
      </c>
      <c r="AV230">
        <v>873974.83</v>
      </c>
      <c r="AW230">
        <v>747444.25</v>
      </c>
      <c r="AX230">
        <v>747444.25</v>
      </c>
      <c r="BA230">
        <v>73434370.659999996</v>
      </c>
      <c r="BB230">
        <v>570322.91</v>
      </c>
      <c r="BC230">
        <v>74004693.569999993</v>
      </c>
      <c r="BD230">
        <v>75455236.109999999</v>
      </c>
      <c r="BE230">
        <v>1.1421889999999999</v>
      </c>
      <c r="BF230" t="str">
        <f>IF(TRIM(W230)="",IF(TRIM(O230)="",IF(TRIM(M230)="","please check",CONCATENATE(M230,"_",COUNTIFS($M$2:$M230,M230,$C$2:$C230,$C230))),CONCATENATE(O230,"_",COUNTIFS($O$2:$O230,O230,$C$2:$C230,$C230))),W230)</f>
        <v>US65473QBC69</v>
      </c>
      <c r="BG230" t="str">
        <f t="shared" si="9"/>
        <v/>
      </c>
      <c r="BH230">
        <f t="shared" si="10"/>
        <v>650000</v>
      </c>
      <c r="BI230">
        <f t="shared" si="11"/>
        <v>873974.83</v>
      </c>
      <c r="BJ230">
        <f>IF($I230&lt;&gt;"F.E.T.",$AV230,IF($BK230="",IF($D230=$L230,$BI230,-SUMIFS($BI:$BI,$BG:$BG,$BG230,$B:$B,$B230,$L:$L,"&lt;&gt;"&amp;$L230)+SUMIFS($AY:$AY,$BG:$BG,$BG230,$B:$B,$B230)),IF($D230=$L230,-SUMIFS($BI:$BI,$BG:$BG,$BG230,$B:$B,$B230,$L:$L,"&lt;&gt;"&amp;$L230)*VLOOKUP($D230&amp;(IF($L230=MID($Q230,FIND("Bought ",$Q230)+7,3),MID($Q230,FIND("Sold ",$Q230)+5,3),IF($L230=MID($Q230,FIND("Sold ",$Q230)+5,3),MID($Q230,FIND("Bought ",$Q230)+7,3),"error"))),FX!$A:$B,2,0)+SUMIFS($AY:$AY,$BG:$BG,$BG230,$B:$B,$B230),$BI230*(VLOOKUP($D230&amp;$L230,FX!$A:$B,2,0)))))</f>
        <v>873974.83</v>
      </c>
      <c r="BK230" t="str">
        <f>IF(E230="CASH",IFERROR(VLOOKUP(M230,[1]mapping!$A:$C,3,0),""),IF(I230="F.E.T.",IF(VLOOKUP(O230,[1]forwards!$E:$Q,13,0)=0,"",VLOOKUP(O230,[1]forwards!$E:$Q,13,0)),""))</f>
        <v/>
      </c>
      <c r="BL230">
        <f>IF($B230&lt;&gt;VLOOKUP($BL$1,NAV!$A:$N,MATCH("SubFund_Code",NAV!$A$1:$N$1,0),0),"n/a",IF($BK230="",$BJ230/SUMIFS($BJ:$BJ,$BK:$BK,"",$B:$B,$B230)*VLOOKUP($BL$1,NAV!$A:$N,MATCH("Hedged sc",NAV!$A$1:$N$1,0),0)/VLOOKUP($BL$1,NAV!$A:$N,MATCH("SC in FUND CCY",NAV!$A$1:$N$1,0),0),IF($BK230&lt;&gt;VLOOKUP($BL$1,NAV!$A:$N,MATCH("SC",NAV!$A$1:$N$1,0),0),"n/a",$BJ230/VLOOKUP($BL$1,NAV!$A:$N,MATCH("SC in FUND CCY",NAV!$A$1:$N$1,0),0))))</f>
        <v>1.1658146491061691E-2</v>
      </c>
    </row>
    <row r="231" spans="1:64" x14ac:dyDescent="0.25">
      <c r="A231" s="1">
        <v>44196</v>
      </c>
      <c r="B231" t="s">
        <v>106</v>
      </c>
      <c r="C231" t="s">
        <v>107</v>
      </c>
      <c r="D231" t="s">
        <v>63</v>
      </c>
      <c r="E231" t="s">
        <v>124</v>
      </c>
      <c r="F231" t="s">
        <v>125</v>
      </c>
      <c r="G231" t="s">
        <v>126</v>
      </c>
      <c r="H231">
        <v>150</v>
      </c>
      <c r="I231" t="s">
        <v>127</v>
      </c>
      <c r="J231">
        <v>200</v>
      </c>
      <c r="K231" t="s">
        <v>128</v>
      </c>
      <c r="L231" t="s">
        <v>63</v>
      </c>
      <c r="P231">
        <v>852761000000</v>
      </c>
      <c r="Q231" t="s">
        <v>1343</v>
      </c>
      <c r="R231" t="s">
        <v>233</v>
      </c>
      <c r="S231" t="s">
        <v>260</v>
      </c>
      <c r="T231" t="s">
        <v>215</v>
      </c>
      <c r="U231" t="s">
        <v>298</v>
      </c>
      <c r="V231">
        <v>825098</v>
      </c>
      <c r="W231" t="s">
        <v>1344</v>
      </c>
      <c r="X231" t="s">
        <v>1345</v>
      </c>
      <c r="AB231">
        <v>100000</v>
      </c>
      <c r="AC231" s="1">
        <v>43969</v>
      </c>
      <c r="AD231" s="1">
        <v>43973</v>
      </c>
      <c r="AE231" s="1">
        <v>44034</v>
      </c>
      <c r="AF231" s="1">
        <v>44218</v>
      </c>
      <c r="AG231" s="1">
        <v>46044</v>
      </c>
      <c r="AH231">
        <v>163</v>
      </c>
      <c r="AI231">
        <v>17</v>
      </c>
      <c r="AJ231">
        <v>1817</v>
      </c>
      <c r="AK231">
        <v>1.75</v>
      </c>
      <c r="AL231">
        <v>1</v>
      </c>
      <c r="AM231" t="s">
        <v>216</v>
      </c>
      <c r="AN231" t="s">
        <v>196</v>
      </c>
      <c r="AO231">
        <v>99.599000000000004</v>
      </c>
      <c r="AP231">
        <v>104.937</v>
      </c>
      <c r="AQ231">
        <v>104937</v>
      </c>
      <c r="AR231">
        <v>792.36</v>
      </c>
      <c r="AS231">
        <v>105729.36</v>
      </c>
      <c r="AT231">
        <v>104937</v>
      </c>
      <c r="AU231">
        <v>792.36</v>
      </c>
      <c r="AV231">
        <v>105729.36</v>
      </c>
      <c r="AW231">
        <v>99599</v>
      </c>
      <c r="AX231">
        <v>99599</v>
      </c>
      <c r="BA231">
        <v>73434370.659999996</v>
      </c>
      <c r="BB231">
        <v>570322.91</v>
      </c>
      <c r="BC231">
        <v>74004693.569999993</v>
      </c>
      <c r="BD231">
        <v>75455236.109999999</v>
      </c>
      <c r="BE231">
        <v>0.139072</v>
      </c>
      <c r="BF231" t="str">
        <f>IF(TRIM(W231)="",IF(TRIM(O231)="",IF(TRIM(M231)="","please check",CONCATENATE(M231,"_",COUNTIFS($M$2:$M231,M231,$C$2:$C231,$C231))),CONCATENATE(O231,"_",COUNTIFS($O$2:$O231,O231,$C$2:$C231,$C231))),W231)</f>
        <v>US29446MAJ18</v>
      </c>
      <c r="BG231" t="str">
        <f t="shared" si="9"/>
        <v/>
      </c>
      <c r="BH231">
        <f t="shared" si="10"/>
        <v>100000</v>
      </c>
      <c r="BI231">
        <f t="shared" si="11"/>
        <v>105729.36</v>
      </c>
      <c r="BJ231">
        <f>IF($I231&lt;&gt;"F.E.T.",$AV231,IF($BK231="",IF($D231=$L231,$BI231,-SUMIFS($BI:$BI,$BG:$BG,$BG231,$B:$B,$B231,$L:$L,"&lt;&gt;"&amp;$L231)+SUMIFS($AY:$AY,$BG:$BG,$BG231,$B:$B,$B231)),IF($D231=$L231,-SUMIFS($BI:$BI,$BG:$BG,$BG231,$B:$B,$B231,$L:$L,"&lt;&gt;"&amp;$L231)*VLOOKUP($D231&amp;(IF($L231=MID($Q231,FIND("Bought ",$Q231)+7,3),MID($Q231,FIND("Sold ",$Q231)+5,3),IF($L231=MID($Q231,FIND("Sold ",$Q231)+5,3),MID($Q231,FIND("Bought ",$Q231)+7,3),"error"))),FX!$A:$B,2,0)+SUMIFS($AY:$AY,$BG:$BG,$BG231,$B:$B,$B231),$BI231*(VLOOKUP($D231&amp;$L231,FX!$A:$B,2,0)))))</f>
        <v>105729.36</v>
      </c>
      <c r="BK231" t="str">
        <f>IF(E231="CASH",IFERROR(VLOOKUP(M231,[1]mapping!$A:$C,3,0),""),IF(I231="F.E.T.",IF(VLOOKUP(O231,[1]forwards!$E:$Q,13,0)=0,"",VLOOKUP(O231,[1]forwards!$E:$Q,13,0)),""))</f>
        <v/>
      </c>
      <c r="BL231">
        <f>IF($B231&lt;&gt;VLOOKUP($BL$1,NAV!$A:$N,MATCH("SubFund_Code",NAV!$A$1:$N$1,0),0),"n/a",IF($BK231="",$BJ231/SUMIFS($BJ:$BJ,$BK:$BK,"",$B:$B,$B231)*VLOOKUP($BL$1,NAV!$A:$N,MATCH("Hedged sc",NAV!$A$1:$N$1,0),0)/VLOOKUP($BL$1,NAV!$A:$N,MATCH("SC in FUND CCY",NAV!$A$1:$N$1,0),0),IF($BK231&lt;&gt;VLOOKUP($BL$1,NAV!$A:$N,MATCH("SC",NAV!$A$1:$N$1,0),0),"n/a",$BJ231/VLOOKUP($BL$1,NAV!$A:$N,MATCH("SC in FUND CCY",NAV!$A$1:$N$1,0),0))))</f>
        <v>1.4103476724680944E-3</v>
      </c>
    </row>
    <row r="232" spans="1:64" x14ac:dyDescent="0.25">
      <c r="A232" s="1">
        <v>44196</v>
      </c>
      <c r="B232" t="s">
        <v>106</v>
      </c>
      <c r="C232" t="s">
        <v>107</v>
      </c>
      <c r="D232" t="s">
        <v>63</v>
      </c>
      <c r="E232" t="s">
        <v>124</v>
      </c>
      <c r="F232" t="s">
        <v>125</v>
      </c>
      <c r="G232" t="s">
        <v>126</v>
      </c>
      <c r="H232">
        <v>150</v>
      </c>
      <c r="I232" t="s">
        <v>127</v>
      </c>
      <c r="J232">
        <v>200</v>
      </c>
      <c r="K232" t="s">
        <v>128</v>
      </c>
      <c r="L232" t="s">
        <v>63</v>
      </c>
      <c r="P232">
        <v>854540000000</v>
      </c>
      <c r="Q232" t="s">
        <v>1139</v>
      </c>
      <c r="R232" t="s">
        <v>236</v>
      </c>
      <c r="S232" t="s">
        <v>137</v>
      </c>
      <c r="T232" t="s">
        <v>215</v>
      </c>
      <c r="U232" t="s">
        <v>298</v>
      </c>
      <c r="V232">
        <v>825098</v>
      </c>
      <c r="W232" t="s">
        <v>1140</v>
      </c>
      <c r="X232" t="s">
        <v>1141</v>
      </c>
      <c r="AB232">
        <v>225000</v>
      </c>
      <c r="AC232" s="1">
        <v>43971</v>
      </c>
      <c r="AD232" s="1">
        <v>43973</v>
      </c>
      <c r="AE232" s="1">
        <v>44166</v>
      </c>
      <c r="AF232" s="1">
        <v>44348</v>
      </c>
      <c r="AG232" s="1">
        <v>45809</v>
      </c>
      <c r="AH232">
        <v>34</v>
      </c>
      <c r="AI232">
        <v>146</v>
      </c>
      <c r="AJ232">
        <v>1586</v>
      </c>
      <c r="AK232">
        <v>2</v>
      </c>
      <c r="AL232">
        <v>1</v>
      </c>
      <c r="AM232" t="s">
        <v>216</v>
      </c>
      <c r="AN232" t="s">
        <v>196</v>
      </c>
      <c r="AO232">
        <v>99.847999999999999</v>
      </c>
      <c r="AP232">
        <v>105.81</v>
      </c>
      <c r="AQ232">
        <v>238072.5</v>
      </c>
      <c r="AR232">
        <v>425</v>
      </c>
      <c r="AS232">
        <v>238497.5</v>
      </c>
      <c r="AT232">
        <v>238072.5</v>
      </c>
      <c r="AU232">
        <v>425</v>
      </c>
      <c r="AV232">
        <v>238497.5</v>
      </c>
      <c r="AW232">
        <v>224658</v>
      </c>
      <c r="AX232">
        <v>224658</v>
      </c>
      <c r="BA232">
        <v>73434370.659999996</v>
      </c>
      <c r="BB232">
        <v>570322.91</v>
      </c>
      <c r="BC232">
        <v>74004693.569999993</v>
      </c>
      <c r="BD232">
        <v>75455236.109999999</v>
      </c>
      <c r="BE232">
        <v>0.31551499999999999</v>
      </c>
      <c r="BF232" t="str">
        <f>IF(TRIM(W232)="",IF(TRIM(O232)="",IF(TRIM(M232)="","please check",CONCATENATE(M232,"_",COUNTIFS($M$2:$M232,M232,$C$2:$C232,$C232))),CONCATENATE(O232,"_",COUNTIFS($O$2:$O232,O232,$C$2:$C232,$C232))),W232)</f>
        <v>US670346AR69</v>
      </c>
      <c r="BG232" t="str">
        <f t="shared" si="9"/>
        <v/>
      </c>
      <c r="BH232">
        <f t="shared" si="10"/>
        <v>225000</v>
      </c>
      <c r="BI232">
        <f t="shared" si="11"/>
        <v>238497.5</v>
      </c>
      <c r="BJ232">
        <f>IF($I232&lt;&gt;"F.E.T.",$AV232,IF($BK232="",IF($D232=$L232,$BI232,-SUMIFS($BI:$BI,$BG:$BG,$BG232,$B:$B,$B232,$L:$L,"&lt;&gt;"&amp;$L232)+SUMIFS($AY:$AY,$BG:$BG,$BG232,$B:$B,$B232)),IF($D232=$L232,-SUMIFS($BI:$BI,$BG:$BG,$BG232,$B:$B,$B232,$L:$L,"&lt;&gt;"&amp;$L232)*VLOOKUP($D232&amp;(IF($L232=MID($Q232,FIND("Bought ",$Q232)+7,3),MID($Q232,FIND("Sold ",$Q232)+5,3),IF($L232=MID($Q232,FIND("Sold ",$Q232)+5,3),MID($Q232,FIND("Bought ",$Q232)+7,3),"error"))),FX!$A:$B,2,0)+SUMIFS($AY:$AY,$BG:$BG,$BG232,$B:$B,$B232),$BI232*(VLOOKUP($D232&amp;$L232,FX!$A:$B,2,0)))))</f>
        <v>238497.5</v>
      </c>
      <c r="BK232" t="str">
        <f>IF(E232="CASH",IFERROR(VLOOKUP(M232,[1]mapping!$A:$C,3,0),""),IF(I232="F.E.T.",IF(VLOOKUP(O232,[1]forwards!$E:$Q,13,0)=0,"",VLOOKUP(O232,[1]forwards!$E:$Q,13,0)),""))</f>
        <v/>
      </c>
      <c r="BL232">
        <f>IF($B232&lt;&gt;VLOOKUP($BL$1,NAV!$A:$N,MATCH("SubFund_Code",NAV!$A$1:$N$1,0),0),"n/a",IF($BK232="",$BJ232/SUMIFS($BJ:$BJ,$BK:$BK,"",$B:$B,$B232)*VLOOKUP($BL$1,NAV!$A:$N,MATCH("Hedged sc",NAV!$A$1:$N$1,0),0)/VLOOKUP($BL$1,NAV!$A:$N,MATCH("SC in FUND CCY",NAV!$A$1:$N$1,0),0),IF($BK232&lt;&gt;VLOOKUP($BL$1,NAV!$A:$N,MATCH("SC",NAV!$A$1:$N$1,0),0),"n/a",$BJ232/VLOOKUP($BL$1,NAV!$A:$N,MATCH("SC in FUND CCY",NAV!$A$1:$N$1,0),0))))</f>
        <v>3.181371702377271E-3</v>
      </c>
    </row>
    <row r="233" spans="1:64" x14ac:dyDescent="0.25">
      <c r="A233" s="1">
        <v>44196</v>
      </c>
      <c r="B233" t="s">
        <v>106</v>
      </c>
      <c r="C233" t="s">
        <v>107</v>
      </c>
      <c r="D233" t="s">
        <v>63</v>
      </c>
      <c r="E233" t="s">
        <v>124</v>
      </c>
      <c r="F233" t="s">
        <v>125</v>
      </c>
      <c r="G233" t="s">
        <v>126</v>
      </c>
      <c r="H233">
        <v>150</v>
      </c>
      <c r="I233" t="s">
        <v>127</v>
      </c>
      <c r="J233">
        <v>200</v>
      </c>
      <c r="K233" t="s">
        <v>128</v>
      </c>
      <c r="L233" t="s">
        <v>63</v>
      </c>
      <c r="P233">
        <v>855928000000</v>
      </c>
      <c r="Q233" t="s">
        <v>1142</v>
      </c>
      <c r="R233" t="s">
        <v>142</v>
      </c>
      <c r="S233" t="s">
        <v>137</v>
      </c>
      <c r="T233" t="s">
        <v>215</v>
      </c>
      <c r="U233" t="s">
        <v>298</v>
      </c>
      <c r="V233">
        <v>825098</v>
      </c>
      <c r="W233" t="s">
        <v>1143</v>
      </c>
      <c r="X233" t="s">
        <v>1144</v>
      </c>
      <c r="AB233">
        <v>250000</v>
      </c>
      <c r="AC233" s="1">
        <v>43977</v>
      </c>
      <c r="AD233" s="1">
        <v>43986</v>
      </c>
      <c r="AE233" s="1">
        <v>44180</v>
      </c>
      <c r="AF233" s="1">
        <v>44362</v>
      </c>
      <c r="AG233" s="1">
        <v>54954</v>
      </c>
      <c r="AH233">
        <v>20</v>
      </c>
      <c r="AI233">
        <v>160</v>
      </c>
      <c r="AJ233">
        <v>10600</v>
      </c>
      <c r="AK233">
        <v>2.9</v>
      </c>
      <c r="AL233">
        <v>1</v>
      </c>
      <c r="AM233" t="s">
        <v>216</v>
      </c>
      <c r="AN233" t="s">
        <v>196</v>
      </c>
      <c r="AO233">
        <v>100.94799999999999</v>
      </c>
      <c r="AP233">
        <v>106.32</v>
      </c>
      <c r="AQ233">
        <v>265800</v>
      </c>
      <c r="AR233">
        <v>402.78</v>
      </c>
      <c r="AS233">
        <v>266202.78000000003</v>
      </c>
      <c r="AT233">
        <v>265800</v>
      </c>
      <c r="AU233">
        <v>402.78</v>
      </c>
      <c r="AV233">
        <v>266202.78000000003</v>
      </c>
      <c r="AW233">
        <v>252370</v>
      </c>
      <c r="AX233">
        <v>252370</v>
      </c>
      <c r="BA233">
        <v>73434370.659999996</v>
      </c>
      <c r="BB233">
        <v>570322.91</v>
      </c>
      <c r="BC233">
        <v>74004693.569999993</v>
      </c>
      <c r="BD233">
        <v>75455236.109999999</v>
      </c>
      <c r="BE233">
        <v>0.35226200000000002</v>
      </c>
      <c r="BF233" t="str">
        <f>IF(TRIM(W233)="",IF(TRIM(O233)="",IF(TRIM(M233)="","please check",CONCATENATE(M233,"_",COUNTIFS($M$2:$M233,M233,$C$2:$C233,$C233))),CONCATENATE(O233,"_",COUNTIFS($O$2:$O233,O233,$C$2:$C233,$C233))),W233)</f>
        <v>US863667AZ46</v>
      </c>
      <c r="BG233" t="str">
        <f t="shared" si="9"/>
        <v/>
      </c>
      <c r="BH233">
        <f t="shared" si="10"/>
        <v>250000</v>
      </c>
      <c r="BI233">
        <f t="shared" si="11"/>
        <v>266202.78000000003</v>
      </c>
      <c r="BJ233">
        <f>IF($I233&lt;&gt;"F.E.T.",$AV233,IF($BK233="",IF($D233=$L233,$BI233,-SUMIFS($BI:$BI,$BG:$BG,$BG233,$B:$B,$B233,$L:$L,"&lt;&gt;"&amp;$L233)+SUMIFS($AY:$AY,$BG:$BG,$BG233,$B:$B,$B233)),IF($D233=$L233,-SUMIFS($BI:$BI,$BG:$BG,$BG233,$B:$B,$B233,$L:$L,"&lt;&gt;"&amp;$L233)*VLOOKUP($D233&amp;(IF($L233=MID($Q233,FIND("Bought ",$Q233)+7,3),MID($Q233,FIND("Sold ",$Q233)+5,3),IF($L233=MID($Q233,FIND("Sold ",$Q233)+5,3),MID($Q233,FIND("Bought ",$Q233)+7,3),"error"))),FX!$A:$B,2,0)+SUMIFS($AY:$AY,$BG:$BG,$BG233,$B:$B,$B233),$BI233*(VLOOKUP($D233&amp;$L233,FX!$A:$B,2,0)))))</f>
        <v>266202.78000000003</v>
      </c>
      <c r="BK233" t="str">
        <f>IF(E233="CASH",IFERROR(VLOOKUP(M233,[1]mapping!$A:$C,3,0),""),IF(I233="F.E.T.",IF(VLOOKUP(O233,[1]forwards!$E:$Q,13,0)=0,"",VLOOKUP(O233,[1]forwards!$E:$Q,13,0)),""))</f>
        <v/>
      </c>
      <c r="BL233">
        <f>IF($B233&lt;&gt;VLOOKUP($BL$1,NAV!$A:$N,MATCH("SubFund_Code",NAV!$A$1:$N$1,0),0),"n/a",IF($BK233="",$BJ233/SUMIFS($BJ:$BJ,$BK:$BK,"",$B:$B,$B233)*VLOOKUP($BL$1,NAV!$A:$N,MATCH("Hedged sc",NAV!$A$1:$N$1,0),0)/VLOOKUP($BL$1,NAV!$A:$N,MATCH("SC in FUND CCY",NAV!$A$1:$N$1,0),0),IF($BK233&lt;&gt;VLOOKUP($BL$1,NAV!$A:$N,MATCH("SC",NAV!$A$1:$N$1,0),0),"n/a",$BJ233/VLOOKUP($BL$1,NAV!$A:$N,MATCH("SC in FUND CCY",NAV!$A$1:$N$1,0),0))))</f>
        <v>3.5509386529676925E-3</v>
      </c>
    </row>
    <row r="234" spans="1:64" x14ac:dyDescent="0.25">
      <c r="A234" s="1">
        <v>44196</v>
      </c>
      <c r="B234" t="s">
        <v>106</v>
      </c>
      <c r="C234" t="s">
        <v>107</v>
      </c>
      <c r="D234" t="s">
        <v>63</v>
      </c>
      <c r="E234" t="s">
        <v>124</v>
      </c>
      <c r="F234" t="s">
        <v>125</v>
      </c>
      <c r="G234" t="s">
        <v>126</v>
      </c>
      <c r="H234">
        <v>150</v>
      </c>
      <c r="I234" t="s">
        <v>127</v>
      </c>
      <c r="J234">
        <v>200</v>
      </c>
      <c r="K234" t="s">
        <v>128</v>
      </c>
      <c r="L234" t="s">
        <v>63</v>
      </c>
      <c r="P234">
        <v>855933000000</v>
      </c>
      <c r="Q234" t="s">
        <v>1145</v>
      </c>
      <c r="R234" t="s">
        <v>162</v>
      </c>
      <c r="S234" t="s">
        <v>137</v>
      </c>
      <c r="T234" t="s">
        <v>215</v>
      </c>
      <c r="U234" t="s">
        <v>298</v>
      </c>
      <c r="V234">
        <v>825098</v>
      </c>
      <c r="W234" t="s">
        <v>1146</v>
      </c>
      <c r="X234" t="s">
        <v>1147</v>
      </c>
      <c r="AB234">
        <v>1075000</v>
      </c>
      <c r="AC234" s="1">
        <v>43977</v>
      </c>
      <c r="AD234" s="1">
        <v>43984</v>
      </c>
      <c r="AE234" s="1">
        <v>44167</v>
      </c>
      <c r="AF234" s="1">
        <v>44349</v>
      </c>
      <c r="AG234" s="1">
        <v>46906</v>
      </c>
      <c r="AH234">
        <v>33</v>
      </c>
      <c r="AI234">
        <v>147</v>
      </c>
      <c r="AJ234">
        <v>2667</v>
      </c>
      <c r="AK234">
        <v>2.3929999999999998</v>
      </c>
      <c r="AL234">
        <v>1</v>
      </c>
      <c r="AM234" t="s">
        <v>216</v>
      </c>
      <c r="AN234" t="s">
        <v>196</v>
      </c>
      <c r="AO234">
        <v>100.23685999999999</v>
      </c>
      <c r="AP234">
        <v>106.596</v>
      </c>
      <c r="AQ234">
        <v>1145907</v>
      </c>
      <c r="AR234">
        <v>2358.1</v>
      </c>
      <c r="AS234">
        <v>1148265.1000000001</v>
      </c>
      <c r="AT234">
        <v>1145907</v>
      </c>
      <c r="AU234">
        <v>2358.1</v>
      </c>
      <c r="AV234">
        <v>1148265.1000000001</v>
      </c>
      <c r="AW234">
        <v>1077546.25</v>
      </c>
      <c r="AX234">
        <v>1077546.25</v>
      </c>
      <c r="BA234">
        <v>73434370.659999996</v>
      </c>
      <c r="BB234">
        <v>570322.91</v>
      </c>
      <c r="BC234">
        <v>74004693.569999993</v>
      </c>
      <c r="BD234">
        <v>75455236.109999999</v>
      </c>
      <c r="BE234">
        <v>1.5186580000000001</v>
      </c>
      <c r="BF234" t="str">
        <f>IF(TRIM(W234)="",IF(TRIM(O234)="",IF(TRIM(M234)="","please check",CONCATENATE(M234,"_",COUNTIFS($M$2:$M234,M234,$C$2:$C234,$C234))),CONCATENATE(O234,"_",COUNTIFS($O$2:$O234,O234,$C$2:$C234,$C234))),W234)</f>
        <v>US95000U2S19</v>
      </c>
      <c r="BG234" t="str">
        <f t="shared" si="9"/>
        <v/>
      </c>
      <c r="BH234">
        <f t="shared" si="10"/>
        <v>1075000</v>
      </c>
      <c r="BI234">
        <f t="shared" si="11"/>
        <v>1148265.1000000001</v>
      </c>
      <c r="BJ234">
        <f>IF($I234&lt;&gt;"F.E.T.",$AV234,IF($BK234="",IF($D234=$L234,$BI234,-SUMIFS($BI:$BI,$BG:$BG,$BG234,$B:$B,$B234,$L:$L,"&lt;&gt;"&amp;$L234)+SUMIFS($AY:$AY,$BG:$BG,$BG234,$B:$B,$B234)),IF($D234=$L234,-SUMIFS($BI:$BI,$BG:$BG,$BG234,$B:$B,$B234,$L:$L,"&lt;&gt;"&amp;$L234)*VLOOKUP($D234&amp;(IF($L234=MID($Q234,FIND("Bought ",$Q234)+7,3),MID($Q234,FIND("Sold ",$Q234)+5,3),IF($L234=MID($Q234,FIND("Sold ",$Q234)+5,3),MID($Q234,FIND("Bought ",$Q234)+7,3),"error"))),FX!$A:$B,2,0)+SUMIFS($AY:$AY,$BG:$BG,$BG234,$B:$B,$B234),$BI234*(VLOOKUP($D234&amp;$L234,FX!$A:$B,2,0)))))</f>
        <v>1148265.1000000001</v>
      </c>
      <c r="BK234" t="str">
        <f>IF(E234="CASH",IFERROR(VLOOKUP(M234,[1]mapping!$A:$C,3,0),""),IF(I234="F.E.T.",IF(VLOOKUP(O234,[1]forwards!$E:$Q,13,0)=0,"",VLOOKUP(O234,[1]forwards!$E:$Q,13,0)),""))</f>
        <v/>
      </c>
      <c r="BL234">
        <f>IF($B234&lt;&gt;VLOOKUP($BL$1,NAV!$A:$N,MATCH("SubFund_Code",NAV!$A$1:$N$1,0),0),"n/a",IF($BK234="",$BJ234/SUMIFS($BJ:$BJ,$BK:$BK,"",$B:$B,$B234)*VLOOKUP($BL$1,NAV!$A:$N,MATCH("Hedged sc",NAV!$A$1:$N$1,0),0)/VLOOKUP($BL$1,NAV!$A:$N,MATCH("SC in FUND CCY",NAV!$A$1:$N$1,0),0),IF($BK234&lt;&gt;VLOOKUP($BL$1,NAV!$A:$N,MATCH("SC",NAV!$A$1:$N$1,0),0),"n/a",$BJ234/VLOOKUP($BL$1,NAV!$A:$N,MATCH("SC in FUND CCY",NAV!$A$1:$N$1,0),0))))</f>
        <v>1.5316965989024656E-2</v>
      </c>
    </row>
    <row r="235" spans="1:64" x14ac:dyDescent="0.25">
      <c r="A235" s="1">
        <v>44196</v>
      </c>
      <c r="B235" t="s">
        <v>106</v>
      </c>
      <c r="C235" t="s">
        <v>107</v>
      </c>
      <c r="D235" t="s">
        <v>63</v>
      </c>
      <c r="E235" t="s">
        <v>124</v>
      </c>
      <c r="F235" t="s">
        <v>125</v>
      </c>
      <c r="G235" t="s">
        <v>126</v>
      </c>
      <c r="H235">
        <v>150</v>
      </c>
      <c r="I235" t="s">
        <v>127</v>
      </c>
      <c r="J235">
        <v>200</v>
      </c>
      <c r="K235" t="s">
        <v>128</v>
      </c>
      <c r="L235" t="s">
        <v>63</v>
      </c>
      <c r="P235">
        <v>858909000000</v>
      </c>
      <c r="Q235" t="s">
        <v>1148</v>
      </c>
      <c r="R235" t="s">
        <v>303</v>
      </c>
      <c r="S235" t="s">
        <v>137</v>
      </c>
      <c r="T235" t="s">
        <v>215</v>
      </c>
      <c r="U235" t="s">
        <v>298</v>
      </c>
      <c r="V235">
        <v>825098</v>
      </c>
      <c r="W235" t="s">
        <v>1149</v>
      </c>
      <c r="X235" t="s">
        <v>1150</v>
      </c>
      <c r="AB235">
        <v>75000</v>
      </c>
      <c r="AC235" s="1">
        <v>43983</v>
      </c>
      <c r="AD235" s="1">
        <v>43985</v>
      </c>
      <c r="AE235" s="1">
        <v>44180</v>
      </c>
      <c r="AF235" s="1">
        <v>44362</v>
      </c>
      <c r="AG235" s="1">
        <v>44727</v>
      </c>
      <c r="AH235">
        <v>20</v>
      </c>
      <c r="AI235">
        <v>160</v>
      </c>
      <c r="AJ235">
        <v>520</v>
      </c>
      <c r="AK235">
        <v>1.7</v>
      </c>
      <c r="AL235">
        <v>1</v>
      </c>
      <c r="AM235" t="s">
        <v>216</v>
      </c>
      <c r="AN235" t="s">
        <v>196</v>
      </c>
      <c r="AO235">
        <v>99.88</v>
      </c>
      <c r="AP235">
        <v>101.919</v>
      </c>
      <c r="AQ235">
        <v>76439.25</v>
      </c>
      <c r="AR235">
        <v>70.83</v>
      </c>
      <c r="AS235">
        <v>76510.080000000002</v>
      </c>
      <c r="AT235">
        <v>76439.25</v>
      </c>
      <c r="AU235">
        <v>70.83</v>
      </c>
      <c r="AV235">
        <v>76510.080000000002</v>
      </c>
      <c r="AW235">
        <v>74910</v>
      </c>
      <c r="AX235">
        <v>74910</v>
      </c>
      <c r="BA235">
        <v>73434370.659999996</v>
      </c>
      <c r="BB235">
        <v>570322.91</v>
      </c>
      <c r="BC235">
        <v>74004693.569999993</v>
      </c>
      <c r="BD235">
        <v>75455236.109999999</v>
      </c>
      <c r="BE235">
        <v>0.10130400000000001</v>
      </c>
      <c r="BF235" t="str">
        <f>IF(TRIM(W235)="",IF(TRIM(O235)="",IF(TRIM(M235)="","please check",CONCATENATE(M235,"_",COUNTIFS($M$2:$M235,M235,$C$2:$C235,$C235))),CONCATENATE(O235,"_",COUNTIFS($O$2:$O235,O235,$C$2:$C235,$C235))),W235)</f>
        <v>US731572AA14</v>
      </c>
      <c r="BG235" t="str">
        <f t="shared" si="9"/>
        <v/>
      </c>
      <c r="BH235">
        <f t="shared" si="10"/>
        <v>75000</v>
      </c>
      <c r="BI235">
        <f t="shared" si="11"/>
        <v>76510.080000000002</v>
      </c>
      <c r="BJ235">
        <f>IF($I235&lt;&gt;"F.E.T.",$AV235,IF($BK235="",IF($D235=$L235,$BI235,-SUMIFS($BI:$BI,$BG:$BG,$BG235,$B:$B,$B235,$L:$L,"&lt;&gt;"&amp;$L235)+SUMIFS($AY:$AY,$BG:$BG,$BG235,$B:$B,$B235)),IF($D235=$L235,-SUMIFS($BI:$BI,$BG:$BG,$BG235,$B:$B,$B235,$L:$L,"&lt;&gt;"&amp;$L235)*VLOOKUP($D235&amp;(IF($L235=MID($Q235,FIND("Bought ",$Q235)+7,3),MID($Q235,FIND("Sold ",$Q235)+5,3),IF($L235=MID($Q235,FIND("Sold ",$Q235)+5,3),MID($Q235,FIND("Bought ",$Q235)+7,3),"error"))),FX!$A:$B,2,0)+SUMIFS($AY:$AY,$BG:$BG,$BG235,$B:$B,$B235),$BI235*(VLOOKUP($D235&amp;$L235,FX!$A:$B,2,0)))))</f>
        <v>76510.080000000002</v>
      </c>
      <c r="BK235" t="str">
        <f>IF(E235="CASH",IFERROR(VLOOKUP(M235,[1]mapping!$A:$C,3,0),""),IF(I235="F.E.T.",IF(VLOOKUP(O235,[1]forwards!$E:$Q,13,0)=0,"",VLOOKUP(O235,[1]forwards!$E:$Q,13,0)),""))</f>
        <v/>
      </c>
      <c r="BL235">
        <f>IF($B235&lt;&gt;VLOOKUP($BL$1,NAV!$A:$N,MATCH("SubFund_Code",NAV!$A$1:$N$1,0),0),"n/a",IF($BK235="",$BJ235/SUMIFS($BJ:$BJ,$BK:$BK,"",$B:$B,$B235)*VLOOKUP($BL$1,NAV!$A:$N,MATCH("Hedged sc",NAV!$A$1:$N$1,0),0)/VLOOKUP($BL$1,NAV!$A:$N,MATCH("SC in FUND CCY",NAV!$A$1:$N$1,0),0),IF($BK235&lt;&gt;VLOOKUP($BL$1,NAV!$A:$N,MATCH("SC",NAV!$A$1:$N$1,0),0),"n/a",$BJ235/VLOOKUP($BL$1,NAV!$A:$N,MATCH("SC in FUND CCY",NAV!$A$1:$N$1,0),0))))</f>
        <v>1.02058513593904E-3</v>
      </c>
    </row>
    <row r="236" spans="1:64" x14ac:dyDescent="0.25">
      <c r="A236" s="1">
        <v>44196</v>
      </c>
      <c r="B236" t="s">
        <v>106</v>
      </c>
      <c r="C236" t="s">
        <v>107</v>
      </c>
      <c r="D236" t="s">
        <v>63</v>
      </c>
      <c r="E236" t="s">
        <v>124</v>
      </c>
      <c r="F236" t="s">
        <v>125</v>
      </c>
      <c r="G236" t="s">
        <v>126</v>
      </c>
      <c r="H236">
        <v>150</v>
      </c>
      <c r="I236" t="s">
        <v>127</v>
      </c>
      <c r="J236">
        <v>200</v>
      </c>
      <c r="K236" t="s">
        <v>128</v>
      </c>
      <c r="L236" t="s">
        <v>63</v>
      </c>
      <c r="P236">
        <v>859878000000</v>
      </c>
      <c r="Q236" t="s">
        <v>1151</v>
      </c>
      <c r="R236" t="s">
        <v>162</v>
      </c>
      <c r="S236" t="s">
        <v>156</v>
      </c>
      <c r="T236" t="s">
        <v>190</v>
      </c>
      <c r="U236" t="s">
        <v>298</v>
      </c>
      <c r="V236">
        <v>825098</v>
      </c>
      <c r="W236" t="s">
        <v>1152</v>
      </c>
      <c r="X236" t="s">
        <v>1153</v>
      </c>
      <c r="AB236">
        <v>200000</v>
      </c>
      <c r="AC236" s="1">
        <v>43984</v>
      </c>
      <c r="AD236" s="1">
        <v>43991</v>
      </c>
      <c r="AE236" s="1">
        <v>44174</v>
      </c>
      <c r="AF236" s="1">
        <v>44356</v>
      </c>
      <c r="AG236" s="1">
        <v>46182</v>
      </c>
      <c r="AH236">
        <v>26</v>
      </c>
      <c r="AI236">
        <v>154</v>
      </c>
      <c r="AJ236">
        <v>1954</v>
      </c>
      <c r="AK236">
        <v>2.2189999999999999</v>
      </c>
      <c r="AL236">
        <v>1</v>
      </c>
      <c r="AM236" t="s">
        <v>216</v>
      </c>
      <c r="AN236" t="s">
        <v>196</v>
      </c>
      <c r="AO236">
        <v>100</v>
      </c>
      <c r="AP236">
        <v>104.759</v>
      </c>
      <c r="AQ236">
        <v>209518</v>
      </c>
      <c r="AR236">
        <v>320.52</v>
      </c>
      <c r="AS236">
        <v>209838.52</v>
      </c>
      <c r="AT236">
        <v>209518</v>
      </c>
      <c r="AU236">
        <v>320.52</v>
      </c>
      <c r="AV236">
        <v>209838.52</v>
      </c>
      <c r="AW236">
        <v>200000</v>
      </c>
      <c r="AX236">
        <v>200000</v>
      </c>
      <c r="BA236">
        <v>73434370.659999996</v>
      </c>
      <c r="BB236">
        <v>570322.91</v>
      </c>
      <c r="BC236">
        <v>74004693.569999993</v>
      </c>
      <c r="BD236">
        <v>75455236.109999999</v>
      </c>
      <c r="BE236">
        <v>0.27767199999999997</v>
      </c>
      <c r="BF236" t="str">
        <f>IF(TRIM(W236)="",IF(TRIM(O236)="",IF(TRIM(M236)="","please check",CONCATENATE(M236,"_",COUNTIFS($M$2:$M236,M236,$C$2:$C236,$C236))),CONCATENATE(O236,"_",COUNTIFS($O$2:$O236,O236,$C$2:$C236,$C236))),W236)</f>
        <v>US09659W2L77</v>
      </c>
      <c r="BG236" t="str">
        <f t="shared" si="9"/>
        <v/>
      </c>
      <c r="BH236">
        <f t="shared" si="10"/>
        <v>200000</v>
      </c>
      <c r="BI236">
        <f t="shared" si="11"/>
        <v>209838.52</v>
      </c>
      <c r="BJ236">
        <f>IF($I236&lt;&gt;"F.E.T.",$AV236,IF($BK236="",IF($D236=$L236,$BI236,-SUMIFS($BI:$BI,$BG:$BG,$BG236,$B:$B,$B236,$L:$L,"&lt;&gt;"&amp;$L236)+SUMIFS($AY:$AY,$BG:$BG,$BG236,$B:$B,$B236)),IF($D236=$L236,-SUMIFS($BI:$BI,$BG:$BG,$BG236,$B:$B,$B236,$L:$L,"&lt;&gt;"&amp;$L236)*VLOOKUP($D236&amp;(IF($L236=MID($Q236,FIND("Bought ",$Q236)+7,3),MID($Q236,FIND("Sold ",$Q236)+5,3),IF($L236=MID($Q236,FIND("Sold ",$Q236)+5,3),MID($Q236,FIND("Bought ",$Q236)+7,3),"error"))),FX!$A:$B,2,0)+SUMIFS($AY:$AY,$BG:$BG,$BG236,$B:$B,$B236),$BI236*(VLOOKUP($D236&amp;$L236,FX!$A:$B,2,0)))))</f>
        <v>209838.52</v>
      </c>
      <c r="BK236" t="str">
        <f>IF(E236="CASH",IFERROR(VLOOKUP(M236,[1]mapping!$A:$C,3,0),""),IF(I236="F.E.T.",IF(VLOOKUP(O236,[1]forwards!$E:$Q,13,0)=0,"",VLOOKUP(O236,[1]forwards!$E:$Q,13,0)),""))</f>
        <v/>
      </c>
      <c r="BL236">
        <f>IF($B236&lt;&gt;VLOOKUP($BL$1,NAV!$A:$N,MATCH("SubFund_Code",NAV!$A$1:$N$1,0),0),"n/a",IF($BK236="",$BJ236/SUMIFS($BJ:$BJ,$BK:$BK,"",$B:$B,$B236)*VLOOKUP($BL$1,NAV!$A:$N,MATCH("Hedged sc",NAV!$A$1:$N$1,0),0)/VLOOKUP($BL$1,NAV!$A:$N,MATCH("SC in FUND CCY",NAV!$A$1:$N$1,0),0),IF($BK236&lt;&gt;VLOOKUP($BL$1,NAV!$A:$N,MATCH("SC",NAV!$A$1:$N$1,0),0),"n/a",$BJ236/VLOOKUP($BL$1,NAV!$A:$N,MATCH("SC in FUND CCY",NAV!$A$1:$N$1,0),0))))</f>
        <v>2.7990831333524545E-3</v>
      </c>
    </row>
    <row r="237" spans="1:64" x14ac:dyDescent="0.25">
      <c r="A237" s="1">
        <v>44196</v>
      </c>
      <c r="B237" t="s">
        <v>106</v>
      </c>
      <c r="C237" t="s">
        <v>107</v>
      </c>
      <c r="D237" t="s">
        <v>63</v>
      </c>
      <c r="E237" t="s">
        <v>124</v>
      </c>
      <c r="F237" t="s">
        <v>125</v>
      </c>
      <c r="G237" t="s">
        <v>126</v>
      </c>
      <c r="H237">
        <v>150</v>
      </c>
      <c r="I237" t="s">
        <v>127</v>
      </c>
      <c r="J237">
        <v>200</v>
      </c>
      <c r="K237" t="s">
        <v>128</v>
      </c>
      <c r="L237" t="s">
        <v>63</v>
      </c>
      <c r="P237">
        <v>859880000000</v>
      </c>
      <c r="Q237" t="s">
        <v>1154</v>
      </c>
      <c r="R237" t="s">
        <v>162</v>
      </c>
      <c r="S237" t="s">
        <v>271</v>
      </c>
      <c r="T237" t="s">
        <v>190</v>
      </c>
      <c r="U237" t="s">
        <v>298</v>
      </c>
      <c r="V237">
        <v>825098</v>
      </c>
      <c r="W237" t="s">
        <v>1155</v>
      </c>
      <c r="X237" t="s">
        <v>1156</v>
      </c>
      <c r="AB237">
        <v>580000</v>
      </c>
      <c r="AC237" s="1">
        <v>43984</v>
      </c>
      <c r="AD237" s="1">
        <v>43987</v>
      </c>
      <c r="AE237" s="1">
        <v>44170</v>
      </c>
      <c r="AF237" s="1">
        <v>44352</v>
      </c>
      <c r="AG237" s="1">
        <v>46178</v>
      </c>
      <c r="AH237">
        <v>30</v>
      </c>
      <c r="AI237">
        <v>150</v>
      </c>
      <c r="AJ237">
        <v>1950</v>
      </c>
      <c r="AK237">
        <v>2.1930000000000001</v>
      </c>
      <c r="AL237">
        <v>1</v>
      </c>
      <c r="AM237" t="s">
        <v>216</v>
      </c>
      <c r="AN237" t="s">
        <v>196</v>
      </c>
      <c r="AO237">
        <v>100.381034</v>
      </c>
      <c r="AP237">
        <v>104.51</v>
      </c>
      <c r="AQ237">
        <v>606158</v>
      </c>
      <c r="AR237">
        <v>1059.95</v>
      </c>
      <c r="AS237">
        <v>607217.94999999995</v>
      </c>
      <c r="AT237">
        <v>606158</v>
      </c>
      <c r="AU237">
        <v>1059.95</v>
      </c>
      <c r="AV237">
        <v>607217.94999999995</v>
      </c>
      <c r="AW237">
        <v>582210</v>
      </c>
      <c r="AX237">
        <v>582210</v>
      </c>
      <c r="BA237">
        <v>73434370.659999996</v>
      </c>
      <c r="BB237">
        <v>570322.91</v>
      </c>
      <c r="BC237">
        <v>74004693.569999993</v>
      </c>
      <c r="BD237">
        <v>75455236.109999999</v>
      </c>
      <c r="BE237">
        <v>0.80333500000000002</v>
      </c>
      <c r="BF237" t="str">
        <f>IF(TRIM(W237)="",IF(TRIM(O237)="",IF(TRIM(M237)="","please check",CONCATENATE(M237,"_",COUNTIFS($M$2:$M237,M237,$C$2:$C237,$C237))),CONCATENATE(O237,"_",COUNTIFS($O$2:$O237,O237,$C$2:$C237,$C237))),W237)</f>
        <v>US225401AQ16</v>
      </c>
      <c r="BG237" t="str">
        <f t="shared" si="9"/>
        <v/>
      </c>
      <c r="BH237">
        <f t="shared" si="10"/>
        <v>580000</v>
      </c>
      <c r="BI237">
        <f t="shared" si="11"/>
        <v>607217.94999999995</v>
      </c>
      <c r="BJ237">
        <f>IF($I237&lt;&gt;"F.E.T.",$AV237,IF($BK237="",IF($D237=$L237,$BI237,-SUMIFS($BI:$BI,$BG:$BG,$BG237,$B:$B,$B237,$L:$L,"&lt;&gt;"&amp;$L237)+SUMIFS($AY:$AY,$BG:$BG,$BG237,$B:$B,$B237)),IF($D237=$L237,-SUMIFS($BI:$BI,$BG:$BG,$BG237,$B:$B,$B237,$L:$L,"&lt;&gt;"&amp;$L237)*VLOOKUP($D237&amp;(IF($L237=MID($Q237,FIND("Bought ",$Q237)+7,3),MID($Q237,FIND("Sold ",$Q237)+5,3),IF($L237=MID($Q237,FIND("Sold ",$Q237)+5,3),MID($Q237,FIND("Bought ",$Q237)+7,3),"error"))),FX!$A:$B,2,0)+SUMIFS($AY:$AY,$BG:$BG,$BG237,$B:$B,$B237),$BI237*(VLOOKUP($D237&amp;$L237,FX!$A:$B,2,0)))))</f>
        <v>607217.94999999995</v>
      </c>
      <c r="BK237" t="str">
        <f>IF(E237="CASH",IFERROR(VLOOKUP(M237,[1]mapping!$A:$C,3,0),""),IF(I237="F.E.T.",IF(VLOOKUP(O237,[1]forwards!$E:$Q,13,0)=0,"",VLOOKUP(O237,[1]forwards!$E:$Q,13,0)),""))</f>
        <v/>
      </c>
      <c r="BL237">
        <f>IF($B237&lt;&gt;VLOOKUP($BL$1,NAV!$A:$N,MATCH("SubFund_Code",NAV!$A$1:$N$1,0),0),"n/a",IF($BK237="",$BJ237/SUMIFS($BJ:$BJ,$BK:$BK,"",$B:$B,$B237)*VLOOKUP($BL$1,NAV!$A:$N,MATCH("Hedged sc",NAV!$A$1:$N$1,0),0)/VLOOKUP($BL$1,NAV!$A:$N,MATCH("SC in FUND CCY",NAV!$A$1:$N$1,0),0),IF($BK237&lt;&gt;VLOOKUP($BL$1,NAV!$A:$N,MATCH("SC",NAV!$A$1:$N$1,0),0),"n/a",$BJ237/VLOOKUP($BL$1,NAV!$A:$N,MATCH("SC in FUND CCY",NAV!$A$1:$N$1,0),0))))</f>
        <v>8.0998165737818494E-3</v>
      </c>
    </row>
    <row r="238" spans="1:64" x14ac:dyDescent="0.25">
      <c r="A238" s="1">
        <v>44196</v>
      </c>
      <c r="B238" t="s">
        <v>106</v>
      </c>
      <c r="C238" t="s">
        <v>107</v>
      </c>
      <c r="D238" t="s">
        <v>63</v>
      </c>
      <c r="E238" t="s">
        <v>124</v>
      </c>
      <c r="F238" t="s">
        <v>125</v>
      </c>
      <c r="G238" t="s">
        <v>126</v>
      </c>
      <c r="H238">
        <v>150</v>
      </c>
      <c r="I238" t="s">
        <v>127</v>
      </c>
      <c r="J238">
        <v>200</v>
      </c>
      <c r="K238" t="s">
        <v>128</v>
      </c>
      <c r="L238" t="s">
        <v>63</v>
      </c>
      <c r="P238">
        <v>860600000000</v>
      </c>
      <c r="Q238" t="s">
        <v>1157</v>
      </c>
      <c r="R238" t="s">
        <v>236</v>
      </c>
      <c r="S238" t="s">
        <v>137</v>
      </c>
      <c r="T238" t="s">
        <v>215</v>
      </c>
      <c r="U238" t="s">
        <v>298</v>
      </c>
      <c r="V238">
        <v>825098</v>
      </c>
      <c r="W238" t="s">
        <v>1158</v>
      </c>
      <c r="X238" t="s">
        <v>1159</v>
      </c>
      <c r="AB238">
        <v>75000</v>
      </c>
      <c r="AC238" s="1">
        <v>43985</v>
      </c>
      <c r="AD238" s="1">
        <v>43987</v>
      </c>
      <c r="AE238" s="1">
        <v>44180</v>
      </c>
      <c r="AF238" s="1">
        <v>44362</v>
      </c>
      <c r="AG238" s="1">
        <v>45823</v>
      </c>
      <c r="AH238">
        <v>20</v>
      </c>
      <c r="AI238">
        <v>160</v>
      </c>
      <c r="AJ238">
        <v>1600</v>
      </c>
      <c r="AK238">
        <v>2.4</v>
      </c>
      <c r="AL238">
        <v>1</v>
      </c>
      <c r="AM238" t="s">
        <v>216</v>
      </c>
      <c r="AN238" t="s">
        <v>196</v>
      </c>
      <c r="AO238">
        <v>99.619</v>
      </c>
      <c r="AP238">
        <v>106.562</v>
      </c>
      <c r="AQ238">
        <v>79921.5</v>
      </c>
      <c r="AR238">
        <v>100</v>
      </c>
      <c r="AS238">
        <v>80021.5</v>
      </c>
      <c r="AT238">
        <v>79921.5</v>
      </c>
      <c r="AU238">
        <v>100</v>
      </c>
      <c r="AV238">
        <v>80021.5</v>
      </c>
      <c r="AW238">
        <v>74714.25</v>
      </c>
      <c r="AX238">
        <v>74714.25</v>
      </c>
      <c r="BA238">
        <v>73434370.659999996</v>
      </c>
      <c r="BB238">
        <v>570322.91</v>
      </c>
      <c r="BC238">
        <v>74004693.569999993</v>
      </c>
      <c r="BD238">
        <v>75455236.109999999</v>
      </c>
      <c r="BE238">
        <v>0.105919</v>
      </c>
      <c r="BF238" t="str">
        <f>IF(TRIM(W238)="",IF(TRIM(O238)="",IF(TRIM(M238)="","please check",CONCATENATE(M238,"_",COUNTIFS($M$2:$M238,M238,$C$2:$C238,$C238))),CONCATENATE(O238,"_",COUNTIFS($O$2:$O238,O238,$C$2:$C238,$C238))),W238)</f>
        <v>US858119BL37</v>
      </c>
      <c r="BG238" t="str">
        <f t="shared" si="9"/>
        <v/>
      </c>
      <c r="BH238">
        <f t="shared" si="10"/>
        <v>75000</v>
      </c>
      <c r="BI238">
        <f t="shared" si="11"/>
        <v>80021.5</v>
      </c>
      <c r="BJ238">
        <f>IF($I238&lt;&gt;"F.E.T.",$AV238,IF($BK238="",IF($D238=$L238,$BI238,-SUMIFS($BI:$BI,$BG:$BG,$BG238,$B:$B,$B238,$L:$L,"&lt;&gt;"&amp;$L238)+SUMIFS($AY:$AY,$BG:$BG,$BG238,$B:$B,$B238)),IF($D238=$L238,-SUMIFS($BI:$BI,$BG:$BG,$BG238,$B:$B,$B238,$L:$L,"&lt;&gt;"&amp;$L238)*VLOOKUP($D238&amp;(IF($L238=MID($Q238,FIND("Bought ",$Q238)+7,3),MID($Q238,FIND("Sold ",$Q238)+5,3),IF($L238=MID($Q238,FIND("Sold ",$Q238)+5,3),MID($Q238,FIND("Bought ",$Q238)+7,3),"error"))),FX!$A:$B,2,0)+SUMIFS($AY:$AY,$BG:$BG,$BG238,$B:$B,$B238),$BI238*(VLOOKUP($D238&amp;$L238,FX!$A:$B,2,0)))))</f>
        <v>80021.5</v>
      </c>
      <c r="BK238" t="str">
        <f>IF(E238="CASH",IFERROR(VLOOKUP(M238,[1]mapping!$A:$C,3,0),""),IF(I238="F.E.T.",IF(VLOOKUP(O238,[1]forwards!$E:$Q,13,0)=0,"",VLOOKUP(O238,[1]forwards!$E:$Q,13,0)),""))</f>
        <v/>
      </c>
      <c r="BL238">
        <f>IF($B238&lt;&gt;VLOOKUP($BL$1,NAV!$A:$N,MATCH("SubFund_Code",NAV!$A$1:$N$1,0),0),"n/a",IF($BK238="",$BJ238/SUMIFS($BJ:$BJ,$BK:$BK,"",$B:$B,$B238)*VLOOKUP($BL$1,NAV!$A:$N,MATCH("Hedged sc",NAV!$A$1:$N$1,0),0)/VLOOKUP($BL$1,NAV!$A:$N,MATCH("SC in FUND CCY",NAV!$A$1:$N$1,0),0),IF($BK238&lt;&gt;VLOOKUP($BL$1,NAV!$A:$N,MATCH("SC",NAV!$A$1:$N$1,0),0),"n/a",$BJ238/VLOOKUP($BL$1,NAV!$A:$N,MATCH("SC in FUND CCY",NAV!$A$1:$N$1,0),0))))</f>
        <v>1.0674247557386672E-3</v>
      </c>
    </row>
    <row r="239" spans="1:64" x14ac:dyDescent="0.25">
      <c r="A239" s="1">
        <v>44196</v>
      </c>
      <c r="B239" t="s">
        <v>106</v>
      </c>
      <c r="C239" t="s">
        <v>107</v>
      </c>
      <c r="D239" t="s">
        <v>63</v>
      </c>
      <c r="E239" t="s">
        <v>124</v>
      </c>
      <c r="F239" t="s">
        <v>125</v>
      </c>
      <c r="G239" t="s">
        <v>126</v>
      </c>
      <c r="H239">
        <v>150</v>
      </c>
      <c r="I239" t="s">
        <v>127</v>
      </c>
      <c r="J239">
        <v>200</v>
      </c>
      <c r="K239" t="s">
        <v>128</v>
      </c>
      <c r="L239" t="s">
        <v>63</v>
      </c>
      <c r="P239">
        <v>862857000000</v>
      </c>
      <c r="Q239" t="s">
        <v>1160</v>
      </c>
      <c r="R239" t="s">
        <v>162</v>
      </c>
      <c r="S239" t="s">
        <v>195</v>
      </c>
      <c r="T239" t="s">
        <v>215</v>
      </c>
      <c r="U239" t="s">
        <v>298</v>
      </c>
      <c r="V239">
        <v>825098</v>
      </c>
      <c r="W239" t="s">
        <v>1161</v>
      </c>
      <c r="X239" t="s">
        <v>1162</v>
      </c>
      <c r="AB239">
        <v>200000</v>
      </c>
      <c r="AC239" s="1">
        <v>43990</v>
      </c>
      <c r="AD239" s="1">
        <v>43997</v>
      </c>
      <c r="AE239" s="1">
        <v>44180</v>
      </c>
      <c r="AF239" s="1">
        <v>44362</v>
      </c>
      <c r="AG239" s="1">
        <v>45092</v>
      </c>
      <c r="AH239">
        <v>20</v>
      </c>
      <c r="AI239">
        <v>160</v>
      </c>
      <c r="AJ239">
        <v>880</v>
      </c>
      <c r="AK239">
        <v>1.3260000000000001</v>
      </c>
      <c r="AL239">
        <v>1</v>
      </c>
      <c r="AM239" t="s">
        <v>216</v>
      </c>
      <c r="AN239" t="s">
        <v>196</v>
      </c>
      <c r="AO239">
        <v>100</v>
      </c>
      <c r="AP239">
        <v>101.16200000000001</v>
      </c>
      <c r="AQ239">
        <v>202324</v>
      </c>
      <c r="AR239">
        <v>147.33000000000001</v>
      </c>
      <c r="AS239">
        <v>202471.33</v>
      </c>
      <c r="AT239">
        <v>202324</v>
      </c>
      <c r="AU239">
        <v>147.33000000000001</v>
      </c>
      <c r="AV239">
        <v>202471.33</v>
      </c>
      <c r="AW239">
        <v>200000</v>
      </c>
      <c r="AX239">
        <v>200000</v>
      </c>
      <c r="BA239">
        <v>73434370.659999996</v>
      </c>
      <c r="BB239">
        <v>570322.91</v>
      </c>
      <c r="BC239">
        <v>74004693.569999993</v>
      </c>
      <c r="BD239">
        <v>75455236.109999999</v>
      </c>
      <c r="BE239">
        <v>0.26813799999999999</v>
      </c>
      <c r="BF239" t="str">
        <f>IF(TRIM(W239)="",IF(TRIM(O239)="",IF(TRIM(M239)="","please check",CONCATENATE(M239,"_",COUNTIFS($M$2:$M239,M239,$C$2:$C239,$C239))),CONCATENATE(O239,"_",COUNTIFS($O$2:$O239,O239,$C$2:$C239,$C239))),W239)</f>
        <v>US53944YAM57</v>
      </c>
      <c r="BG239" t="str">
        <f t="shared" si="9"/>
        <v/>
      </c>
      <c r="BH239">
        <f t="shared" si="10"/>
        <v>200000</v>
      </c>
      <c r="BI239">
        <f t="shared" si="11"/>
        <v>202471.33</v>
      </c>
      <c r="BJ239">
        <f>IF($I239&lt;&gt;"F.E.T.",$AV239,IF($BK239="",IF($D239=$L239,$BI239,-SUMIFS($BI:$BI,$BG:$BG,$BG239,$B:$B,$B239,$L:$L,"&lt;&gt;"&amp;$L239)+SUMIFS($AY:$AY,$BG:$BG,$BG239,$B:$B,$B239)),IF($D239=$L239,-SUMIFS($BI:$BI,$BG:$BG,$BG239,$B:$B,$B239,$L:$L,"&lt;&gt;"&amp;$L239)*VLOOKUP($D239&amp;(IF($L239=MID($Q239,FIND("Bought ",$Q239)+7,3),MID($Q239,FIND("Sold ",$Q239)+5,3),IF($L239=MID($Q239,FIND("Sold ",$Q239)+5,3),MID($Q239,FIND("Bought ",$Q239)+7,3),"error"))),FX!$A:$B,2,0)+SUMIFS($AY:$AY,$BG:$BG,$BG239,$B:$B,$B239),$BI239*(VLOOKUP($D239&amp;$L239,FX!$A:$B,2,0)))))</f>
        <v>202471.33</v>
      </c>
      <c r="BK239" t="str">
        <f>IF(E239="CASH",IFERROR(VLOOKUP(M239,[1]mapping!$A:$C,3,0),""),IF(I239="F.E.T.",IF(VLOOKUP(O239,[1]forwards!$E:$Q,13,0)=0,"",VLOOKUP(O239,[1]forwards!$E:$Q,13,0)),""))</f>
        <v/>
      </c>
      <c r="BL239">
        <f>IF($B239&lt;&gt;VLOOKUP($BL$1,NAV!$A:$N,MATCH("SubFund_Code",NAV!$A$1:$N$1,0),0),"n/a",IF($BK239="",$BJ239/SUMIFS($BJ:$BJ,$BK:$BK,"",$B:$B,$B239)*VLOOKUP($BL$1,NAV!$A:$N,MATCH("Hedged sc",NAV!$A$1:$N$1,0),0)/VLOOKUP($BL$1,NAV!$A:$N,MATCH("SC in FUND CCY",NAV!$A$1:$N$1,0),0),IF($BK239&lt;&gt;VLOOKUP($BL$1,NAV!$A:$N,MATCH("SC",NAV!$A$1:$N$1,0),0),"n/a",$BJ239/VLOOKUP($BL$1,NAV!$A:$N,MATCH("SC in FUND CCY",NAV!$A$1:$N$1,0),0))))</f>
        <v>2.7008105317862458E-3</v>
      </c>
    </row>
    <row r="240" spans="1:64" x14ac:dyDescent="0.25">
      <c r="A240" s="1">
        <v>44196</v>
      </c>
      <c r="B240" t="s">
        <v>106</v>
      </c>
      <c r="C240" t="s">
        <v>107</v>
      </c>
      <c r="D240" t="s">
        <v>63</v>
      </c>
      <c r="E240" t="s">
        <v>124</v>
      </c>
      <c r="F240" t="s">
        <v>125</v>
      </c>
      <c r="G240" t="s">
        <v>126</v>
      </c>
      <c r="H240">
        <v>150</v>
      </c>
      <c r="I240" t="s">
        <v>127</v>
      </c>
      <c r="J240">
        <v>200</v>
      </c>
      <c r="K240" t="s">
        <v>128</v>
      </c>
      <c r="L240" t="s">
        <v>63</v>
      </c>
      <c r="P240">
        <v>873694000000</v>
      </c>
      <c r="Q240" t="s">
        <v>1163</v>
      </c>
      <c r="R240" t="s">
        <v>222</v>
      </c>
      <c r="S240" t="s">
        <v>137</v>
      </c>
      <c r="T240" t="s">
        <v>190</v>
      </c>
      <c r="U240" t="s">
        <v>298</v>
      </c>
      <c r="V240">
        <v>825098</v>
      </c>
      <c r="W240" t="s">
        <v>1164</v>
      </c>
      <c r="X240" t="s">
        <v>1165</v>
      </c>
      <c r="AB240">
        <v>1050000</v>
      </c>
      <c r="AC240" s="1">
        <v>44000</v>
      </c>
      <c r="AD240" s="1">
        <v>44006</v>
      </c>
      <c r="AE240" s="1">
        <v>44006</v>
      </c>
      <c r="AF240" s="1">
        <v>44242</v>
      </c>
      <c r="AG240" s="1">
        <v>47894</v>
      </c>
      <c r="AH240">
        <v>191</v>
      </c>
      <c r="AI240">
        <v>40</v>
      </c>
      <c r="AJ240">
        <v>3640</v>
      </c>
      <c r="AK240">
        <v>2.5499999999999998</v>
      </c>
      <c r="AL240">
        <v>1</v>
      </c>
      <c r="AM240" t="s">
        <v>216</v>
      </c>
      <c r="AN240" t="s">
        <v>196</v>
      </c>
      <c r="AO240">
        <v>100.62526200000001</v>
      </c>
      <c r="AP240">
        <v>105.003</v>
      </c>
      <c r="AQ240">
        <v>1102531.5</v>
      </c>
      <c r="AR240">
        <v>14205.63</v>
      </c>
      <c r="AS240">
        <v>1116737.1299999999</v>
      </c>
      <c r="AT240">
        <v>1102531.5</v>
      </c>
      <c r="AU240">
        <v>14205.63</v>
      </c>
      <c r="AV240">
        <v>1116737.1299999999</v>
      </c>
      <c r="AW240">
        <v>1056565.25</v>
      </c>
      <c r="AX240">
        <v>1056565.25</v>
      </c>
      <c r="BA240">
        <v>73434370.659999996</v>
      </c>
      <c r="BB240">
        <v>570322.91</v>
      </c>
      <c r="BC240">
        <v>74004693.569999993</v>
      </c>
      <c r="BD240">
        <v>75455236.109999999</v>
      </c>
      <c r="BE240">
        <v>1.4611730000000001</v>
      </c>
      <c r="BF240" t="str">
        <f>IF(TRIM(W240)="",IF(TRIM(O240)="",IF(TRIM(M240)="","please check",CONCATENATE(M240,"_",COUNTIFS($M$2:$M240,M240,$C$2:$C240,$C240))),CONCATENATE(O240,"_",COUNTIFS($O$2:$O240,O240,$C$2:$C240,$C240))),W240)</f>
        <v>US87264ABJ34</v>
      </c>
      <c r="BG240" t="str">
        <f t="shared" si="9"/>
        <v/>
      </c>
      <c r="BH240">
        <f t="shared" si="10"/>
        <v>1050000</v>
      </c>
      <c r="BI240">
        <f t="shared" si="11"/>
        <v>1116737.1299999999</v>
      </c>
      <c r="BJ240">
        <f>IF($I240&lt;&gt;"F.E.T.",$AV240,IF($BK240="",IF($D240=$L240,$BI240,-SUMIFS($BI:$BI,$BG:$BG,$BG240,$B:$B,$B240,$L:$L,"&lt;&gt;"&amp;$L240)+SUMIFS($AY:$AY,$BG:$BG,$BG240,$B:$B,$B240)),IF($D240=$L240,-SUMIFS($BI:$BI,$BG:$BG,$BG240,$B:$B,$B240,$L:$L,"&lt;&gt;"&amp;$L240)*VLOOKUP($D240&amp;(IF($L240=MID($Q240,FIND("Bought ",$Q240)+7,3),MID($Q240,FIND("Sold ",$Q240)+5,3),IF($L240=MID($Q240,FIND("Sold ",$Q240)+5,3),MID($Q240,FIND("Bought ",$Q240)+7,3),"error"))),FX!$A:$B,2,0)+SUMIFS($AY:$AY,$BG:$BG,$BG240,$B:$B,$B240),$BI240*(VLOOKUP($D240&amp;$L240,FX!$A:$B,2,0)))))</f>
        <v>1116737.1299999999</v>
      </c>
      <c r="BK240" t="str">
        <f>IF(E240="CASH",IFERROR(VLOOKUP(M240,[1]mapping!$A:$C,3,0),""),IF(I240="F.E.T.",IF(VLOOKUP(O240,[1]forwards!$E:$Q,13,0)=0,"",VLOOKUP(O240,[1]forwards!$E:$Q,13,0)),""))</f>
        <v/>
      </c>
      <c r="BL240">
        <f>IF($B240&lt;&gt;VLOOKUP($BL$1,NAV!$A:$N,MATCH("SubFund_Code",NAV!$A$1:$N$1,0),0),"n/a",IF($BK240="",$BJ240/SUMIFS($BJ:$BJ,$BK:$BK,"",$B:$B,$B240)*VLOOKUP($BL$1,NAV!$A:$N,MATCH("Hedged sc",NAV!$A$1:$N$1,0),0)/VLOOKUP($BL$1,NAV!$A:$N,MATCH("SC in FUND CCY",NAV!$A$1:$N$1,0),0),IF($BK240&lt;&gt;VLOOKUP($BL$1,NAV!$A:$N,MATCH("SC",NAV!$A$1:$N$1,0),0),"n/a",$BJ240/VLOOKUP($BL$1,NAV!$A:$N,MATCH("SC in FUND CCY",NAV!$A$1:$N$1,0),0))))</f>
        <v>1.4896407318215107E-2</v>
      </c>
    </row>
    <row r="241" spans="1:64" x14ac:dyDescent="0.25">
      <c r="A241" s="1">
        <v>44196</v>
      </c>
      <c r="B241" t="s">
        <v>106</v>
      </c>
      <c r="C241" t="s">
        <v>107</v>
      </c>
      <c r="D241" t="s">
        <v>63</v>
      </c>
      <c r="E241" t="s">
        <v>124</v>
      </c>
      <c r="F241" t="s">
        <v>125</v>
      </c>
      <c r="G241" t="s">
        <v>126</v>
      </c>
      <c r="H241">
        <v>150</v>
      </c>
      <c r="I241" t="s">
        <v>127</v>
      </c>
      <c r="J241">
        <v>200</v>
      </c>
      <c r="K241" t="s">
        <v>128</v>
      </c>
      <c r="L241" t="s">
        <v>63</v>
      </c>
      <c r="P241">
        <v>874888000000</v>
      </c>
      <c r="Q241" t="s">
        <v>1169</v>
      </c>
      <c r="R241" t="s">
        <v>183</v>
      </c>
      <c r="S241" t="s">
        <v>137</v>
      </c>
      <c r="T241" t="s">
        <v>190</v>
      </c>
      <c r="U241" t="s">
        <v>298</v>
      </c>
      <c r="V241">
        <v>825098</v>
      </c>
      <c r="W241" t="s">
        <v>1170</v>
      </c>
      <c r="X241" t="s">
        <v>1171</v>
      </c>
      <c r="AB241">
        <v>250000</v>
      </c>
      <c r="AC241" s="1">
        <v>44005</v>
      </c>
      <c r="AD241" s="1">
        <v>44007</v>
      </c>
      <c r="AE241" s="1">
        <v>44192</v>
      </c>
      <c r="AF241" s="1">
        <v>44374</v>
      </c>
      <c r="AG241" s="1">
        <v>54966</v>
      </c>
      <c r="AH241">
        <v>8</v>
      </c>
      <c r="AI241">
        <v>172</v>
      </c>
      <c r="AJ241">
        <v>10612</v>
      </c>
      <c r="AK241">
        <v>3.0249999999999999</v>
      </c>
      <c r="AL241">
        <v>1</v>
      </c>
      <c r="AM241" t="s">
        <v>216</v>
      </c>
      <c r="AN241" t="s">
        <v>196</v>
      </c>
      <c r="AO241">
        <v>101.611</v>
      </c>
      <c r="AP241">
        <v>106.804</v>
      </c>
      <c r="AQ241">
        <v>267010</v>
      </c>
      <c r="AR241">
        <v>168.06</v>
      </c>
      <c r="AS241">
        <v>267178.06</v>
      </c>
      <c r="AT241">
        <v>267010</v>
      </c>
      <c r="AU241">
        <v>168.06</v>
      </c>
      <c r="AV241">
        <v>267178.06</v>
      </c>
      <c r="AW241">
        <v>254027.5</v>
      </c>
      <c r="AX241">
        <v>254027.5</v>
      </c>
      <c r="BA241">
        <v>73434370.659999996</v>
      </c>
      <c r="BB241">
        <v>570322.91</v>
      </c>
      <c r="BC241">
        <v>74004693.569999993</v>
      </c>
      <c r="BD241">
        <v>75455236.109999999</v>
      </c>
      <c r="BE241">
        <v>0.35386499999999999</v>
      </c>
      <c r="BF241" t="str">
        <f>IF(TRIM(W241)="",IF(TRIM(O241)="",IF(TRIM(M241)="","please check",CONCATENATE(M241,"_",COUNTIFS($M$2:$M241,M241,$C$2:$C241,$C241))),CONCATENATE(O241,"_",COUNTIFS($O$2:$O241,O241,$C$2:$C241,$C241))),W241)</f>
        <v>US65364UAP12</v>
      </c>
      <c r="BG241" t="str">
        <f t="shared" si="9"/>
        <v/>
      </c>
      <c r="BH241">
        <f t="shared" si="10"/>
        <v>250000</v>
      </c>
      <c r="BI241">
        <f t="shared" si="11"/>
        <v>267178.06</v>
      </c>
      <c r="BJ241">
        <f>IF($I241&lt;&gt;"F.E.T.",$AV241,IF($BK241="",IF($D241=$L241,$BI241,-SUMIFS($BI:$BI,$BG:$BG,$BG241,$B:$B,$B241,$L:$L,"&lt;&gt;"&amp;$L241)+SUMIFS($AY:$AY,$BG:$BG,$BG241,$B:$B,$B241)),IF($D241=$L241,-SUMIFS($BI:$BI,$BG:$BG,$BG241,$B:$B,$B241,$L:$L,"&lt;&gt;"&amp;$L241)*VLOOKUP($D241&amp;(IF($L241=MID($Q241,FIND("Bought ",$Q241)+7,3),MID($Q241,FIND("Sold ",$Q241)+5,3),IF($L241=MID($Q241,FIND("Sold ",$Q241)+5,3),MID($Q241,FIND("Bought ",$Q241)+7,3),"error"))),FX!$A:$B,2,0)+SUMIFS($AY:$AY,$BG:$BG,$BG241,$B:$B,$B241),$BI241*(VLOOKUP($D241&amp;$L241,FX!$A:$B,2,0)))))</f>
        <v>267178.06</v>
      </c>
      <c r="BK241" t="str">
        <f>IF(E241="CASH",IFERROR(VLOOKUP(M241,[1]mapping!$A:$C,3,0),""),IF(I241="F.E.T.",IF(VLOOKUP(O241,[1]forwards!$E:$Q,13,0)=0,"",VLOOKUP(O241,[1]forwards!$E:$Q,13,0)),""))</f>
        <v/>
      </c>
      <c r="BL241">
        <f>IF($B241&lt;&gt;VLOOKUP($BL$1,NAV!$A:$N,MATCH("SubFund_Code",NAV!$A$1:$N$1,0),0),"n/a",IF($BK241="",$BJ241/SUMIFS($BJ:$BJ,$BK:$BK,"",$B:$B,$B241)*VLOOKUP($BL$1,NAV!$A:$N,MATCH("Hedged sc",NAV!$A$1:$N$1,0),0)/VLOOKUP($BL$1,NAV!$A:$N,MATCH("SC in FUND CCY",NAV!$A$1:$N$1,0),0),IF($BK241&lt;&gt;VLOOKUP($BL$1,NAV!$A:$N,MATCH("SC",NAV!$A$1:$N$1,0),0),"n/a",$BJ241/VLOOKUP($BL$1,NAV!$A:$N,MATCH("SC in FUND CCY",NAV!$A$1:$N$1,0),0))))</f>
        <v>3.5639481318674479E-3</v>
      </c>
    </row>
    <row r="242" spans="1:64" x14ac:dyDescent="0.25">
      <c r="A242" s="1">
        <v>44196</v>
      </c>
      <c r="B242" t="s">
        <v>106</v>
      </c>
      <c r="C242" t="s">
        <v>107</v>
      </c>
      <c r="D242" t="s">
        <v>63</v>
      </c>
      <c r="E242" t="s">
        <v>124</v>
      </c>
      <c r="F242" t="s">
        <v>125</v>
      </c>
      <c r="G242" t="s">
        <v>126</v>
      </c>
      <c r="H242">
        <v>150</v>
      </c>
      <c r="I242" t="s">
        <v>127</v>
      </c>
      <c r="J242">
        <v>200</v>
      </c>
      <c r="K242" t="s">
        <v>128</v>
      </c>
      <c r="L242" t="s">
        <v>63</v>
      </c>
      <c r="P242">
        <v>876924000000</v>
      </c>
      <c r="Q242" t="s">
        <v>1172</v>
      </c>
      <c r="R242" t="s">
        <v>238</v>
      </c>
      <c r="S242" t="s">
        <v>137</v>
      </c>
      <c r="T242" t="s">
        <v>215</v>
      </c>
      <c r="U242" t="s">
        <v>298</v>
      </c>
      <c r="V242">
        <v>825098</v>
      </c>
      <c r="W242" t="s">
        <v>1173</v>
      </c>
      <c r="X242" t="s">
        <v>1174</v>
      </c>
      <c r="AB242">
        <v>625000</v>
      </c>
      <c r="AC242" s="1">
        <v>44127</v>
      </c>
      <c r="AD242" s="1">
        <v>44131</v>
      </c>
      <c r="AE242" s="1">
        <v>44119</v>
      </c>
      <c r="AF242" s="1">
        <v>44301</v>
      </c>
      <c r="AG242" s="1">
        <v>50510</v>
      </c>
      <c r="AH242">
        <v>80</v>
      </c>
      <c r="AI242">
        <v>100</v>
      </c>
      <c r="AJ242">
        <v>6220</v>
      </c>
      <c r="AK242">
        <v>4.375</v>
      </c>
      <c r="AL242">
        <v>1</v>
      </c>
      <c r="AM242" t="s">
        <v>216</v>
      </c>
      <c r="AN242" t="s">
        <v>196</v>
      </c>
      <c r="AO242">
        <v>116.261</v>
      </c>
      <c r="AP242">
        <v>123.321</v>
      </c>
      <c r="AQ242">
        <v>770756.25</v>
      </c>
      <c r="AR242">
        <v>6076.39</v>
      </c>
      <c r="AS242">
        <v>776832.64</v>
      </c>
      <c r="AT242">
        <v>770756.25</v>
      </c>
      <c r="AU242">
        <v>6076.39</v>
      </c>
      <c r="AV242">
        <v>776832.64</v>
      </c>
      <c r="AW242">
        <v>726631.25</v>
      </c>
      <c r="AX242">
        <v>726631.25</v>
      </c>
      <c r="BA242">
        <v>73434370.659999996</v>
      </c>
      <c r="BB242">
        <v>570322.91</v>
      </c>
      <c r="BC242">
        <v>74004693.569999993</v>
      </c>
      <c r="BD242">
        <v>75455236.109999999</v>
      </c>
      <c r="BE242">
        <v>1.0214749999999999</v>
      </c>
      <c r="BF242" t="str">
        <f>IF(TRIM(W242)="",IF(TRIM(O242)="",IF(TRIM(M242)="","please check",CONCATENATE(M242,"_",COUNTIFS($M$2:$M242,M242,$C$2:$C242,$C242))),CONCATENATE(O242,"_",COUNTIFS($O$2:$O242,O242,$C$2:$C242,$C242))),W242)</f>
        <v>US035240AM26</v>
      </c>
      <c r="BG242" t="str">
        <f t="shared" si="9"/>
        <v/>
      </c>
      <c r="BH242">
        <f t="shared" si="10"/>
        <v>625000</v>
      </c>
      <c r="BI242">
        <f t="shared" si="11"/>
        <v>776832.64</v>
      </c>
      <c r="BJ242">
        <f>IF($I242&lt;&gt;"F.E.T.",$AV242,IF($BK242="",IF($D242=$L242,$BI242,-SUMIFS($BI:$BI,$BG:$BG,$BG242,$B:$B,$B242,$L:$L,"&lt;&gt;"&amp;$L242)+SUMIFS($AY:$AY,$BG:$BG,$BG242,$B:$B,$B242)),IF($D242=$L242,-SUMIFS($BI:$BI,$BG:$BG,$BG242,$B:$B,$B242,$L:$L,"&lt;&gt;"&amp;$L242)*VLOOKUP($D242&amp;(IF($L242=MID($Q242,FIND("Bought ",$Q242)+7,3),MID($Q242,FIND("Sold ",$Q242)+5,3),IF($L242=MID($Q242,FIND("Sold ",$Q242)+5,3),MID($Q242,FIND("Bought ",$Q242)+7,3),"error"))),FX!$A:$B,2,0)+SUMIFS($AY:$AY,$BG:$BG,$BG242,$B:$B,$B242),$BI242*(VLOOKUP($D242&amp;$L242,FX!$A:$B,2,0)))))</f>
        <v>776832.64</v>
      </c>
      <c r="BK242" t="str">
        <f>IF(E242="CASH",IFERROR(VLOOKUP(M242,[1]mapping!$A:$C,3,0),""),IF(I242="F.E.T.",IF(VLOOKUP(O242,[1]forwards!$E:$Q,13,0)=0,"",VLOOKUP(O242,[1]forwards!$E:$Q,13,0)),""))</f>
        <v/>
      </c>
      <c r="BL242">
        <f>IF($B242&lt;&gt;VLOOKUP($BL$1,NAV!$A:$N,MATCH("SubFund_Code",NAV!$A$1:$N$1,0),0),"n/a",IF($BK242="",$BJ242/SUMIFS($BJ:$BJ,$BK:$BK,"",$B:$B,$B242)*VLOOKUP($BL$1,NAV!$A:$N,MATCH("Hedged sc",NAV!$A$1:$N$1,0),0)/VLOOKUP($BL$1,NAV!$A:$N,MATCH("SC in FUND CCY",NAV!$A$1:$N$1,0),0),IF($BK242&lt;&gt;VLOOKUP($BL$1,NAV!$A:$N,MATCH("SC",NAV!$A$1:$N$1,0),0),"n/a",$BJ242/VLOOKUP($BL$1,NAV!$A:$N,MATCH("SC in FUND CCY",NAV!$A$1:$N$1,0),0))))</f>
        <v>1.0362345007302088E-2</v>
      </c>
    </row>
    <row r="243" spans="1:64" x14ac:dyDescent="0.25">
      <c r="A243" s="1">
        <v>44196</v>
      </c>
      <c r="B243" t="s">
        <v>106</v>
      </c>
      <c r="C243" t="s">
        <v>107</v>
      </c>
      <c r="D243" t="s">
        <v>63</v>
      </c>
      <c r="E243" t="s">
        <v>124</v>
      </c>
      <c r="F243" t="s">
        <v>125</v>
      </c>
      <c r="G243" t="s">
        <v>126</v>
      </c>
      <c r="H243">
        <v>150</v>
      </c>
      <c r="I243" t="s">
        <v>127</v>
      </c>
      <c r="J243">
        <v>200</v>
      </c>
      <c r="K243" t="s">
        <v>128</v>
      </c>
      <c r="L243" t="s">
        <v>63</v>
      </c>
      <c r="P243">
        <v>886140000000</v>
      </c>
      <c r="Q243" t="s">
        <v>1175</v>
      </c>
      <c r="R243" t="s">
        <v>222</v>
      </c>
      <c r="S243" t="s">
        <v>137</v>
      </c>
      <c r="T243" t="s">
        <v>215</v>
      </c>
      <c r="U243" t="s">
        <v>298</v>
      </c>
      <c r="V243">
        <v>825098</v>
      </c>
      <c r="W243" t="s">
        <v>1176</v>
      </c>
      <c r="X243" t="s">
        <v>1177</v>
      </c>
      <c r="AB243">
        <v>575000</v>
      </c>
      <c r="AC243" s="1">
        <v>44039</v>
      </c>
      <c r="AD243" s="1">
        <v>44047</v>
      </c>
      <c r="AE243" s="1">
        <v>44047</v>
      </c>
      <c r="AF243" s="1">
        <v>44228</v>
      </c>
      <c r="AG243" s="1">
        <v>46784</v>
      </c>
      <c r="AH243">
        <v>151</v>
      </c>
      <c r="AI243">
        <v>26</v>
      </c>
      <c r="AJ243">
        <v>2546</v>
      </c>
      <c r="AK243">
        <v>1.65</v>
      </c>
      <c r="AL243">
        <v>1</v>
      </c>
      <c r="AM243" t="s">
        <v>216</v>
      </c>
      <c r="AN243" t="s">
        <v>196</v>
      </c>
      <c r="AO243">
        <v>101.04930400000001</v>
      </c>
      <c r="AP243">
        <v>102.166</v>
      </c>
      <c r="AQ243">
        <v>587454.5</v>
      </c>
      <c r="AR243">
        <v>3979.48</v>
      </c>
      <c r="AS243">
        <v>591433.98</v>
      </c>
      <c r="AT243">
        <v>587454.5</v>
      </c>
      <c r="AU243">
        <v>3979.48</v>
      </c>
      <c r="AV243">
        <v>591433.98</v>
      </c>
      <c r="AW243">
        <v>581033.5</v>
      </c>
      <c r="AX243">
        <v>581033.5</v>
      </c>
      <c r="BA243">
        <v>73434370.659999996</v>
      </c>
      <c r="BB243">
        <v>570322.91</v>
      </c>
      <c r="BC243">
        <v>74004693.569999993</v>
      </c>
      <c r="BD243">
        <v>75455236.109999999</v>
      </c>
      <c r="BE243">
        <v>0.77854699999999999</v>
      </c>
      <c r="BF243" t="str">
        <f>IF(TRIM(W243)="",IF(TRIM(O243)="",IF(TRIM(M243)="","please check",CONCATENATE(M243,"_",COUNTIFS($M$2:$M243,M243,$C$2:$C243,$C243))),CONCATENATE(O243,"_",COUNTIFS($O$2:$O243,O243,$C$2:$C243,$C243))),W243)</f>
        <v>US00206RKG64</v>
      </c>
      <c r="BG243" t="str">
        <f t="shared" si="9"/>
        <v/>
      </c>
      <c r="BH243">
        <f t="shared" si="10"/>
        <v>575000</v>
      </c>
      <c r="BI243">
        <f t="shared" si="11"/>
        <v>591433.98</v>
      </c>
      <c r="BJ243">
        <f>IF($I243&lt;&gt;"F.E.T.",$AV243,IF($BK243="",IF($D243=$L243,$BI243,-SUMIFS($BI:$BI,$BG:$BG,$BG243,$B:$B,$B243,$L:$L,"&lt;&gt;"&amp;$L243)+SUMIFS($AY:$AY,$BG:$BG,$BG243,$B:$B,$B243)),IF($D243=$L243,-SUMIFS($BI:$BI,$BG:$BG,$BG243,$B:$B,$B243,$L:$L,"&lt;&gt;"&amp;$L243)*VLOOKUP($D243&amp;(IF($L243=MID($Q243,FIND("Bought ",$Q243)+7,3),MID($Q243,FIND("Sold ",$Q243)+5,3),IF($L243=MID($Q243,FIND("Sold ",$Q243)+5,3),MID($Q243,FIND("Bought ",$Q243)+7,3),"error"))),FX!$A:$B,2,0)+SUMIFS($AY:$AY,$BG:$BG,$BG243,$B:$B,$B243),$BI243*(VLOOKUP($D243&amp;$L243,FX!$A:$B,2,0)))))</f>
        <v>591433.98</v>
      </c>
      <c r="BK243" t="str">
        <f>IF(E243="CASH",IFERROR(VLOOKUP(M243,[1]mapping!$A:$C,3,0),""),IF(I243="F.E.T.",IF(VLOOKUP(O243,[1]forwards!$E:$Q,13,0)=0,"",VLOOKUP(O243,[1]forwards!$E:$Q,13,0)),""))</f>
        <v/>
      </c>
      <c r="BL243">
        <f>IF($B243&lt;&gt;VLOOKUP($BL$1,NAV!$A:$N,MATCH("SubFund_Code",NAV!$A$1:$N$1,0),0),"n/a",IF($BK243="",$BJ243/SUMIFS($BJ:$BJ,$BK:$BK,"",$B:$B,$B243)*VLOOKUP($BL$1,NAV!$A:$N,MATCH("Hedged sc",NAV!$A$1:$N$1,0),0)/VLOOKUP($BL$1,NAV!$A:$N,MATCH("SC in FUND CCY",NAV!$A$1:$N$1,0),0),IF($BK243&lt;&gt;VLOOKUP($BL$1,NAV!$A:$N,MATCH("SC",NAV!$A$1:$N$1,0),0),"n/a",$BJ243/VLOOKUP($BL$1,NAV!$A:$N,MATCH("SC in FUND CCY",NAV!$A$1:$N$1,0),0))))</f>
        <v>7.8892706539748416E-3</v>
      </c>
    </row>
    <row r="244" spans="1:64" x14ac:dyDescent="0.25">
      <c r="A244" s="1">
        <v>44196</v>
      </c>
      <c r="B244" t="s">
        <v>106</v>
      </c>
      <c r="C244" t="s">
        <v>107</v>
      </c>
      <c r="D244" t="s">
        <v>63</v>
      </c>
      <c r="E244" t="s">
        <v>124</v>
      </c>
      <c r="F244" t="s">
        <v>125</v>
      </c>
      <c r="G244" t="s">
        <v>126</v>
      </c>
      <c r="H244">
        <v>150</v>
      </c>
      <c r="I244" t="s">
        <v>127</v>
      </c>
      <c r="J244">
        <v>200</v>
      </c>
      <c r="K244" t="s">
        <v>128</v>
      </c>
      <c r="L244" t="s">
        <v>63</v>
      </c>
      <c r="P244">
        <v>888032000000</v>
      </c>
      <c r="Q244" t="s">
        <v>1346</v>
      </c>
      <c r="R244" t="s">
        <v>136</v>
      </c>
      <c r="S244" t="s">
        <v>137</v>
      </c>
      <c r="T244" t="s">
        <v>215</v>
      </c>
      <c r="U244" t="s">
        <v>298</v>
      </c>
      <c r="V244">
        <v>825098</v>
      </c>
      <c r="W244" t="s">
        <v>1347</v>
      </c>
      <c r="X244" t="s">
        <v>1348</v>
      </c>
      <c r="AB244">
        <v>175000</v>
      </c>
      <c r="AC244" s="1">
        <v>44046</v>
      </c>
      <c r="AD244" s="1">
        <v>44049</v>
      </c>
      <c r="AE244" s="1">
        <v>44049</v>
      </c>
      <c r="AF244" s="1">
        <v>44242</v>
      </c>
      <c r="AG244" s="1">
        <v>47894</v>
      </c>
      <c r="AH244">
        <v>149</v>
      </c>
      <c r="AI244">
        <v>40</v>
      </c>
      <c r="AJ244">
        <v>3640</v>
      </c>
      <c r="AK244">
        <v>3.2</v>
      </c>
      <c r="AL244">
        <v>1</v>
      </c>
      <c r="AM244" t="s">
        <v>216</v>
      </c>
      <c r="AN244" t="s">
        <v>196</v>
      </c>
      <c r="AO244">
        <v>99.001999999999995</v>
      </c>
      <c r="AP244">
        <v>106.065</v>
      </c>
      <c r="AQ244">
        <v>185613.75</v>
      </c>
      <c r="AR244">
        <v>2317.7800000000002</v>
      </c>
      <c r="AS244">
        <v>187931.53</v>
      </c>
      <c r="AT244">
        <v>185613.75</v>
      </c>
      <c r="AU244">
        <v>2317.7800000000002</v>
      </c>
      <c r="AV244">
        <v>187931.53</v>
      </c>
      <c r="AW244">
        <v>173253.5</v>
      </c>
      <c r="AX244">
        <v>173253.5</v>
      </c>
      <c r="BA244">
        <v>73434370.659999996</v>
      </c>
      <c r="BB244">
        <v>570322.91</v>
      </c>
      <c r="BC244">
        <v>74004693.569999993</v>
      </c>
      <c r="BD244">
        <v>75455236.109999999</v>
      </c>
      <c r="BE244">
        <v>0.24599199999999999</v>
      </c>
      <c r="BF244" t="str">
        <f>IF(TRIM(W244)="",IF(TRIM(O244)="",IF(TRIM(M244)="","please check",CONCATENATE(M244,"_",COUNTIFS($M$2:$M244,M244,$C$2:$C244,$C244))),CONCATENATE(O244,"_",COUNTIFS($O$2:$O244,O244,$C$2:$C244,$C244))),W244)</f>
        <v>US84861TAG31</v>
      </c>
      <c r="BG244" t="str">
        <f t="shared" si="9"/>
        <v/>
      </c>
      <c r="BH244">
        <f t="shared" si="10"/>
        <v>175000</v>
      </c>
      <c r="BI244">
        <f t="shared" si="11"/>
        <v>187931.53</v>
      </c>
      <c r="BJ244">
        <f>IF($I244&lt;&gt;"F.E.T.",$AV244,IF($BK244="",IF($D244=$L244,$BI244,-SUMIFS($BI:$BI,$BG:$BG,$BG244,$B:$B,$B244,$L:$L,"&lt;&gt;"&amp;$L244)+SUMIFS($AY:$AY,$BG:$BG,$BG244,$B:$B,$B244)),IF($D244=$L244,-SUMIFS($BI:$BI,$BG:$BG,$BG244,$B:$B,$B244,$L:$L,"&lt;&gt;"&amp;$L244)*VLOOKUP($D244&amp;(IF($L244=MID($Q244,FIND("Bought ",$Q244)+7,3),MID($Q244,FIND("Sold ",$Q244)+5,3),IF($L244=MID($Q244,FIND("Sold ",$Q244)+5,3),MID($Q244,FIND("Bought ",$Q244)+7,3),"error"))),FX!$A:$B,2,0)+SUMIFS($AY:$AY,$BG:$BG,$BG244,$B:$B,$B244),$BI244*(VLOOKUP($D244&amp;$L244,FX!$A:$B,2,0)))))</f>
        <v>187931.53</v>
      </c>
      <c r="BK244" t="str">
        <f>IF(E244="CASH",IFERROR(VLOOKUP(M244,[1]mapping!$A:$C,3,0),""),IF(I244="F.E.T.",IF(VLOOKUP(O244,[1]forwards!$E:$Q,13,0)=0,"",VLOOKUP(O244,[1]forwards!$E:$Q,13,0)),""))</f>
        <v/>
      </c>
      <c r="BL244">
        <f>IF($B244&lt;&gt;VLOOKUP($BL$1,NAV!$A:$N,MATCH("SubFund_Code",NAV!$A$1:$N$1,0),0),"n/a",IF($BK244="",$BJ244/SUMIFS($BJ:$BJ,$BK:$BK,"",$B:$B,$B244)*VLOOKUP($BL$1,NAV!$A:$N,MATCH("Hedged sc",NAV!$A$1:$N$1,0),0)/VLOOKUP($BL$1,NAV!$A:$N,MATCH("SC in FUND CCY",NAV!$A$1:$N$1,0),0),IF($BK244&lt;&gt;VLOOKUP($BL$1,NAV!$A:$N,MATCH("SC",NAV!$A$1:$N$1,0),0),"n/a",$BJ244/VLOOKUP($BL$1,NAV!$A:$N,MATCH("SC in FUND CCY",NAV!$A$1:$N$1,0),0))))</f>
        <v>2.5068608749629039E-3</v>
      </c>
    </row>
    <row r="245" spans="1:64" x14ac:dyDescent="0.25">
      <c r="A245" s="1">
        <v>44196</v>
      </c>
      <c r="B245" t="s">
        <v>106</v>
      </c>
      <c r="C245" t="s">
        <v>107</v>
      </c>
      <c r="D245" t="s">
        <v>63</v>
      </c>
      <c r="E245" t="s">
        <v>124</v>
      </c>
      <c r="F245" t="s">
        <v>125</v>
      </c>
      <c r="G245" t="s">
        <v>126</v>
      </c>
      <c r="H245">
        <v>150</v>
      </c>
      <c r="I245" t="s">
        <v>127</v>
      </c>
      <c r="J245">
        <v>200</v>
      </c>
      <c r="K245" t="s">
        <v>128</v>
      </c>
      <c r="L245" t="s">
        <v>63</v>
      </c>
      <c r="P245">
        <v>888702000000</v>
      </c>
      <c r="Q245" t="s">
        <v>1178</v>
      </c>
      <c r="R245" t="s">
        <v>136</v>
      </c>
      <c r="S245" t="s">
        <v>151</v>
      </c>
      <c r="T245" t="s">
        <v>190</v>
      </c>
      <c r="U245" t="s">
        <v>298</v>
      </c>
      <c r="V245">
        <v>825098</v>
      </c>
      <c r="W245" t="s">
        <v>1179</v>
      </c>
      <c r="X245" t="s">
        <v>1180</v>
      </c>
      <c r="AB245">
        <v>500000</v>
      </c>
      <c r="AC245" s="1">
        <v>44048</v>
      </c>
      <c r="AD245" s="1">
        <v>44055</v>
      </c>
      <c r="AE245" s="1">
        <v>44055</v>
      </c>
      <c r="AF245" s="1">
        <v>44239</v>
      </c>
      <c r="AG245" s="1">
        <v>49533</v>
      </c>
      <c r="AH245">
        <v>143</v>
      </c>
      <c r="AI245">
        <v>37</v>
      </c>
      <c r="AJ245">
        <v>5257</v>
      </c>
      <c r="AK245">
        <v>2.5880000000000001</v>
      </c>
      <c r="AL245">
        <v>1</v>
      </c>
      <c r="AM245" t="s">
        <v>216</v>
      </c>
      <c r="AN245" t="s">
        <v>196</v>
      </c>
      <c r="AO245">
        <v>100</v>
      </c>
      <c r="AP245">
        <v>102.35299999999999</v>
      </c>
      <c r="AQ245">
        <v>511765</v>
      </c>
      <c r="AR245">
        <v>5140.0600000000004</v>
      </c>
      <c r="AS245">
        <v>516905.06</v>
      </c>
      <c r="AT245">
        <v>511765</v>
      </c>
      <c r="AU245">
        <v>5140.0600000000004</v>
      </c>
      <c r="AV245">
        <v>516905.06</v>
      </c>
      <c r="AW245">
        <v>500000</v>
      </c>
      <c r="AX245">
        <v>500000</v>
      </c>
      <c r="BA245">
        <v>73434370.659999996</v>
      </c>
      <c r="BB245">
        <v>570322.91</v>
      </c>
      <c r="BC245">
        <v>74004693.569999993</v>
      </c>
      <c r="BD245">
        <v>75455236.109999999</v>
      </c>
      <c r="BE245">
        <v>0.67823699999999998</v>
      </c>
      <c r="BF245" t="str">
        <f>IF(TRIM(W245)="",IF(TRIM(O245)="",IF(TRIM(M245)="","please check",CONCATENATE(M245,"_",COUNTIFS($M$2:$M245,M245,$C$2:$C245,$C245))),CONCATENATE(O245,"_",COUNTIFS($O$2:$O245,O245,$C$2:$C245,$C245))),W245)</f>
        <v>US09659T2B67</v>
      </c>
      <c r="BG245" t="str">
        <f t="shared" si="9"/>
        <v/>
      </c>
      <c r="BH245">
        <f t="shared" si="10"/>
        <v>500000</v>
      </c>
      <c r="BI245">
        <f t="shared" si="11"/>
        <v>516905.06</v>
      </c>
      <c r="BJ245">
        <f>IF($I245&lt;&gt;"F.E.T.",$AV245,IF($BK245="",IF($D245=$L245,$BI245,-SUMIFS($BI:$BI,$BG:$BG,$BG245,$B:$B,$B245,$L:$L,"&lt;&gt;"&amp;$L245)+SUMIFS($AY:$AY,$BG:$BG,$BG245,$B:$B,$B245)),IF($D245=$L245,-SUMIFS($BI:$BI,$BG:$BG,$BG245,$B:$B,$B245,$L:$L,"&lt;&gt;"&amp;$L245)*VLOOKUP($D245&amp;(IF($L245=MID($Q245,FIND("Bought ",$Q245)+7,3),MID($Q245,FIND("Sold ",$Q245)+5,3),IF($L245=MID($Q245,FIND("Sold ",$Q245)+5,3),MID($Q245,FIND("Bought ",$Q245)+7,3),"error"))),FX!$A:$B,2,0)+SUMIFS($AY:$AY,$BG:$BG,$BG245,$B:$B,$B245),$BI245*(VLOOKUP($D245&amp;$L245,FX!$A:$B,2,0)))))</f>
        <v>516905.06</v>
      </c>
      <c r="BK245" t="str">
        <f>IF(E245="CASH",IFERROR(VLOOKUP(M245,[1]mapping!$A:$C,3,0),""),IF(I245="F.E.T.",IF(VLOOKUP(O245,[1]forwards!$E:$Q,13,0)=0,"",VLOOKUP(O245,[1]forwards!$E:$Q,13,0)),""))</f>
        <v/>
      </c>
      <c r="BL245">
        <f>IF($B245&lt;&gt;VLOOKUP($BL$1,NAV!$A:$N,MATCH("SubFund_Code",NAV!$A$1:$N$1,0),0),"n/a",IF($BK245="",$BJ245/SUMIFS($BJ:$BJ,$BK:$BK,"",$B:$B,$B245)*VLOOKUP($BL$1,NAV!$A:$N,MATCH("Hedged sc",NAV!$A$1:$N$1,0),0)/VLOOKUP($BL$1,NAV!$A:$N,MATCH("SC in FUND CCY",NAV!$A$1:$N$1,0),0),IF($BK245&lt;&gt;VLOOKUP($BL$1,NAV!$A:$N,MATCH("SC",NAV!$A$1:$N$1,0),0),"n/a",$BJ245/VLOOKUP($BL$1,NAV!$A:$N,MATCH("SC in FUND CCY",NAV!$A$1:$N$1,0),0))))</f>
        <v>6.8951126561059353E-3</v>
      </c>
    </row>
    <row r="246" spans="1:64" x14ac:dyDescent="0.25">
      <c r="A246" s="1">
        <v>44196</v>
      </c>
      <c r="B246" t="s">
        <v>106</v>
      </c>
      <c r="C246" t="s">
        <v>107</v>
      </c>
      <c r="D246" t="s">
        <v>63</v>
      </c>
      <c r="E246" t="s">
        <v>124</v>
      </c>
      <c r="F246" t="s">
        <v>125</v>
      </c>
      <c r="G246" t="s">
        <v>126</v>
      </c>
      <c r="H246">
        <v>150</v>
      </c>
      <c r="I246" t="s">
        <v>127</v>
      </c>
      <c r="J246">
        <v>200</v>
      </c>
      <c r="K246" t="s">
        <v>128</v>
      </c>
      <c r="L246" t="s">
        <v>63</v>
      </c>
      <c r="P246">
        <v>897563000000</v>
      </c>
      <c r="Q246" t="s">
        <v>1349</v>
      </c>
      <c r="R246" t="s">
        <v>162</v>
      </c>
      <c r="S246" t="s">
        <v>137</v>
      </c>
      <c r="T246" t="s">
        <v>215</v>
      </c>
      <c r="U246" t="s">
        <v>298</v>
      </c>
      <c r="V246">
        <v>825098</v>
      </c>
      <c r="W246" t="s">
        <v>1350</v>
      </c>
      <c r="X246" t="s">
        <v>1351</v>
      </c>
      <c r="AB246">
        <v>515000</v>
      </c>
      <c r="AC246" s="1">
        <v>43559</v>
      </c>
      <c r="AD246" s="1">
        <v>43563</v>
      </c>
      <c r="AE246" s="1">
        <v>44180</v>
      </c>
      <c r="AF246" s="1">
        <v>44362</v>
      </c>
      <c r="AG246" s="1">
        <v>46371</v>
      </c>
      <c r="AH246">
        <v>20</v>
      </c>
      <c r="AI246">
        <v>160</v>
      </c>
      <c r="AJ246">
        <v>2140</v>
      </c>
      <c r="AK246">
        <v>4.125</v>
      </c>
      <c r="AL246">
        <v>1</v>
      </c>
      <c r="AM246" t="s">
        <v>216</v>
      </c>
      <c r="AN246" t="s">
        <v>196</v>
      </c>
      <c r="AO246">
        <v>106.464291</v>
      </c>
      <c r="AP246">
        <v>117.062</v>
      </c>
      <c r="AQ246">
        <v>602869.30000000005</v>
      </c>
      <c r="AR246">
        <v>1180.21</v>
      </c>
      <c r="AS246">
        <v>604049.51</v>
      </c>
      <c r="AT246">
        <v>602869.30000000005</v>
      </c>
      <c r="AU246">
        <v>1180.21</v>
      </c>
      <c r="AV246">
        <v>604049.51</v>
      </c>
      <c r="AW246">
        <v>548291.1</v>
      </c>
      <c r="AX246">
        <v>548291.1</v>
      </c>
      <c r="BA246">
        <v>73434370.659999996</v>
      </c>
      <c r="BB246">
        <v>570322.91</v>
      </c>
      <c r="BC246">
        <v>74004693.569999993</v>
      </c>
      <c r="BD246">
        <v>75455236.109999999</v>
      </c>
      <c r="BE246">
        <v>0.79897600000000002</v>
      </c>
      <c r="BF246" t="str">
        <f>IF(TRIM(W246)="",IF(TRIM(O246)="",IF(TRIM(M246)="","please check",CONCATENATE(M246,"_",COUNTIFS($M$2:$M246,M246,$C$2:$C246,$C246))),CONCATENATE(O246,"_",COUNTIFS($O$2:$O246,O246,$C$2:$C246,$C246))),W246)</f>
        <v>US46625HJZ47</v>
      </c>
      <c r="BG246" t="str">
        <f t="shared" si="9"/>
        <v/>
      </c>
      <c r="BH246">
        <f t="shared" si="10"/>
        <v>515000</v>
      </c>
      <c r="BI246">
        <f t="shared" si="11"/>
        <v>604049.51</v>
      </c>
      <c r="BJ246">
        <f>IF($I246&lt;&gt;"F.E.T.",$AV246,IF($BK246="",IF($D246=$L246,$BI246,-SUMIFS($BI:$BI,$BG:$BG,$BG246,$B:$B,$B246,$L:$L,"&lt;&gt;"&amp;$L246)+SUMIFS($AY:$AY,$BG:$BG,$BG246,$B:$B,$B246)),IF($D246=$L246,-SUMIFS($BI:$BI,$BG:$BG,$BG246,$B:$B,$B246,$L:$L,"&lt;&gt;"&amp;$L246)*VLOOKUP($D246&amp;(IF($L246=MID($Q246,FIND("Bought ",$Q246)+7,3),MID($Q246,FIND("Sold ",$Q246)+5,3),IF($L246=MID($Q246,FIND("Sold ",$Q246)+5,3),MID($Q246,FIND("Bought ",$Q246)+7,3),"error"))),FX!$A:$B,2,0)+SUMIFS($AY:$AY,$BG:$BG,$BG246,$B:$B,$B246),$BI246*(VLOOKUP($D246&amp;$L246,FX!$A:$B,2,0)))))</f>
        <v>604049.51</v>
      </c>
      <c r="BK246" t="str">
        <f>IF(E246="CASH",IFERROR(VLOOKUP(M246,[1]mapping!$A:$C,3,0),""),IF(I246="F.E.T.",IF(VLOOKUP(O246,[1]forwards!$E:$Q,13,0)=0,"",VLOOKUP(O246,[1]forwards!$E:$Q,13,0)),""))</f>
        <v/>
      </c>
      <c r="BL246">
        <f>IF($B246&lt;&gt;VLOOKUP($BL$1,NAV!$A:$N,MATCH("SubFund_Code",NAV!$A$1:$N$1,0),0),"n/a",IF($BK246="",$BJ246/SUMIFS($BJ:$BJ,$BK:$BK,"",$B:$B,$B246)*VLOOKUP($BL$1,NAV!$A:$N,MATCH("Hedged sc",NAV!$A$1:$N$1,0),0)/VLOOKUP($BL$1,NAV!$A:$N,MATCH("SC in FUND CCY",NAV!$A$1:$N$1,0),0),IF($BK246&lt;&gt;VLOOKUP($BL$1,NAV!$A:$N,MATCH("SC",NAV!$A$1:$N$1,0),0),"n/a",$BJ246/VLOOKUP($BL$1,NAV!$A:$N,MATCH("SC in FUND CCY",NAV!$A$1:$N$1,0),0))))</f>
        <v>8.0575520412115714E-3</v>
      </c>
    </row>
    <row r="247" spans="1:64" x14ac:dyDescent="0.25">
      <c r="A247" s="1">
        <v>44196</v>
      </c>
      <c r="B247" t="s">
        <v>106</v>
      </c>
      <c r="C247" t="s">
        <v>107</v>
      </c>
      <c r="D247" t="s">
        <v>63</v>
      </c>
      <c r="E247" t="s">
        <v>124</v>
      </c>
      <c r="F247" t="s">
        <v>125</v>
      </c>
      <c r="G247" t="s">
        <v>126</v>
      </c>
      <c r="H247">
        <v>150</v>
      </c>
      <c r="I247" t="s">
        <v>127</v>
      </c>
      <c r="J247">
        <v>200</v>
      </c>
      <c r="K247" t="s">
        <v>128</v>
      </c>
      <c r="L247" t="s">
        <v>63</v>
      </c>
      <c r="P247">
        <v>902611000000</v>
      </c>
      <c r="Q247" t="s">
        <v>1352</v>
      </c>
      <c r="R247" t="s">
        <v>237</v>
      </c>
      <c r="S247" t="s">
        <v>137</v>
      </c>
      <c r="T247" t="s">
        <v>190</v>
      </c>
      <c r="U247" t="s">
        <v>298</v>
      </c>
      <c r="V247">
        <v>825098</v>
      </c>
      <c r="W247" t="s">
        <v>1353</v>
      </c>
      <c r="X247" t="s">
        <v>1354</v>
      </c>
      <c r="AB247">
        <v>150000</v>
      </c>
      <c r="AC247" s="1">
        <v>44084</v>
      </c>
      <c r="AD247" s="1">
        <v>44089</v>
      </c>
      <c r="AE247" s="1">
        <v>44089</v>
      </c>
      <c r="AF247" s="1">
        <v>44270</v>
      </c>
      <c r="AG247" s="1">
        <v>55046</v>
      </c>
      <c r="AH247">
        <v>110</v>
      </c>
      <c r="AI247">
        <v>70</v>
      </c>
      <c r="AJ247">
        <v>10690</v>
      </c>
      <c r="AK247">
        <v>3.35</v>
      </c>
      <c r="AL247">
        <v>1</v>
      </c>
      <c r="AM247" t="s">
        <v>216</v>
      </c>
      <c r="AN247" t="s">
        <v>196</v>
      </c>
      <c r="AO247">
        <v>99.231999999999999</v>
      </c>
      <c r="AP247">
        <v>112.387</v>
      </c>
      <c r="AQ247">
        <v>168580.5</v>
      </c>
      <c r="AR247">
        <v>1535.42</v>
      </c>
      <c r="AS247">
        <v>170115.92</v>
      </c>
      <c r="AT247">
        <v>168580.5</v>
      </c>
      <c r="AU247">
        <v>1535.42</v>
      </c>
      <c r="AV247">
        <v>170115.92</v>
      </c>
      <c r="AW247">
        <v>148848</v>
      </c>
      <c r="AX247">
        <v>148848</v>
      </c>
      <c r="BA247">
        <v>73434370.659999996</v>
      </c>
      <c r="BB247">
        <v>570322.91</v>
      </c>
      <c r="BC247">
        <v>74004693.569999993</v>
      </c>
      <c r="BD247">
        <v>75455236.109999999</v>
      </c>
      <c r="BE247">
        <v>0.22341800000000001</v>
      </c>
      <c r="BF247" t="str">
        <f>IF(TRIM(W247)="",IF(TRIM(O247)="",IF(TRIM(M247)="","please check",CONCATENATE(M247,"_",COUNTIFS($M$2:$M247,M247,$C$2:$C247,$C247))),CONCATENATE(O247,"_",COUNTIFS($O$2:$O247,O247,$C$2:$C247,$C247))),W247)</f>
        <v>US694476AE25</v>
      </c>
      <c r="BG247" t="str">
        <f t="shared" si="9"/>
        <v/>
      </c>
      <c r="BH247">
        <f t="shared" si="10"/>
        <v>150000</v>
      </c>
      <c r="BI247">
        <f t="shared" si="11"/>
        <v>170115.92</v>
      </c>
      <c r="BJ247">
        <f>IF($I247&lt;&gt;"F.E.T.",$AV247,IF($BK247="",IF($D247=$L247,$BI247,-SUMIFS($BI:$BI,$BG:$BG,$BG247,$B:$B,$B247,$L:$L,"&lt;&gt;"&amp;$L247)+SUMIFS($AY:$AY,$BG:$BG,$BG247,$B:$B,$B247)),IF($D247=$L247,-SUMIFS($BI:$BI,$BG:$BG,$BG247,$B:$B,$B247,$L:$L,"&lt;&gt;"&amp;$L247)*VLOOKUP($D247&amp;(IF($L247=MID($Q247,FIND("Bought ",$Q247)+7,3),MID($Q247,FIND("Sold ",$Q247)+5,3),IF($L247=MID($Q247,FIND("Sold ",$Q247)+5,3),MID($Q247,FIND("Bought ",$Q247)+7,3),"error"))),FX!$A:$B,2,0)+SUMIFS($AY:$AY,$BG:$BG,$BG247,$B:$B,$B247),$BI247*(VLOOKUP($D247&amp;$L247,FX!$A:$B,2,0)))))</f>
        <v>170115.92</v>
      </c>
      <c r="BK247" t="str">
        <f>IF(E247="CASH",IFERROR(VLOOKUP(M247,[1]mapping!$A:$C,3,0),""),IF(I247="F.E.T.",IF(VLOOKUP(O247,[1]forwards!$E:$Q,13,0)=0,"",VLOOKUP(O247,[1]forwards!$E:$Q,13,0)),""))</f>
        <v/>
      </c>
      <c r="BL247">
        <f>IF($B247&lt;&gt;VLOOKUP($BL$1,NAV!$A:$N,MATCH("SubFund_Code",NAV!$A$1:$N$1,0),0),"n/a",IF($BK247="",$BJ247/SUMIFS($BJ:$BJ,$BK:$BK,"",$B:$B,$B247)*VLOOKUP($BL$1,NAV!$A:$N,MATCH("Hedged sc",NAV!$A$1:$N$1,0),0)/VLOOKUP($BL$1,NAV!$A:$N,MATCH("SC in FUND CCY",NAV!$A$1:$N$1,0),0),IF($BK247&lt;&gt;VLOOKUP($BL$1,NAV!$A:$N,MATCH("SC",NAV!$A$1:$N$1,0),0),"n/a",$BJ247/VLOOKUP($BL$1,NAV!$A:$N,MATCH("SC in FUND CCY",NAV!$A$1:$N$1,0),0))))</f>
        <v>2.2692144530314811E-3</v>
      </c>
    </row>
    <row r="248" spans="1:64" x14ac:dyDescent="0.25">
      <c r="A248" s="1">
        <v>44196</v>
      </c>
      <c r="B248" t="s">
        <v>106</v>
      </c>
      <c r="C248" t="s">
        <v>107</v>
      </c>
      <c r="D248" t="s">
        <v>63</v>
      </c>
      <c r="E248" t="s">
        <v>124</v>
      </c>
      <c r="F248" t="s">
        <v>125</v>
      </c>
      <c r="G248" t="s">
        <v>126</v>
      </c>
      <c r="H248">
        <v>150</v>
      </c>
      <c r="I248" t="s">
        <v>127</v>
      </c>
      <c r="J248">
        <v>200</v>
      </c>
      <c r="K248" t="s">
        <v>128</v>
      </c>
      <c r="L248" t="s">
        <v>63</v>
      </c>
      <c r="P248">
        <v>902625000000</v>
      </c>
      <c r="Q248" t="s">
        <v>1181</v>
      </c>
      <c r="R248" t="s">
        <v>228</v>
      </c>
      <c r="S248" t="s">
        <v>300</v>
      </c>
      <c r="T248" t="s">
        <v>190</v>
      </c>
      <c r="U248" t="s">
        <v>298</v>
      </c>
      <c r="V248">
        <v>825098</v>
      </c>
      <c r="W248" t="s">
        <v>1182</v>
      </c>
      <c r="X248" t="s">
        <v>1183</v>
      </c>
      <c r="AB248">
        <v>500000</v>
      </c>
      <c r="AC248" s="1">
        <v>44084</v>
      </c>
      <c r="AD248" s="1">
        <v>44091</v>
      </c>
      <c r="AE248" s="1">
        <v>44091</v>
      </c>
      <c r="AF248" s="1">
        <v>44272</v>
      </c>
      <c r="AG248" s="1">
        <v>47743</v>
      </c>
      <c r="AH248">
        <v>108</v>
      </c>
      <c r="AI248">
        <v>72</v>
      </c>
      <c r="AJ248">
        <v>3492</v>
      </c>
      <c r="AK248">
        <v>4.8099999999999996</v>
      </c>
      <c r="AL248">
        <v>1</v>
      </c>
      <c r="AM248" t="s">
        <v>216</v>
      </c>
      <c r="AN248" t="s">
        <v>196</v>
      </c>
      <c r="AO248">
        <v>100</v>
      </c>
      <c r="AP248">
        <v>112.458</v>
      </c>
      <c r="AQ248">
        <v>562290</v>
      </c>
      <c r="AR248">
        <v>7215</v>
      </c>
      <c r="AS248">
        <v>569505</v>
      </c>
      <c r="AT248">
        <v>562290</v>
      </c>
      <c r="AU248">
        <v>7215</v>
      </c>
      <c r="AV248">
        <v>569505</v>
      </c>
      <c r="AW248">
        <v>500000</v>
      </c>
      <c r="AX248">
        <v>500000</v>
      </c>
      <c r="BA248">
        <v>73434370.659999996</v>
      </c>
      <c r="BB248">
        <v>570322.91</v>
      </c>
      <c r="BC248">
        <v>74004693.569999993</v>
      </c>
      <c r="BD248">
        <v>75455236.109999999</v>
      </c>
      <c r="BE248">
        <v>0.745197</v>
      </c>
      <c r="BF248" t="str">
        <f>IF(TRIM(W248)="",IF(TRIM(O248)="",IF(TRIM(M248)="","please check",CONCATENATE(M248,"_",COUNTIFS($M$2:$M248,M248,$C$2:$C248,$C248))),CONCATENATE(O248,"_",COUNTIFS($O$2:$O248,O248,$C$2:$C248,$C248))),W248)</f>
        <v>US654744AD34</v>
      </c>
      <c r="BG248" t="str">
        <f t="shared" si="9"/>
        <v/>
      </c>
      <c r="BH248">
        <f t="shared" si="10"/>
        <v>500000</v>
      </c>
      <c r="BI248">
        <f t="shared" si="11"/>
        <v>569505</v>
      </c>
      <c r="BJ248">
        <f>IF($I248&lt;&gt;"F.E.T.",$AV248,IF($BK248="",IF($D248=$L248,$BI248,-SUMIFS($BI:$BI,$BG:$BG,$BG248,$B:$B,$B248,$L:$L,"&lt;&gt;"&amp;$L248)+SUMIFS($AY:$AY,$BG:$BG,$BG248,$B:$B,$B248)),IF($D248=$L248,-SUMIFS($BI:$BI,$BG:$BG,$BG248,$B:$B,$B248,$L:$L,"&lt;&gt;"&amp;$L248)*VLOOKUP($D248&amp;(IF($L248=MID($Q248,FIND("Bought ",$Q248)+7,3),MID($Q248,FIND("Sold ",$Q248)+5,3),IF($L248=MID($Q248,FIND("Sold ",$Q248)+5,3),MID($Q248,FIND("Bought ",$Q248)+7,3),"error"))),FX!$A:$B,2,0)+SUMIFS($AY:$AY,$BG:$BG,$BG248,$B:$B,$B248),$BI248*(VLOOKUP($D248&amp;$L248,FX!$A:$B,2,0)))))</f>
        <v>569505</v>
      </c>
      <c r="BK248" t="str">
        <f>IF(E248="CASH",IFERROR(VLOOKUP(M248,[1]mapping!$A:$C,3,0),""),IF(I248="F.E.T.",IF(VLOOKUP(O248,[1]forwards!$E:$Q,13,0)=0,"",VLOOKUP(O248,[1]forwards!$E:$Q,13,0)),""))</f>
        <v/>
      </c>
      <c r="BL248">
        <f>IF($B248&lt;&gt;VLOOKUP($BL$1,NAV!$A:$N,MATCH("SubFund_Code",NAV!$A$1:$N$1,0),0),"n/a",IF($BK248="",$BJ248/SUMIFS($BJ:$BJ,$BK:$BK,"",$B:$B,$B248)*VLOOKUP($BL$1,NAV!$A:$N,MATCH("Hedged sc",NAV!$A$1:$N$1,0),0)/VLOOKUP($BL$1,NAV!$A:$N,MATCH("SC in FUND CCY",NAV!$A$1:$N$1,0),0),IF($BK248&lt;&gt;VLOOKUP($BL$1,NAV!$A:$N,MATCH("SC",NAV!$A$1:$N$1,0),0),"n/a",$BJ248/VLOOKUP($BL$1,NAV!$A:$N,MATCH("SC in FUND CCY",NAV!$A$1:$N$1,0),0))))</f>
        <v>7.5967550660378733E-3</v>
      </c>
    </row>
    <row r="249" spans="1:64" x14ac:dyDescent="0.25">
      <c r="A249" s="1">
        <v>44196</v>
      </c>
      <c r="B249" t="s">
        <v>106</v>
      </c>
      <c r="C249" t="s">
        <v>107</v>
      </c>
      <c r="D249" t="s">
        <v>63</v>
      </c>
      <c r="E249" t="s">
        <v>124</v>
      </c>
      <c r="F249" t="s">
        <v>125</v>
      </c>
      <c r="G249" t="s">
        <v>126</v>
      </c>
      <c r="H249">
        <v>150</v>
      </c>
      <c r="I249" t="s">
        <v>127</v>
      </c>
      <c r="J249">
        <v>200</v>
      </c>
      <c r="K249" t="s">
        <v>128</v>
      </c>
      <c r="L249" t="s">
        <v>63</v>
      </c>
      <c r="P249">
        <v>903386000000</v>
      </c>
      <c r="Q249" t="s">
        <v>1184</v>
      </c>
      <c r="R249" t="s">
        <v>302</v>
      </c>
      <c r="S249" t="s">
        <v>137</v>
      </c>
      <c r="T249" t="s">
        <v>215</v>
      </c>
      <c r="U249" t="s">
        <v>298</v>
      </c>
      <c r="V249">
        <v>825098</v>
      </c>
      <c r="W249" t="s">
        <v>1185</v>
      </c>
      <c r="X249" t="s">
        <v>1186</v>
      </c>
      <c r="AB249">
        <v>300000</v>
      </c>
      <c r="AC249" s="1">
        <v>44088</v>
      </c>
      <c r="AD249" s="1">
        <v>44095</v>
      </c>
      <c r="AE249" s="1">
        <v>44095</v>
      </c>
      <c r="AF249" s="1">
        <v>44287</v>
      </c>
      <c r="AG249" s="1">
        <v>47757</v>
      </c>
      <c r="AH249">
        <v>104</v>
      </c>
      <c r="AI249">
        <v>86</v>
      </c>
      <c r="AJ249">
        <v>3506</v>
      </c>
      <c r="AK249">
        <v>3.5</v>
      </c>
      <c r="AL249">
        <v>1</v>
      </c>
      <c r="AM249" t="s">
        <v>216</v>
      </c>
      <c r="AN249" t="s">
        <v>196</v>
      </c>
      <c r="AO249">
        <v>99.656000000000006</v>
      </c>
      <c r="AP249">
        <v>107.33499999999999</v>
      </c>
      <c r="AQ249">
        <v>322005</v>
      </c>
      <c r="AR249">
        <v>3033.33</v>
      </c>
      <c r="AS249">
        <v>325038.33</v>
      </c>
      <c r="AT249">
        <v>322005</v>
      </c>
      <c r="AU249">
        <v>3033.33</v>
      </c>
      <c r="AV249">
        <v>325038.33</v>
      </c>
      <c r="AW249">
        <v>298968</v>
      </c>
      <c r="AX249">
        <v>298968</v>
      </c>
      <c r="BA249">
        <v>73434370.659999996</v>
      </c>
      <c r="BB249">
        <v>570322.91</v>
      </c>
      <c r="BC249">
        <v>74004693.569999993</v>
      </c>
      <c r="BD249">
        <v>75455236.109999999</v>
      </c>
      <c r="BE249">
        <v>0.42675000000000002</v>
      </c>
      <c r="BF249" t="str">
        <f>IF(TRIM(W249)="",IF(TRIM(O249)="",IF(TRIM(M249)="","please check",CONCATENATE(M249,"_",COUNTIFS($M$2:$M249,M249,$C$2:$C249,$C249))),CONCATENATE(O249,"_",COUNTIFS($O$2:$O249,O249,$C$2:$C249,$C249))),W249)</f>
        <v>US34354PAF27</v>
      </c>
      <c r="BG249" t="str">
        <f t="shared" si="9"/>
        <v/>
      </c>
      <c r="BH249">
        <f t="shared" si="10"/>
        <v>300000</v>
      </c>
      <c r="BI249">
        <f t="shared" si="11"/>
        <v>325038.33</v>
      </c>
      <c r="BJ249">
        <f>IF($I249&lt;&gt;"F.E.T.",$AV249,IF($BK249="",IF($D249=$L249,$BI249,-SUMIFS($BI:$BI,$BG:$BG,$BG249,$B:$B,$B249,$L:$L,"&lt;&gt;"&amp;$L249)+SUMIFS($AY:$AY,$BG:$BG,$BG249,$B:$B,$B249)),IF($D249=$L249,-SUMIFS($BI:$BI,$BG:$BG,$BG249,$B:$B,$B249,$L:$L,"&lt;&gt;"&amp;$L249)*VLOOKUP($D249&amp;(IF($L249=MID($Q249,FIND("Bought ",$Q249)+7,3),MID($Q249,FIND("Sold ",$Q249)+5,3),IF($L249=MID($Q249,FIND("Sold ",$Q249)+5,3),MID($Q249,FIND("Bought ",$Q249)+7,3),"error"))),FX!$A:$B,2,0)+SUMIFS($AY:$AY,$BG:$BG,$BG249,$B:$B,$B249),$BI249*(VLOOKUP($D249&amp;$L249,FX!$A:$B,2,0)))))</f>
        <v>325038.33</v>
      </c>
      <c r="BK249" t="str">
        <f>IF(E249="CASH",IFERROR(VLOOKUP(M249,[1]mapping!$A:$C,3,0),""),IF(I249="F.E.T.",IF(VLOOKUP(O249,[1]forwards!$E:$Q,13,0)=0,"",VLOOKUP(O249,[1]forwards!$E:$Q,13,0)),""))</f>
        <v/>
      </c>
      <c r="BL249">
        <f>IF($B249&lt;&gt;VLOOKUP($BL$1,NAV!$A:$N,MATCH("SubFund_Code",NAV!$A$1:$N$1,0),0),"n/a",IF($BK249="",$BJ249/SUMIFS($BJ:$BJ,$BK:$BK,"",$B:$B,$B249)*VLOOKUP($BL$1,NAV!$A:$N,MATCH("Hedged sc",NAV!$A$1:$N$1,0),0)/VLOOKUP($BL$1,NAV!$A:$N,MATCH("SC in FUND CCY",NAV!$A$1:$N$1,0),0),IF($BK249&lt;&gt;VLOOKUP($BL$1,NAV!$A:$N,MATCH("SC",NAV!$A$1:$N$1,0),0),"n/a",$BJ249/VLOOKUP($BL$1,NAV!$A:$N,MATCH("SC in FUND CCY",NAV!$A$1:$N$1,0),0))))</f>
        <v>4.3357592647720218E-3</v>
      </c>
    </row>
    <row r="250" spans="1:64" x14ac:dyDescent="0.25">
      <c r="A250" s="1">
        <v>44196</v>
      </c>
      <c r="B250" t="s">
        <v>106</v>
      </c>
      <c r="C250" t="s">
        <v>107</v>
      </c>
      <c r="D250" t="s">
        <v>63</v>
      </c>
      <c r="E250" t="s">
        <v>124</v>
      </c>
      <c r="F250" t="s">
        <v>125</v>
      </c>
      <c r="G250" t="s">
        <v>126</v>
      </c>
      <c r="H250">
        <v>150</v>
      </c>
      <c r="I250" t="s">
        <v>127</v>
      </c>
      <c r="J250">
        <v>200</v>
      </c>
      <c r="K250" t="s">
        <v>128</v>
      </c>
      <c r="L250" t="s">
        <v>63</v>
      </c>
      <c r="P250">
        <v>903937000000</v>
      </c>
      <c r="Q250" t="s">
        <v>1187</v>
      </c>
      <c r="R250" t="s">
        <v>136</v>
      </c>
      <c r="S250" t="s">
        <v>137</v>
      </c>
      <c r="T250" t="s">
        <v>190</v>
      </c>
      <c r="U250" t="s">
        <v>298</v>
      </c>
      <c r="V250">
        <v>825098</v>
      </c>
      <c r="W250" t="s">
        <v>1188</v>
      </c>
      <c r="X250" t="s">
        <v>1189</v>
      </c>
      <c r="AB250">
        <v>175000</v>
      </c>
      <c r="AC250" s="1">
        <v>44089</v>
      </c>
      <c r="AD250" s="1">
        <v>44096</v>
      </c>
      <c r="AE250" s="1">
        <v>44096</v>
      </c>
      <c r="AF250" s="1">
        <v>44277</v>
      </c>
      <c r="AG250" s="1">
        <v>45922</v>
      </c>
      <c r="AH250">
        <v>103</v>
      </c>
      <c r="AI250">
        <v>77</v>
      </c>
      <c r="AJ250">
        <v>1697</v>
      </c>
      <c r="AK250">
        <v>0.9</v>
      </c>
      <c r="AL250">
        <v>1</v>
      </c>
      <c r="AM250" t="s">
        <v>216</v>
      </c>
      <c r="AN250" t="s">
        <v>196</v>
      </c>
      <c r="AO250">
        <v>99.917000000000002</v>
      </c>
      <c r="AP250">
        <v>100.563</v>
      </c>
      <c r="AQ250">
        <v>175985.25</v>
      </c>
      <c r="AR250">
        <v>450.63</v>
      </c>
      <c r="AS250">
        <v>176435.88</v>
      </c>
      <c r="AT250">
        <v>175985.25</v>
      </c>
      <c r="AU250">
        <v>450.63</v>
      </c>
      <c r="AV250">
        <v>176435.88</v>
      </c>
      <c r="AW250">
        <v>174854.75</v>
      </c>
      <c r="AX250">
        <v>174854.75</v>
      </c>
      <c r="BA250">
        <v>73434370.659999996</v>
      </c>
      <c r="BB250">
        <v>570322.91</v>
      </c>
      <c r="BC250">
        <v>74004693.569999993</v>
      </c>
      <c r="BD250">
        <v>75455236.109999999</v>
      </c>
      <c r="BE250">
        <v>0.23323099999999999</v>
      </c>
      <c r="BF250" t="str">
        <f>IF(TRIM(W250)="",IF(TRIM(O250)="",IF(TRIM(M250)="","please check",CONCATENATE(M250,"_",COUNTIFS($M$2:$M250,M250,$C$2:$C250,$C250))),CONCATENATE(O250,"_",COUNTIFS($O$2:$O250,O250,$C$2:$C250,$C250))),W250)</f>
        <v>US00138CAN83</v>
      </c>
      <c r="BG250" t="str">
        <f t="shared" si="9"/>
        <v/>
      </c>
      <c r="BH250">
        <f t="shared" si="10"/>
        <v>175000</v>
      </c>
      <c r="BI250">
        <f t="shared" si="11"/>
        <v>176435.88</v>
      </c>
      <c r="BJ250">
        <f>IF($I250&lt;&gt;"F.E.T.",$AV250,IF($BK250="",IF($D250=$L250,$BI250,-SUMIFS($BI:$BI,$BG:$BG,$BG250,$B:$B,$B250,$L:$L,"&lt;&gt;"&amp;$L250)+SUMIFS($AY:$AY,$BG:$BG,$BG250,$B:$B,$B250)),IF($D250=$L250,-SUMIFS($BI:$BI,$BG:$BG,$BG250,$B:$B,$B250,$L:$L,"&lt;&gt;"&amp;$L250)*VLOOKUP($D250&amp;(IF($L250=MID($Q250,FIND("Bought ",$Q250)+7,3),MID($Q250,FIND("Sold ",$Q250)+5,3),IF($L250=MID($Q250,FIND("Sold ",$Q250)+5,3),MID($Q250,FIND("Bought ",$Q250)+7,3),"error"))),FX!$A:$B,2,0)+SUMIFS($AY:$AY,$BG:$BG,$BG250,$B:$B,$B250),$BI250*(VLOOKUP($D250&amp;$L250,FX!$A:$B,2,0)))))</f>
        <v>176435.88</v>
      </c>
      <c r="BK250" t="str">
        <f>IF(E250="CASH",IFERROR(VLOOKUP(M250,[1]mapping!$A:$C,3,0),""),IF(I250="F.E.T.",IF(VLOOKUP(O250,[1]forwards!$E:$Q,13,0)=0,"",VLOOKUP(O250,[1]forwards!$E:$Q,13,0)),""))</f>
        <v/>
      </c>
      <c r="BL250">
        <f>IF($B250&lt;&gt;VLOOKUP($BL$1,NAV!$A:$N,MATCH("SubFund_Code",NAV!$A$1:$N$1,0),0),"n/a",IF($BK250="",$BJ250/SUMIFS($BJ:$BJ,$BK:$BK,"",$B:$B,$B250)*VLOOKUP($BL$1,NAV!$A:$N,MATCH("Hedged sc",NAV!$A$1:$N$1,0),0)/VLOOKUP($BL$1,NAV!$A:$N,MATCH("SC in FUND CCY",NAV!$A$1:$N$1,0),0),IF($BK250&lt;&gt;VLOOKUP($BL$1,NAV!$A:$N,MATCH("SC",NAV!$A$1:$N$1,0),0),"n/a",$BJ250/VLOOKUP($BL$1,NAV!$A:$N,MATCH("SC in FUND CCY",NAV!$A$1:$N$1,0),0))))</f>
        <v>2.3535178184929902E-3</v>
      </c>
    </row>
    <row r="251" spans="1:64" x14ac:dyDescent="0.25">
      <c r="A251" s="1">
        <v>44196</v>
      </c>
      <c r="B251" t="s">
        <v>106</v>
      </c>
      <c r="C251" t="s">
        <v>107</v>
      </c>
      <c r="D251" t="s">
        <v>63</v>
      </c>
      <c r="E251" t="s">
        <v>124</v>
      </c>
      <c r="F251" t="s">
        <v>125</v>
      </c>
      <c r="G251" t="s">
        <v>126</v>
      </c>
      <c r="H251">
        <v>150</v>
      </c>
      <c r="I251" t="s">
        <v>127</v>
      </c>
      <c r="J251">
        <v>200</v>
      </c>
      <c r="K251" t="s">
        <v>128</v>
      </c>
      <c r="L251" t="s">
        <v>63</v>
      </c>
      <c r="P251">
        <v>903939000000</v>
      </c>
      <c r="Q251" t="s">
        <v>1190</v>
      </c>
      <c r="R251" t="s">
        <v>162</v>
      </c>
      <c r="S251" t="s">
        <v>195</v>
      </c>
      <c r="T251" t="s">
        <v>215</v>
      </c>
      <c r="U251" t="s">
        <v>298</v>
      </c>
      <c r="V251">
        <v>825098</v>
      </c>
      <c r="W251" t="s">
        <v>1191</v>
      </c>
      <c r="X251" t="s">
        <v>1192</v>
      </c>
      <c r="AB251">
        <v>650000</v>
      </c>
      <c r="AC251" s="1">
        <v>44089</v>
      </c>
      <c r="AD251" s="1">
        <v>44096</v>
      </c>
      <c r="AE251" s="1">
        <v>44096</v>
      </c>
      <c r="AF251" s="1">
        <v>44277</v>
      </c>
      <c r="AG251" s="1">
        <v>47018</v>
      </c>
      <c r="AH251">
        <v>103</v>
      </c>
      <c r="AI251">
        <v>77</v>
      </c>
      <c r="AJ251">
        <v>2777</v>
      </c>
      <c r="AK251">
        <v>2.0129999999999999</v>
      </c>
      <c r="AL251">
        <v>1</v>
      </c>
      <c r="AM251" t="s">
        <v>216</v>
      </c>
      <c r="AN251" t="s">
        <v>196</v>
      </c>
      <c r="AO251">
        <v>100</v>
      </c>
      <c r="AP251">
        <v>102.43899999999999</v>
      </c>
      <c r="AQ251">
        <v>665853.5</v>
      </c>
      <c r="AR251">
        <v>3743.62</v>
      </c>
      <c r="AS251">
        <v>669597.12</v>
      </c>
      <c r="AT251">
        <v>665853.5</v>
      </c>
      <c r="AU251">
        <v>3743.62</v>
      </c>
      <c r="AV251">
        <v>669597.12</v>
      </c>
      <c r="AW251">
        <v>650000</v>
      </c>
      <c r="AX251">
        <v>650000</v>
      </c>
      <c r="BA251">
        <v>73434370.659999996</v>
      </c>
      <c r="BB251">
        <v>570322.91</v>
      </c>
      <c r="BC251">
        <v>74004693.569999993</v>
      </c>
      <c r="BD251">
        <v>75455236.109999999</v>
      </c>
      <c r="BE251">
        <v>0.88244800000000001</v>
      </c>
      <c r="BF251" t="str">
        <f>IF(TRIM(W251)="",IF(TRIM(O251)="",IF(TRIM(M251)="","please check",CONCATENATE(M251,"_",COUNTIFS($M$2:$M251,M251,$C$2:$C251,$C251))),CONCATENATE(O251,"_",COUNTIFS($O$2:$O251,O251,$C$2:$C251,$C251))),W251)</f>
        <v>US404280CL16</v>
      </c>
      <c r="BG251" t="str">
        <f t="shared" si="9"/>
        <v/>
      </c>
      <c r="BH251">
        <f t="shared" si="10"/>
        <v>650000</v>
      </c>
      <c r="BI251">
        <f t="shared" si="11"/>
        <v>669597.12</v>
      </c>
      <c r="BJ251">
        <f>IF($I251&lt;&gt;"F.E.T.",$AV251,IF($BK251="",IF($D251=$L251,$BI251,-SUMIFS($BI:$BI,$BG:$BG,$BG251,$B:$B,$B251,$L:$L,"&lt;&gt;"&amp;$L251)+SUMIFS($AY:$AY,$BG:$BG,$BG251,$B:$B,$B251)),IF($D251=$L251,-SUMIFS($BI:$BI,$BG:$BG,$BG251,$B:$B,$B251,$L:$L,"&lt;&gt;"&amp;$L251)*VLOOKUP($D251&amp;(IF($L251=MID($Q251,FIND("Bought ",$Q251)+7,3),MID($Q251,FIND("Sold ",$Q251)+5,3),IF($L251=MID($Q251,FIND("Sold ",$Q251)+5,3),MID($Q251,FIND("Bought ",$Q251)+7,3),"error"))),FX!$A:$B,2,0)+SUMIFS($AY:$AY,$BG:$BG,$BG251,$B:$B,$B251),$BI251*(VLOOKUP($D251&amp;$L251,FX!$A:$B,2,0)))))</f>
        <v>669597.12</v>
      </c>
      <c r="BK251" t="str">
        <f>IF(E251="CASH",IFERROR(VLOOKUP(M251,[1]mapping!$A:$C,3,0),""),IF(I251="F.E.T.",IF(VLOOKUP(O251,[1]forwards!$E:$Q,13,0)=0,"",VLOOKUP(O251,[1]forwards!$E:$Q,13,0)),""))</f>
        <v/>
      </c>
      <c r="BL251">
        <f>IF($B251&lt;&gt;VLOOKUP($BL$1,NAV!$A:$N,MATCH("SubFund_Code",NAV!$A$1:$N$1,0),0),"n/a",IF($BK251="",$BJ251/SUMIFS($BJ:$BJ,$BK:$BK,"",$B:$B,$B251)*VLOOKUP($BL$1,NAV!$A:$N,MATCH("Hedged sc",NAV!$A$1:$N$1,0),0)/VLOOKUP($BL$1,NAV!$A:$N,MATCH("SC in FUND CCY",NAV!$A$1:$N$1,0),0),IF($BK251&lt;&gt;VLOOKUP($BL$1,NAV!$A:$N,MATCH("SC",NAV!$A$1:$N$1,0),0),"n/a",$BJ251/VLOOKUP($BL$1,NAV!$A:$N,MATCH("SC in FUND CCY",NAV!$A$1:$N$1,0),0))))</f>
        <v>8.9319063284156765E-3</v>
      </c>
    </row>
    <row r="252" spans="1:64" x14ac:dyDescent="0.25">
      <c r="A252" s="1">
        <v>44196</v>
      </c>
      <c r="B252" t="s">
        <v>106</v>
      </c>
      <c r="C252" t="s">
        <v>107</v>
      </c>
      <c r="D252" t="s">
        <v>63</v>
      </c>
      <c r="E252" t="s">
        <v>124</v>
      </c>
      <c r="F252" t="s">
        <v>125</v>
      </c>
      <c r="G252" t="s">
        <v>126</v>
      </c>
      <c r="H252">
        <v>150</v>
      </c>
      <c r="I252" t="s">
        <v>127</v>
      </c>
      <c r="J252">
        <v>200</v>
      </c>
      <c r="K252" t="s">
        <v>128</v>
      </c>
      <c r="L252" t="s">
        <v>63</v>
      </c>
      <c r="P252">
        <v>903940000000</v>
      </c>
      <c r="Q252" t="s">
        <v>1355</v>
      </c>
      <c r="R252" t="s">
        <v>136</v>
      </c>
      <c r="S252" t="s">
        <v>137</v>
      </c>
      <c r="T252" t="s">
        <v>190</v>
      </c>
      <c r="U252" t="s">
        <v>298</v>
      </c>
      <c r="V252">
        <v>825098</v>
      </c>
      <c r="W252" t="s">
        <v>1356</v>
      </c>
      <c r="X252" t="s">
        <v>1357</v>
      </c>
      <c r="AB252">
        <v>325000</v>
      </c>
      <c r="AC252" s="1">
        <v>44089</v>
      </c>
      <c r="AD252" s="1">
        <v>44092</v>
      </c>
      <c r="AE252" s="1">
        <v>44092</v>
      </c>
      <c r="AF252" s="1">
        <v>44301</v>
      </c>
      <c r="AG252" s="1">
        <v>46675</v>
      </c>
      <c r="AH252">
        <v>107</v>
      </c>
      <c r="AI252">
        <v>100</v>
      </c>
      <c r="AJ252">
        <v>2440</v>
      </c>
      <c r="AK252">
        <v>2.375</v>
      </c>
      <c r="AL252">
        <v>1</v>
      </c>
      <c r="AM252" t="s">
        <v>216</v>
      </c>
      <c r="AN252" t="s">
        <v>196</v>
      </c>
      <c r="AO252">
        <v>99.972999999999999</v>
      </c>
      <c r="AP252">
        <v>103.983</v>
      </c>
      <c r="AQ252">
        <v>337944.75</v>
      </c>
      <c r="AR252">
        <v>2294.1799999999998</v>
      </c>
      <c r="AS252">
        <v>340238.93</v>
      </c>
      <c r="AT252">
        <v>337944.75</v>
      </c>
      <c r="AU252">
        <v>2294.1799999999998</v>
      </c>
      <c r="AV252">
        <v>340238.93</v>
      </c>
      <c r="AW252">
        <v>324912.25</v>
      </c>
      <c r="AX252">
        <v>324912.25</v>
      </c>
      <c r="BA252">
        <v>73434370.659999996</v>
      </c>
      <c r="BB252">
        <v>570322.91</v>
      </c>
      <c r="BC252">
        <v>74004693.569999993</v>
      </c>
      <c r="BD252">
        <v>75455236.109999999</v>
      </c>
      <c r="BE252">
        <v>0.44787399999999999</v>
      </c>
      <c r="BF252" t="str">
        <f>IF(TRIM(W252)="",IF(TRIM(O252)="",IF(TRIM(M252)="","please check",CONCATENATE(M252,"_",COUNTIFS($M$2:$M252,M252,$C$2:$C252,$C252))),CONCATENATE(O252,"_",COUNTIFS($O$2:$O252,O252,$C$2:$C252,$C252))),W252)</f>
        <v>US44891ABP12</v>
      </c>
      <c r="BG252" t="str">
        <f t="shared" si="9"/>
        <v/>
      </c>
      <c r="BH252">
        <f t="shared" si="10"/>
        <v>325000</v>
      </c>
      <c r="BI252">
        <f t="shared" si="11"/>
        <v>340238.93</v>
      </c>
      <c r="BJ252">
        <f>IF($I252&lt;&gt;"F.E.T.",$AV252,IF($BK252="",IF($D252=$L252,$BI252,-SUMIFS($BI:$BI,$BG:$BG,$BG252,$B:$B,$B252,$L:$L,"&lt;&gt;"&amp;$L252)+SUMIFS($AY:$AY,$BG:$BG,$BG252,$B:$B,$B252)),IF($D252=$L252,-SUMIFS($BI:$BI,$BG:$BG,$BG252,$B:$B,$B252,$L:$L,"&lt;&gt;"&amp;$L252)*VLOOKUP($D252&amp;(IF($L252=MID($Q252,FIND("Bought ",$Q252)+7,3),MID($Q252,FIND("Sold ",$Q252)+5,3),IF($L252=MID($Q252,FIND("Sold ",$Q252)+5,3),MID($Q252,FIND("Bought ",$Q252)+7,3),"error"))),FX!$A:$B,2,0)+SUMIFS($AY:$AY,$BG:$BG,$BG252,$B:$B,$B252),$BI252*(VLOOKUP($D252&amp;$L252,FX!$A:$B,2,0)))))</f>
        <v>340238.93</v>
      </c>
      <c r="BK252" t="str">
        <f>IF(E252="CASH",IFERROR(VLOOKUP(M252,[1]mapping!$A:$C,3,0),""),IF(I252="F.E.T.",IF(VLOOKUP(O252,[1]forwards!$E:$Q,13,0)=0,"",VLOOKUP(O252,[1]forwards!$E:$Q,13,0)),""))</f>
        <v/>
      </c>
      <c r="BL252">
        <f>IF($B252&lt;&gt;VLOOKUP($BL$1,NAV!$A:$N,MATCH("SubFund_Code",NAV!$A$1:$N$1,0),0),"n/a",IF($BK252="",$BJ252/SUMIFS($BJ:$BJ,$BK:$BK,"",$B:$B,$B252)*VLOOKUP($BL$1,NAV!$A:$N,MATCH("Hedged sc",NAV!$A$1:$N$1,0),0)/VLOOKUP($BL$1,NAV!$A:$N,MATCH("SC in FUND CCY",NAV!$A$1:$N$1,0),0),IF($BK252&lt;&gt;VLOOKUP($BL$1,NAV!$A:$N,MATCH("SC",NAV!$A$1:$N$1,0),0),"n/a",$BJ252/VLOOKUP($BL$1,NAV!$A:$N,MATCH("SC in FUND CCY",NAV!$A$1:$N$1,0),0))))</f>
        <v>4.5385234811648797E-3</v>
      </c>
    </row>
    <row r="253" spans="1:64" x14ac:dyDescent="0.25">
      <c r="A253" s="1">
        <v>44196</v>
      </c>
      <c r="B253" t="s">
        <v>106</v>
      </c>
      <c r="C253" t="s">
        <v>107</v>
      </c>
      <c r="D253" t="s">
        <v>63</v>
      </c>
      <c r="E253" t="s">
        <v>124</v>
      </c>
      <c r="F253" t="s">
        <v>125</v>
      </c>
      <c r="G253" t="s">
        <v>126</v>
      </c>
      <c r="H253">
        <v>150</v>
      </c>
      <c r="I253" t="s">
        <v>127</v>
      </c>
      <c r="J253">
        <v>200</v>
      </c>
      <c r="K253" t="s">
        <v>128</v>
      </c>
      <c r="L253" t="s">
        <v>63</v>
      </c>
      <c r="P253">
        <v>904906000000</v>
      </c>
      <c r="Q253" t="s">
        <v>1358</v>
      </c>
      <c r="R253" t="s">
        <v>227</v>
      </c>
      <c r="S253" t="s">
        <v>137</v>
      </c>
      <c r="T253" t="s">
        <v>215</v>
      </c>
      <c r="U253" t="s">
        <v>298</v>
      </c>
      <c r="V253">
        <v>825098</v>
      </c>
      <c r="W253" t="s">
        <v>1359</v>
      </c>
      <c r="X253" t="s">
        <v>1360</v>
      </c>
      <c r="AB253">
        <v>1025000</v>
      </c>
      <c r="AC253" s="1">
        <v>44091</v>
      </c>
      <c r="AD253" s="1">
        <v>44096</v>
      </c>
      <c r="AE253" s="1">
        <v>44096</v>
      </c>
      <c r="AF253" s="1">
        <v>44301</v>
      </c>
      <c r="AG253" s="1">
        <v>46310</v>
      </c>
      <c r="AH253">
        <v>103</v>
      </c>
      <c r="AI253">
        <v>100</v>
      </c>
      <c r="AJ253">
        <v>2080</v>
      </c>
      <c r="AK253">
        <v>0.875</v>
      </c>
      <c r="AL253">
        <v>1</v>
      </c>
      <c r="AM253" t="s">
        <v>216</v>
      </c>
      <c r="AN253" t="s">
        <v>196</v>
      </c>
      <c r="AO253">
        <v>99.712000000000003</v>
      </c>
      <c r="AP253">
        <v>100.82899999999999</v>
      </c>
      <c r="AQ253">
        <v>1033497.25</v>
      </c>
      <c r="AR253">
        <v>2566.06</v>
      </c>
      <c r="AS253">
        <v>1036063.31</v>
      </c>
      <c r="AT253">
        <v>1033497.25</v>
      </c>
      <c r="AU253">
        <v>2566.06</v>
      </c>
      <c r="AV253">
        <v>1036063.31</v>
      </c>
      <c r="AW253">
        <v>1022048</v>
      </c>
      <c r="AX253">
        <v>1022048</v>
      </c>
      <c r="BA253">
        <v>73434370.659999996</v>
      </c>
      <c r="BB253">
        <v>570322.91</v>
      </c>
      <c r="BC253">
        <v>74004693.569999993</v>
      </c>
      <c r="BD253">
        <v>75455236.109999999</v>
      </c>
      <c r="BE253">
        <v>1.369683</v>
      </c>
      <c r="BF253" t="str">
        <f>IF(TRIM(W253)="",IF(TRIM(O253)="",IF(TRIM(M253)="","please check",CONCATENATE(M253,"_",COUNTIFS($M$2:$M253,M253,$C$2:$C253,$C253))),CONCATENATE(O253,"_",COUNTIFS($O$2:$O253,O253,$C$2:$C253,$C253))),W253)</f>
        <v>US291011BP85</v>
      </c>
      <c r="BG253" t="str">
        <f t="shared" si="9"/>
        <v/>
      </c>
      <c r="BH253">
        <f t="shared" si="10"/>
        <v>1025000</v>
      </c>
      <c r="BI253">
        <f t="shared" si="11"/>
        <v>1036063.31</v>
      </c>
      <c r="BJ253">
        <f>IF($I253&lt;&gt;"F.E.T.",$AV253,IF($BK253="",IF($D253=$L253,$BI253,-SUMIFS($BI:$BI,$BG:$BG,$BG253,$B:$B,$B253,$L:$L,"&lt;&gt;"&amp;$L253)+SUMIFS($AY:$AY,$BG:$BG,$BG253,$B:$B,$B253)),IF($D253=$L253,-SUMIFS($BI:$BI,$BG:$BG,$BG253,$B:$B,$B253,$L:$L,"&lt;&gt;"&amp;$L253)*VLOOKUP($D253&amp;(IF($L253=MID($Q253,FIND("Bought ",$Q253)+7,3),MID($Q253,FIND("Sold ",$Q253)+5,3),IF($L253=MID($Q253,FIND("Sold ",$Q253)+5,3),MID($Q253,FIND("Bought ",$Q253)+7,3),"error"))),FX!$A:$B,2,0)+SUMIFS($AY:$AY,$BG:$BG,$BG253,$B:$B,$B253),$BI253*(VLOOKUP($D253&amp;$L253,FX!$A:$B,2,0)))))</f>
        <v>1036063.31</v>
      </c>
      <c r="BK253" t="str">
        <f>IF(E253="CASH",IFERROR(VLOOKUP(M253,[1]mapping!$A:$C,3,0),""),IF(I253="F.E.T.",IF(VLOOKUP(O253,[1]forwards!$E:$Q,13,0)=0,"",VLOOKUP(O253,[1]forwards!$E:$Q,13,0)),""))</f>
        <v/>
      </c>
      <c r="BL253">
        <f>IF($B253&lt;&gt;VLOOKUP($BL$1,NAV!$A:$N,MATCH("SubFund_Code",NAV!$A$1:$N$1,0),0),"n/a",IF($BK253="",$BJ253/SUMIFS($BJ:$BJ,$BK:$BK,"",$B:$B,$B253)*VLOOKUP($BL$1,NAV!$A:$N,MATCH("Hedged sc",NAV!$A$1:$N$1,0),0)/VLOOKUP($BL$1,NAV!$A:$N,MATCH("SC in FUND CCY",NAV!$A$1:$N$1,0),0),IF($BK253&lt;&gt;VLOOKUP($BL$1,NAV!$A:$N,MATCH("SC",NAV!$A$1:$N$1,0),0),"n/a",$BJ253/VLOOKUP($BL$1,NAV!$A:$N,MATCH("SC in FUND CCY",NAV!$A$1:$N$1,0),0))))</f>
        <v>1.3820281119530941E-2</v>
      </c>
    </row>
    <row r="254" spans="1:64" x14ac:dyDescent="0.25">
      <c r="A254" s="1">
        <v>44196</v>
      </c>
      <c r="B254" t="s">
        <v>106</v>
      </c>
      <c r="C254" t="s">
        <v>107</v>
      </c>
      <c r="D254" t="s">
        <v>63</v>
      </c>
      <c r="E254" t="s">
        <v>124</v>
      </c>
      <c r="F254" t="s">
        <v>125</v>
      </c>
      <c r="G254" t="s">
        <v>126</v>
      </c>
      <c r="H254">
        <v>150</v>
      </c>
      <c r="I254" t="s">
        <v>127</v>
      </c>
      <c r="J254">
        <v>200</v>
      </c>
      <c r="K254" t="s">
        <v>128</v>
      </c>
      <c r="L254" t="s">
        <v>63</v>
      </c>
      <c r="P254">
        <v>905307000000</v>
      </c>
      <c r="Q254" t="s">
        <v>1193</v>
      </c>
      <c r="R254" t="s">
        <v>222</v>
      </c>
      <c r="S254" t="s">
        <v>137</v>
      </c>
      <c r="T254" t="s">
        <v>313</v>
      </c>
      <c r="U254" t="s">
        <v>298</v>
      </c>
      <c r="V254">
        <v>825098</v>
      </c>
      <c r="W254" t="s">
        <v>1194</v>
      </c>
      <c r="X254" t="s">
        <v>1195</v>
      </c>
      <c r="AB254">
        <v>271000</v>
      </c>
      <c r="AC254" s="1">
        <v>44095</v>
      </c>
      <c r="AD254" s="1">
        <v>44095</v>
      </c>
      <c r="AE254" s="1">
        <v>44092</v>
      </c>
      <c r="AF254" s="1">
        <v>44270</v>
      </c>
      <c r="AG254" s="1">
        <v>56872</v>
      </c>
      <c r="AH254">
        <v>107</v>
      </c>
      <c r="AI254">
        <v>70</v>
      </c>
      <c r="AJ254">
        <v>12490</v>
      </c>
      <c r="AK254">
        <v>3.55</v>
      </c>
      <c r="AL254">
        <v>1</v>
      </c>
      <c r="AM254" t="s">
        <v>216</v>
      </c>
      <c r="AN254" t="s">
        <v>196</v>
      </c>
      <c r="AO254">
        <v>86.023690000000002</v>
      </c>
      <c r="AP254">
        <v>100.586</v>
      </c>
      <c r="AQ254">
        <v>272588.06</v>
      </c>
      <c r="AR254">
        <v>2859.43</v>
      </c>
      <c r="AS254">
        <v>275447.49</v>
      </c>
      <c r="AT254">
        <v>272588.06</v>
      </c>
      <c r="AU254">
        <v>2859.43</v>
      </c>
      <c r="AV254">
        <v>275447.49</v>
      </c>
      <c r="AW254">
        <v>233124.2</v>
      </c>
      <c r="AX254">
        <v>233124.2</v>
      </c>
      <c r="BA254">
        <v>73434370.659999996</v>
      </c>
      <c r="BB254">
        <v>570322.91</v>
      </c>
      <c r="BC254">
        <v>74004693.569999993</v>
      </c>
      <c r="BD254">
        <v>75455236.109999999</v>
      </c>
      <c r="BE254">
        <v>0.36125800000000002</v>
      </c>
      <c r="BF254" t="str">
        <f>IF(TRIM(W254)="",IF(TRIM(O254)="",IF(TRIM(M254)="","please check",CONCATENATE(M254,"_",COUNTIFS($M$2:$M254,M254,$C$2:$C254,$C254))),CONCATENATE(O254,"_",COUNTIFS($O$2:$O254,O254,$C$2:$C254,$C254))),W254)</f>
        <v>US00206RMD16</v>
      </c>
      <c r="BG254" t="str">
        <f t="shared" si="9"/>
        <v/>
      </c>
      <c r="BH254">
        <f t="shared" si="10"/>
        <v>271000</v>
      </c>
      <c r="BI254">
        <f t="shared" si="11"/>
        <v>275447.49</v>
      </c>
      <c r="BJ254">
        <f>IF($I254&lt;&gt;"F.E.T.",$AV254,IF($BK254="",IF($D254=$L254,$BI254,-SUMIFS($BI:$BI,$BG:$BG,$BG254,$B:$B,$B254,$L:$L,"&lt;&gt;"&amp;$L254)+SUMIFS($AY:$AY,$BG:$BG,$BG254,$B:$B,$B254)),IF($D254=$L254,-SUMIFS($BI:$BI,$BG:$BG,$BG254,$B:$B,$B254,$L:$L,"&lt;&gt;"&amp;$L254)*VLOOKUP($D254&amp;(IF($L254=MID($Q254,FIND("Bought ",$Q254)+7,3),MID($Q254,FIND("Sold ",$Q254)+5,3),IF($L254=MID($Q254,FIND("Sold ",$Q254)+5,3),MID($Q254,FIND("Bought ",$Q254)+7,3),"error"))),FX!$A:$B,2,0)+SUMIFS($AY:$AY,$BG:$BG,$BG254,$B:$B,$B254),$BI254*(VLOOKUP($D254&amp;$L254,FX!$A:$B,2,0)))))</f>
        <v>275447.49</v>
      </c>
      <c r="BK254" t="str">
        <f>IF(E254="CASH",IFERROR(VLOOKUP(M254,[1]mapping!$A:$C,3,0),""),IF(I254="F.E.T.",IF(VLOOKUP(O254,[1]forwards!$E:$Q,13,0)=0,"",VLOOKUP(O254,[1]forwards!$E:$Q,13,0)),""))</f>
        <v/>
      </c>
      <c r="BL254">
        <f>IF($B254&lt;&gt;VLOOKUP($BL$1,NAV!$A:$N,MATCH("SubFund_Code",NAV!$A$1:$N$1,0),0),"n/a",IF($BK254="",$BJ254/SUMIFS($BJ:$BJ,$BK:$BK,"",$B:$B,$B254)*VLOOKUP($BL$1,NAV!$A:$N,MATCH("Hedged sc",NAV!$A$1:$N$1,0),0)/VLOOKUP($BL$1,NAV!$A:$N,MATCH("SC in FUND CCY",NAV!$A$1:$N$1,0),0),IF($BK254&lt;&gt;VLOOKUP($BL$1,NAV!$A:$N,MATCH("SC",NAV!$A$1:$N$1,0),0),"n/a",$BJ254/VLOOKUP($BL$1,NAV!$A:$N,MATCH("SC in FUND CCY",NAV!$A$1:$N$1,0),0))))</f>
        <v>3.6742559153737312E-3</v>
      </c>
    </row>
    <row r="255" spans="1:64" x14ac:dyDescent="0.25">
      <c r="A255" s="1">
        <v>44196</v>
      </c>
      <c r="B255" t="s">
        <v>106</v>
      </c>
      <c r="C255" t="s">
        <v>107</v>
      </c>
      <c r="D255" t="s">
        <v>63</v>
      </c>
      <c r="E255" t="s">
        <v>124</v>
      </c>
      <c r="F255" t="s">
        <v>125</v>
      </c>
      <c r="G255" t="s">
        <v>126</v>
      </c>
      <c r="H255">
        <v>150</v>
      </c>
      <c r="I255" t="s">
        <v>127</v>
      </c>
      <c r="J255">
        <v>200</v>
      </c>
      <c r="K255" t="s">
        <v>128</v>
      </c>
      <c r="L255" t="s">
        <v>63</v>
      </c>
      <c r="P255">
        <v>908003000000</v>
      </c>
      <c r="Q255" t="s">
        <v>1364</v>
      </c>
      <c r="R255" t="s">
        <v>183</v>
      </c>
      <c r="S255" t="s">
        <v>137</v>
      </c>
      <c r="T255" t="s">
        <v>215</v>
      </c>
      <c r="U255" t="s">
        <v>298</v>
      </c>
      <c r="V255">
        <v>825098</v>
      </c>
      <c r="W255" t="s">
        <v>1365</v>
      </c>
      <c r="X255" t="s">
        <v>1366</v>
      </c>
      <c r="AB255">
        <v>350000</v>
      </c>
      <c r="AC255" s="1">
        <v>44102</v>
      </c>
      <c r="AD255" s="1">
        <v>44105</v>
      </c>
      <c r="AE255" s="1">
        <v>44105</v>
      </c>
      <c r="AF255" s="1">
        <v>44228</v>
      </c>
      <c r="AG255" s="1">
        <v>46054</v>
      </c>
      <c r="AH255">
        <v>94</v>
      </c>
      <c r="AI255">
        <v>26</v>
      </c>
      <c r="AJ255">
        <v>1826</v>
      </c>
      <c r="AK255">
        <v>1.2</v>
      </c>
      <c r="AL255">
        <v>1</v>
      </c>
      <c r="AM255" t="s">
        <v>216</v>
      </c>
      <c r="AN255" t="s">
        <v>196</v>
      </c>
      <c r="AO255">
        <v>99.81</v>
      </c>
      <c r="AP255">
        <v>101.07599999999999</v>
      </c>
      <c r="AQ255">
        <v>353766</v>
      </c>
      <c r="AR255">
        <v>1096.67</v>
      </c>
      <c r="AS255">
        <v>354862.67</v>
      </c>
      <c r="AT255">
        <v>353766</v>
      </c>
      <c r="AU255">
        <v>1096.67</v>
      </c>
      <c r="AV255">
        <v>354862.67</v>
      </c>
      <c r="AW255">
        <v>349335</v>
      </c>
      <c r="AX255">
        <v>349335</v>
      </c>
      <c r="BA255">
        <v>73434370.659999996</v>
      </c>
      <c r="BB255">
        <v>570322.91</v>
      </c>
      <c r="BC255">
        <v>74004693.569999993</v>
      </c>
      <c r="BD255">
        <v>75455236.109999999</v>
      </c>
      <c r="BE255">
        <v>0.46884199999999998</v>
      </c>
      <c r="BF255" t="str">
        <f>IF(TRIM(W255)="",IF(TRIM(O255)="",IF(TRIM(M255)="","please check",CONCATENATE(M255,"_",COUNTIFS($M$2:$M255,M255,$C$2:$C255,$C255))),CONCATENATE(O255,"_",COUNTIFS($O$2:$O255,O255,$C$2:$C255,$C255))),W255)</f>
        <v>US842400GV99</v>
      </c>
      <c r="BG255" t="str">
        <f t="shared" si="9"/>
        <v/>
      </c>
      <c r="BH255">
        <f t="shared" si="10"/>
        <v>350000</v>
      </c>
      <c r="BI255">
        <f t="shared" si="11"/>
        <v>354862.67</v>
      </c>
      <c r="BJ255">
        <f>IF($I255&lt;&gt;"F.E.T.",$AV255,IF($BK255="",IF($D255=$L255,$BI255,-SUMIFS($BI:$BI,$BG:$BG,$BG255,$B:$B,$B255,$L:$L,"&lt;&gt;"&amp;$L255)+SUMIFS($AY:$AY,$BG:$BG,$BG255,$B:$B,$B255)),IF($D255=$L255,-SUMIFS($BI:$BI,$BG:$BG,$BG255,$B:$B,$B255,$L:$L,"&lt;&gt;"&amp;$L255)*VLOOKUP($D255&amp;(IF($L255=MID($Q255,FIND("Bought ",$Q255)+7,3),MID($Q255,FIND("Sold ",$Q255)+5,3),IF($L255=MID($Q255,FIND("Sold ",$Q255)+5,3),MID($Q255,FIND("Bought ",$Q255)+7,3),"error"))),FX!$A:$B,2,0)+SUMIFS($AY:$AY,$BG:$BG,$BG255,$B:$B,$B255),$BI255*(VLOOKUP($D255&amp;$L255,FX!$A:$B,2,0)))))</f>
        <v>354862.67</v>
      </c>
      <c r="BK255" t="str">
        <f>IF(E255="CASH",IFERROR(VLOOKUP(M255,[1]mapping!$A:$C,3,0),""),IF(I255="F.E.T.",IF(VLOOKUP(O255,[1]forwards!$E:$Q,13,0)=0,"",VLOOKUP(O255,[1]forwards!$E:$Q,13,0)),""))</f>
        <v/>
      </c>
      <c r="BL255">
        <f>IF($B255&lt;&gt;VLOOKUP($BL$1,NAV!$A:$N,MATCH("SubFund_Code",NAV!$A$1:$N$1,0),0),"n/a",IF($BK255="",$BJ255/SUMIFS($BJ:$BJ,$BK:$BK,"",$B:$B,$B255)*VLOOKUP($BL$1,NAV!$A:$N,MATCH("Hedged sc",NAV!$A$1:$N$1,0),0)/VLOOKUP($BL$1,NAV!$A:$N,MATCH("SC in FUND CCY",NAV!$A$1:$N$1,0),0),IF($BK255&lt;&gt;VLOOKUP($BL$1,NAV!$A:$N,MATCH("SC",NAV!$A$1:$N$1,0),0),"n/a",$BJ255/VLOOKUP($BL$1,NAV!$A:$N,MATCH("SC in FUND CCY",NAV!$A$1:$N$1,0),0))))</f>
        <v>4.7335928324952828E-3</v>
      </c>
    </row>
    <row r="256" spans="1:64" x14ac:dyDescent="0.25">
      <c r="A256" s="1">
        <v>44196</v>
      </c>
      <c r="B256" t="s">
        <v>106</v>
      </c>
      <c r="C256" t="s">
        <v>107</v>
      </c>
      <c r="D256" t="s">
        <v>63</v>
      </c>
      <c r="E256" t="s">
        <v>124</v>
      </c>
      <c r="F256" t="s">
        <v>125</v>
      </c>
      <c r="G256" t="s">
        <v>126</v>
      </c>
      <c r="H256">
        <v>150</v>
      </c>
      <c r="I256" t="s">
        <v>127</v>
      </c>
      <c r="J256">
        <v>200</v>
      </c>
      <c r="K256" t="s">
        <v>128</v>
      </c>
      <c r="L256" t="s">
        <v>63</v>
      </c>
      <c r="P256">
        <v>910711000000</v>
      </c>
      <c r="Q256" t="s">
        <v>1367</v>
      </c>
      <c r="R256" t="s">
        <v>136</v>
      </c>
      <c r="S256" t="s">
        <v>137</v>
      </c>
      <c r="T256" t="s">
        <v>190</v>
      </c>
      <c r="U256" t="s">
        <v>298</v>
      </c>
      <c r="V256">
        <v>825098</v>
      </c>
      <c r="W256" t="s">
        <v>1368</v>
      </c>
      <c r="X256" t="s">
        <v>1369</v>
      </c>
      <c r="AB256">
        <v>200000</v>
      </c>
      <c r="AC256" s="1">
        <v>44110</v>
      </c>
      <c r="AD256" s="1">
        <v>44113</v>
      </c>
      <c r="AE256" s="1">
        <v>44113</v>
      </c>
      <c r="AF256" s="1">
        <v>44295</v>
      </c>
      <c r="AG256" s="1">
        <v>47765</v>
      </c>
      <c r="AH256">
        <v>86</v>
      </c>
      <c r="AI256">
        <v>94</v>
      </c>
      <c r="AJ256">
        <v>3514</v>
      </c>
      <c r="AK256">
        <v>1.55</v>
      </c>
      <c r="AL256">
        <v>1</v>
      </c>
      <c r="AM256" t="s">
        <v>216</v>
      </c>
      <c r="AN256" t="s">
        <v>196</v>
      </c>
      <c r="AO256">
        <v>99.566999999999993</v>
      </c>
      <c r="AP256">
        <v>99.760999999999996</v>
      </c>
      <c r="AQ256">
        <v>199522</v>
      </c>
      <c r="AR256">
        <v>740.56</v>
      </c>
      <c r="AS256">
        <v>200262.56</v>
      </c>
      <c r="AT256">
        <v>199522</v>
      </c>
      <c r="AU256">
        <v>740.56</v>
      </c>
      <c r="AV256">
        <v>200262.56</v>
      </c>
      <c r="AW256">
        <v>199134</v>
      </c>
      <c r="AX256">
        <v>199134</v>
      </c>
      <c r="BA256">
        <v>73434370.659999996</v>
      </c>
      <c r="BB256">
        <v>570322.91</v>
      </c>
      <c r="BC256">
        <v>74004693.569999993</v>
      </c>
      <c r="BD256">
        <v>75455236.109999999</v>
      </c>
      <c r="BE256">
        <v>0.26442399999999999</v>
      </c>
      <c r="BF256" t="str">
        <f>IF(TRIM(W256)="",IF(TRIM(O256)="",IF(TRIM(M256)="","please check",CONCATENATE(M256,"_",COUNTIFS($M$2:$M256,M256,$C$2:$C256,$C256))),CONCATENATE(O256,"_",COUNTIFS($O$2:$O256,O256,$C$2:$C256,$C256))),W256)</f>
        <v>US57629WCW82</v>
      </c>
      <c r="BG256" t="str">
        <f t="shared" si="9"/>
        <v/>
      </c>
      <c r="BH256">
        <f t="shared" si="10"/>
        <v>200000</v>
      </c>
      <c r="BI256">
        <f t="shared" si="11"/>
        <v>200262.56</v>
      </c>
      <c r="BJ256">
        <f>IF($I256&lt;&gt;"F.E.T.",$AV256,IF($BK256="",IF($D256=$L256,$BI256,-SUMIFS($BI:$BI,$BG:$BG,$BG256,$B:$B,$B256,$L:$L,"&lt;&gt;"&amp;$L256)+SUMIFS($AY:$AY,$BG:$BG,$BG256,$B:$B,$B256)),IF($D256=$L256,-SUMIFS($BI:$BI,$BG:$BG,$BG256,$B:$B,$B256,$L:$L,"&lt;&gt;"&amp;$L256)*VLOOKUP($D256&amp;(IF($L256=MID($Q256,FIND("Bought ",$Q256)+7,3),MID($Q256,FIND("Sold ",$Q256)+5,3),IF($L256=MID($Q256,FIND("Sold ",$Q256)+5,3),MID($Q256,FIND("Bought ",$Q256)+7,3),"error"))),FX!$A:$B,2,0)+SUMIFS($AY:$AY,$BG:$BG,$BG256,$B:$B,$B256),$BI256*(VLOOKUP($D256&amp;$L256,FX!$A:$B,2,0)))))</f>
        <v>200262.56</v>
      </c>
      <c r="BK256" t="str">
        <f>IF(E256="CASH",IFERROR(VLOOKUP(M256,[1]mapping!$A:$C,3,0),""),IF(I256="F.E.T.",IF(VLOOKUP(O256,[1]forwards!$E:$Q,13,0)=0,"",VLOOKUP(O256,[1]forwards!$E:$Q,13,0)),""))</f>
        <v/>
      </c>
      <c r="BL256">
        <f>IF($B256&lt;&gt;VLOOKUP($BL$1,NAV!$A:$N,MATCH("SubFund_Code",NAV!$A$1:$N$1,0),0),"n/a",IF($BK256="",$BJ256/SUMIFS($BJ:$BJ,$BK:$BK,"",$B:$B,$B256)*VLOOKUP($BL$1,NAV!$A:$N,MATCH("Hedged sc",NAV!$A$1:$N$1,0),0)/VLOOKUP($BL$1,NAV!$A:$N,MATCH("SC in FUND CCY",NAV!$A$1:$N$1,0),0),IF($BK256&lt;&gt;VLOOKUP($BL$1,NAV!$A:$N,MATCH("SC",NAV!$A$1:$N$1,0),0),"n/a",$BJ256/VLOOKUP($BL$1,NAV!$A:$N,MATCH("SC in FUND CCY",NAV!$A$1:$N$1,0),0))))</f>
        <v>2.671347252820807E-3</v>
      </c>
    </row>
    <row r="257" spans="1:64" x14ac:dyDescent="0.25">
      <c r="A257" s="1">
        <v>44196</v>
      </c>
      <c r="B257" t="s">
        <v>106</v>
      </c>
      <c r="C257" t="s">
        <v>107</v>
      </c>
      <c r="D257" t="s">
        <v>63</v>
      </c>
      <c r="E257" t="s">
        <v>124</v>
      </c>
      <c r="F257" t="s">
        <v>125</v>
      </c>
      <c r="G257" t="s">
        <v>126</v>
      </c>
      <c r="H257">
        <v>150</v>
      </c>
      <c r="I257" t="s">
        <v>127</v>
      </c>
      <c r="J257">
        <v>200</v>
      </c>
      <c r="K257" t="s">
        <v>128</v>
      </c>
      <c r="L257" t="s">
        <v>63</v>
      </c>
      <c r="P257">
        <v>911041000000</v>
      </c>
      <c r="Q257" t="s">
        <v>1196</v>
      </c>
      <c r="R257" t="s">
        <v>312</v>
      </c>
      <c r="S257" t="s">
        <v>137</v>
      </c>
      <c r="T257" t="s">
        <v>215</v>
      </c>
      <c r="U257" t="s">
        <v>298</v>
      </c>
      <c r="V257">
        <v>825098</v>
      </c>
      <c r="W257" t="s">
        <v>1197</v>
      </c>
      <c r="X257" t="s">
        <v>1198</v>
      </c>
      <c r="AB257">
        <v>225000</v>
      </c>
      <c r="AC257" s="1">
        <v>44111</v>
      </c>
      <c r="AD257" s="1">
        <v>44126</v>
      </c>
      <c r="AE257" s="1">
        <v>44126</v>
      </c>
      <c r="AF257" s="1">
        <v>44301</v>
      </c>
      <c r="AG257" s="1">
        <v>55076</v>
      </c>
      <c r="AH257">
        <v>73</v>
      </c>
      <c r="AI257">
        <v>100</v>
      </c>
      <c r="AJ257">
        <v>10720</v>
      </c>
      <c r="AK257">
        <v>3</v>
      </c>
      <c r="AL257">
        <v>1</v>
      </c>
      <c r="AM257" t="s">
        <v>216</v>
      </c>
      <c r="AN257" t="s">
        <v>196</v>
      </c>
      <c r="AO257">
        <v>99.902000000000001</v>
      </c>
      <c r="AP257">
        <v>107.22199999999999</v>
      </c>
      <c r="AQ257">
        <v>241249.5</v>
      </c>
      <c r="AR257">
        <v>1368.75</v>
      </c>
      <c r="AS257">
        <v>242618.25</v>
      </c>
      <c r="AT257">
        <v>241249.5</v>
      </c>
      <c r="AU257">
        <v>1368.75</v>
      </c>
      <c r="AV257">
        <v>242618.25</v>
      </c>
      <c r="AW257">
        <v>224779.5</v>
      </c>
      <c r="AX257">
        <v>224779.5</v>
      </c>
      <c r="BA257">
        <v>73434370.659999996</v>
      </c>
      <c r="BB257">
        <v>570322.91</v>
      </c>
      <c r="BC257">
        <v>74004693.569999993</v>
      </c>
      <c r="BD257">
        <v>75455236.109999999</v>
      </c>
      <c r="BE257">
        <v>0.31972499999999998</v>
      </c>
      <c r="BF257" t="str">
        <f>IF(TRIM(W257)="",IF(TRIM(O257)="",IF(TRIM(M257)="","please check",CONCATENATE(M257,"_",COUNTIFS($M$2:$M257,M257,$C$2:$C257,$C257))),CONCATENATE(O257,"_",COUNTIFS($O$2:$O257,O257,$C$2:$C257,$C257))),W257)</f>
        <v>US548661DZ79</v>
      </c>
      <c r="BG257" t="str">
        <f t="shared" si="9"/>
        <v/>
      </c>
      <c r="BH257">
        <f t="shared" si="10"/>
        <v>225000</v>
      </c>
      <c r="BI257">
        <f t="shared" si="11"/>
        <v>242618.25</v>
      </c>
      <c r="BJ257">
        <f>IF($I257&lt;&gt;"F.E.T.",$AV257,IF($BK257="",IF($D257=$L257,$BI257,-SUMIFS($BI:$BI,$BG:$BG,$BG257,$B:$B,$B257,$L:$L,"&lt;&gt;"&amp;$L257)+SUMIFS($AY:$AY,$BG:$BG,$BG257,$B:$B,$B257)),IF($D257=$L257,-SUMIFS($BI:$BI,$BG:$BG,$BG257,$B:$B,$B257,$L:$L,"&lt;&gt;"&amp;$L257)*VLOOKUP($D257&amp;(IF($L257=MID($Q257,FIND("Bought ",$Q257)+7,3),MID($Q257,FIND("Sold ",$Q257)+5,3),IF($L257=MID($Q257,FIND("Sold ",$Q257)+5,3),MID($Q257,FIND("Bought ",$Q257)+7,3),"error"))),FX!$A:$B,2,0)+SUMIFS($AY:$AY,$BG:$BG,$BG257,$B:$B,$B257),$BI257*(VLOOKUP($D257&amp;$L257,FX!$A:$B,2,0)))))</f>
        <v>242618.25</v>
      </c>
      <c r="BK257" t="str">
        <f>IF(E257="CASH",IFERROR(VLOOKUP(M257,[1]mapping!$A:$C,3,0),""),IF(I257="F.E.T.",IF(VLOOKUP(O257,[1]forwards!$E:$Q,13,0)=0,"",VLOOKUP(O257,[1]forwards!$E:$Q,13,0)),""))</f>
        <v/>
      </c>
      <c r="BL257">
        <f>IF($B257&lt;&gt;VLOOKUP($BL$1,NAV!$A:$N,MATCH("SubFund_Code",NAV!$A$1:$N$1,0),0),"n/a",IF($BK257="",$BJ257/SUMIFS($BJ:$BJ,$BK:$BK,"",$B:$B,$B257)*VLOOKUP($BL$1,NAV!$A:$N,MATCH("Hedged sc",NAV!$A$1:$N$1,0),0)/VLOOKUP($BL$1,NAV!$A:$N,MATCH("SC in FUND CCY",NAV!$A$1:$N$1,0),0),IF($BK257&lt;&gt;VLOOKUP($BL$1,NAV!$A:$N,MATCH("SC",NAV!$A$1:$N$1,0),0),"n/a",$BJ257/VLOOKUP($BL$1,NAV!$A:$N,MATCH("SC in FUND CCY",NAV!$A$1:$N$1,0),0))))</f>
        <v>3.2363393118598487E-3</v>
      </c>
    </row>
    <row r="258" spans="1:64" x14ac:dyDescent="0.25">
      <c r="A258" s="1">
        <v>44196</v>
      </c>
      <c r="B258" t="s">
        <v>106</v>
      </c>
      <c r="C258" t="s">
        <v>107</v>
      </c>
      <c r="D258" t="s">
        <v>63</v>
      </c>
      <c r="E258" t="s">
        <v>124</v>
      </c>
      <c r="F258" t="s">
        <v>125</v>
      </c>
      <c r="G258" t="s">
        <v>126</v>
      </c>
      <c r="H258">
        <v>150</v>
      </c>
      <c r="I258" t="s">
        <v>127</v>
      </c>
      <c r="J258">
        <v>200</v>
      </c>
      <c r="K258" t="s">
        <v>128</v>
      </c>
      <c r="L258" t="s">
        <v>63</v>
      </c>
      <c r="P258">
        <v>911082000000</v>
      </c>
      <c r="Q258" t="s">
        <v>1199</v>
      </c>
      <c r="R258" t="s">
        <v>236</v>
      </c>
      <c r="S258" t="s">
        <v>137</v>
      </c>
      <c r="T258" t="s">
        <v>215</v>
      </c>
      <c r="U258" t="s">
        <v>298</v>
      </c>
      <c r="V258">
        <v>825098</v>
      </c>
      <c r="W258" t="s">
        <v>1200</v>
      </c>
      <c r="X258" t="s">
        <v>1201</v>
      </c>
      <c r="AB258">
        <v>125000</v>
      </c>
      <c r="AC258" s="1">
        <v>44111</v>
      </c>
      <c r="AD258" s="1">
        <v>44113</v>
      </c>
      <c r="AE258" s="1">
        <v>44113</v>
      </c>
      <c r="AF258" s="1">
        <v>44301</v>
      </c>
      <c r="AG258" s="1">
        <v>55076</v>
      </c>
      <c r="AH258">
        <v>86</v>
      </c>
      <c r="AI258">
        <v>100</v>
      </c>
      <c r="AJ258">
        <v>10720</v>
      </c>
      <c r="AK258">
        <v>3.25</v>
      </c>
      <c r="AL258">
        <v>1</v>
      </c>
      <c r="AM258" t="s">
        <v>216</v>
      </c>
      <c r="AN258" t="s">
        <v>196</v>
      </c>
      <c r="AO258">
        <v>96.332999999999998</v>
      </c>
      <c r="AP258">
        <v>104.286</v>
      </c>
      <c r="AQ258">
        <v>130357.5</v>
      </c>
      <c r="AR258">
        <v>970.49</v>
      </c>
      <c r="AS258">
        <v>131327.99</v>
      </c>
      <c r="AT258">
        <v>130357.5</v>
      </c>
      <c r="AU258">
        <v>970.49</v>
      </c>
      <c r="AV258">
        <v>131327.99</v>
      </c>
      <c r="AW258">
        <v>120416.25</v>
      </c>
      <c r="AX258">
        <v>120416.25</v>
      </c>
      <c r="BA258">
        <v>73434370.659999996</v>
      </c>
      <c r="BB258">
        <v>570322.91</v>
      </c>
      <c r="BC258">
        <v>74004693.569999993</v>
      </c>
      <c r="BD258">
        <v>75455236.109999999</v>
      </c>
      <c r="BE258">
        <v>0.172761</v>
      </c>
      <c r="BF258" t="str">
        <f>IF(TRIM(W258)="",IF(TRIM(O258)="",IF(TRIM(M258)="","please check",CONCATENATE(M258,"_",COUNTIFS($M$2:$M258,M258,$C$2:$C258,$C258))),CONCATENATE(O258,"_",COUNTIFS($O$2:$O258,O258,$C$2:$C258,$C258))),W258)</f>
        <v>US858119BP41</v>
      </c>
      <c r="BG258" t="str">
        <f t="shared" si="9"/>
        <v/>
      </c>
      <c r="BH258">
        <f t="shared" si="10"/>
        <v>125000</v>
      </c>
      <c r="BI258">
        <f t="shared" si="11"/>
        <v>131327.99</v>
      </c>
      <c r="BJ258">
        <f>IF($I258&lt;&gt;"F.E.T.",$AV258,IF($BK258="",IF($D258=$L258,$BI258,-SUMIFS($BI:$BI,$BG:$BG,$BG258,$B:$B,$B258,$L:$L,"&lt;&gt;"&amp;$L258)+SUMIFS($AY:$AY,$BG:$BG,$BG258,$B:$B,$B258)),IF($D258=$L258,-SUMIFS($BI:$BI,$BG:$BG,$BG258,$B:$B,$B258,$L:$L,"&lt;&gt;"&amp;$L258)*VLOOKUP($D258&amp;(IF($L258=MID($Q258,FIND("Bought ",$Q258)+7,3),MID($Q258,FIND("Sold ",$Q258)+5,3),IF($L258=MID($Q258,FIND("Sold ",$Q258)+5,3),MID($Q258,FIND("Bought ",$Q258)+7,3),"error"))),FX!$A:$B,2,0)+SUMIFS($AY:$AY,$BG:$BG,$BG258,$B:$B,$B258),$BI258*(VLOOKUP($D258&amp;$L258,FX!$A:$B,2,0)))))</f>
        <v>131327.99</v>
      </c>
      <c r="BK258" t="str">
        <f>IF(E258="CASH",IFERROR(VLOOKUP(M258,[1]mapping!$A:$C,3,0),""),IF(I258="F.E.T.",IF(VLOOKUP(O258,[1]forwards!$E:$Q,13,0)=0,"",VLOOKUP(O258,[1]forwards!$E:$Q,13,0)),""))</f>
        <v/>
      </c>
      <c r="BL258">
        <f>IF($B258&lt;&gt;VLOOKUP($BL$1,NAV!$A:$N,MATCH("SubFund_Code",NAV!$A$1:$N$1,0),0),"n/a",IF($BK258="",$BJ258/SUMIFS($BJ:$BJ,$BK:$BK,"",$B:$B,$B258)*VLOOKUP($BL$1,NAV!$A:$N,MATCH("Hedged sc",NAV!$A$1:$N$1,0),0)/VLOOKUP($BL$1,NAV!$A:$N,MATCH("SC in FUND CCY",NAV!$A$1:$N$1,0),0),IF($BK258&lt;&gt;VLOOKUP($BL$1,NAV!$A:$N,MATCH("SC",NAV!$A$1:$N$1,0),0),"n/a",$BJ258/VLOOKUP($BL$1,NAV!$A:$N,MATCH("SC in FUND CCY",NAV!$A$1:$N$1,0),0))))</f>
        <v>1.751813545702094E-3</v>
      </c>
    </row>
    <row r="259" spans="1:64" x14ac:dyDescent="0.25">
      <c r="A259" s="1">
        <v>44196</v>
      </c>
      <c r="B259" t="s">
        <v>106</v>
      </c>
      <c r="C259" t="s">
        <v>107</v>
      </c>
      <c r="D259" t="s">
        <v>63</v>
      </c>
      <c r="E259" t="s">
        <v>124</v>
      </c>
      <c r="F259" t="s">
        <v>125</v>
      </c>
      <c r="G259" t="s">
        <v>126</v>
      </c>
      <c r="H259">
        <v>150</v>
      </c>
      <c r="I259" t="s">
        <v>127</v>
      </c>
      <c r="J259">
        <v>200</v>
      </c>
      <c r="K259" t="s">
        <v>128</v>
      </c>
      <c r="L259" t="s">
        <v>63</v>
      </c>
      <c r="P259">
        <v>911719000000</v>
      </c>
      <c r="Q259" t="s">
        <v>1202</v>
      </c>
      <c r="R259" t="s">
        <v>155</v>
      </c>
      <c r="S259" t="s">
        <v>137</v>
      </c>
      <c r="T259" t="s">
        <v>215</v>
      </c>
      <c r="U259" t="s">
        <v>298</v>
      </c>
      <c r="V259">
        <v>825098</v>
      </c>
      <c r="W259" t="s">
        <v>1203</v>
      </c>
      <c r="X259" t="s">
        <v>1204</v>
      </c>
      <c r="AB259">
        <v>175000</v>
      </c>
      <c r="AC259" s="1">
        <v>44112</v>
      </c>
      <c r="AD259" s="1">
        <v>44117</v>
      </c>
      <c r="AE259" s="1">
        <v>44117</v>
      </c>
      <c r="AF259" s="1">
        <v>44242</v>
      </c>
      <c r="AG259" s="1">
        <v>46068</v>
      </c>
      <c r="AH259">
        <v>82</v>
      </c>
      <c r="AI259">
        <v>40</v>
      </c>
      <c r="AJ259">
        <v>1840</v>
      </c>
      <c r="AK259">
        <v>1.25</v>
      </c>
      <c r="AL259">
        <v>1</v>
      </c>
      <c r="AM259" t="s">
        <v>216</v>
      </c>
      <c r="AN259" t="s">
        <v>196</v>
      </c>
      <c r="AO259">
        <v>99.338999999999999</v>
      </c>
      <c r="AP259">
        <v>101.741</v>
      </c>
      <c r="AQ259">
        <v>178046.75</v>
      </c>
      <c r="AR259">
        <v>498.26</v>
      </c>
      <c r="AS259">
        <v>178545.01</v>
      </c>
      <c r="AT259">
        <v>178046.75</v>
      </c>
      <c r="AU259">
        <v>498.26</v>
      </c>
      <c r="AV259">
        <v>178545.01</v>
      </c>
      <c r="AW259">
        <v>173843.25</v>
      </c>
      <c r="AX259">
        <v>173843.25</v>
      </c>
      <c r="BA259">
        <v>73434370.659999996</v>
      </c>
      <c r="BB259">
        <v>570322.91</v>
      </c>
      <c r="BC259">
        <v>74004693.569999993</v>
      </c>
      <c r="BD259">
        <v>75455236.109999999</v>
      </c>
      <c r="BE259">
        <v>0.23596300000000001</v>
      </c>
      <c r="BF259" t="str">
        <f>IF(TRIM(W259)="",IF(TRIM(O259)="",IF(TRIM(M259)="","please check",CONCATENATE(M259,"_",COUNTIFS($M$2:$M259,M259,$C$2:$C259,$C259))),CONCATENATE(O259,"_",COUNTIFS($O$2:$O259,O259,$C$2:$C259,$C259))),W259)</f>
        <v>US313747BB27</v>
      </c>
      <c r="BG259" t="str">
        <f t="shared" si="9"/>
        <v/>
      </c>
      <c r="BH259">
        <f t="shared" si="10"/>
        <v>175000</v>
      </c>
      <c r="BI259">
        <f t="shared" si="11"/>
        <v>178545.01</v>
      </c>
      <c r="BJ259">
        <f>IF($I259&lt;&gt;"F.E.T.",$AV259,IF($BK259="",IF($D259=$L259,$BI259,-SUMIFS($BI:$BI,$BG:$BG,$BG259,$B:$B,$B259,$L:$L,"&lt;&gt;"&amp;$L259)+SUMIFS($AY:$AY,$BG:$BG,$BG259,$B:$B,$B259)),IF($D259=$L259,-SUMIFS($BI:$BI,$BG:$BG,$BG259,$B:$B,$B259,$L:$L,"&lt;&gt;"&amp;$L259)*VLOOKUP($D259&amp;(IF($L259=MID($Q259,FIND("Bought ",$Q259)+7,3),MID($Q259,FIND("Sold ",$Q259)+5,3),IF($L259=MID($Q259,FIND("Sold ",$Q259)+5,3),MID($Q259,FIND("Bought ",$Q259)+7,3),"error"))),FX!$A:$B,2,0)+SUMIFS($AY:$AY,$BG:$BG,$BG259,$B:$B,$B259),$BI259*(VLOOKUP($D259&amp;$L259,FX!$A:$B,2,0)))))</f>
        <v>178545.01</v>
      </c>
      <c r="BK259" t="str">
        <f>IF(E259="CASH",IFERROR(VLOOKUP(M259,[1]mapping!$A:$C,3,0),""),IF(I259="F.E.T.",IF(VLOOKUP(O259,[1]forwards!$E:$Q,13,0)=0,"",VLOOKUP(O259,[1]forwards!$E:$Q,13,0)),""))</f>
        <v/>
      </c>
      <c r="BL259">
        <f>IF($B259&lt;&gt;VLOOKUP($BL$1,NAV!$A:$N,MATCH("SubFund_Code",NAV!$A$1:$N$1,0),0),"n/a",IF($BK259="",$BJ259/SUMIFS($BJ:$BJ,$BK:$BK,"",$B:$B,$B259)*VLOOKUP($BL$1,NAV!$A:$N,MATCH("Hedged sc",NAV!$A$1:$N$1,0),0)/VLOOKUP($BL$1,NAV!$A:$N,MATCH("SC in FUND CCY",NAV!$A$1:$N$1,0),0),IF($BK259&lt;&gt;VLOOKUP($BL$1,NAV!$A:$N,MATCH("SC",NAV!$A$1:$N$1,0),0),"n/a",$BJ259/VLOOKUP($BL$1,NAV!$A:$N,MATCH("SC in FUND CCY",NAV!$A$1:$N$1,0),0))))</f>
        <v>2.3816519771262465E-3</v>
      </c>
    </row>
    <row r="260" spans="1:64" x14ac:dyDescent="0.25">
      <c r="A260" s="1">
        <v>44196</v>
      </c>
      <c r="B260" t="s">
        <v>106</v>
      </c>
      <c r="C260" t="s">
        <v>107</v>
      </c>
      <c r="D260" t="s">
        <v>63</v>
      </c>
      <c r="E260" t="s">
        <v>124</v>
      </c>
      <c r="F260" t="s">
        <v>125</v>
      </c>
      <c r="G260" t="s">
        <v>126</v>
      </c>
      <c r="H260">
        <v>150</v>
      </c>
      <c r="I260" t="s">
        <v>127</v>
      </c>
      <c r="J260">
        <v>200</v>
      </c>
      <c r="K260" t="s">
        <v>128</v>
      </c>
      <c r="L260" t="s">
        <v>63</v>
      </c>
      <c r="P260">
        <v>914048000000</v>
      </c>
      <c r="Q260" t="s">
        <v>1370</v>
      </c>
      <c r="R260" t="s">
        <v>162</v>
      </c>
      <c r="S260" t="s">
        <v>137</v>
      </c>
      <c r="T260" t="s">
        <v>215</v>
      </c>
      <c r="U260" t="s">
        <v>298</v>
      </c>
      <c r="V260">
        <v>825098</v>
      </c>
      <c r="W260" t="s">
        <v>1371</v>
      </c>
      <c r="X260" t="s">
        <v>1372</v>
      </c>
      <c r="AB260">
        <v>460000</v>
      </c>
      <c r="AC260" s="1">
        <v>44120</v>
      </c>
      <c r="AD260" s="1">
        <v>44125</v>
      </c>
      <c r="AE260" s="1">
        <v>44125</v>
      </c>
      <c r="AF260" s="1">
        <v>44310</v>
      </c>
      <c r="AG260" s="1">
        <v>55450</v>
      </c>
      <c r="AH260">
        <v>74</v>
      </c>
      <c r="AI260">
        <v>109</v>
      </c>
      <c r="AJ260">
        <v>11089</v>
      </c>
      <c r="AK260">
        <v>2.831</v>
      </c>
      <c r="AL260">
        <v>1</v>
      </c>
      <c r="AM260" t="s">
        <v>216</v>
      </c>
      <c r="AN260" t="s">
        <v>196</v>
      </c>
      <c r="AO260">
        <v>100</v>
      </c>
      <c r="AP260">
        <v>104.496</v>
      </c>
      <c r="AQ260">
        <v>480681.6</v>
      </c>
      <c r="AR260">
        <v>2676.87</v>
      </c>
      <c r="AS260">
        <v>483358.47</v>
      </c>
      <c r="AT260">
        <v>480681.6</v>
      </c>
      <c r="AU260">
        <v>2676.87</v>
      </c>
      <c r="AV260">
        <v>483358.47</v>
      </c>
      <c r="AW260">
        <v>460000</v>
      </c>
      <c r="AX260">
        <v>460000</v>
      </c>
      <c r="BA260">
        <v>73434370.659999996</v>
      </c>
      <c r="BB260">
        <v>570322.91</v>
      </c>
      <c r="BC260">
        <v>74004693.569999993</v>
      </c>
      <c r="BD260">
        <v>75455236.109999999</v>
      </c>
      <c r="BE260">
        <v>0.637042</v>
      </c>
      <c r="BF260" t="str">
        <f>IF(TRIM(W260)="",IF(TRIM(O260)="",IF(TRIM(M260)="","please check",CONCATENATE(M260,"_",COUNTIFS($M$2:$M260,M260,$C$2:$C260,$C260))),CONCATENATE(O260,"_",COUNTIFS($O$2:$O260,O260,$C$2:$C260,$C260))),W260)</f>
        <v>US06051GJM24</v>
      </c>
      <c r="BG260" t="str">
        <f t="shared" ref="BG260:BG323" si="14">IF(TRIM(O260)="","",IFERROR(_xlfn.NUMBERVALUE(TRIM(O260)),TRIM(O260)))</f>
        <v/>
      </c>
      <c r="BH260">
        <f t="shared" ref="BH260:BH323" si="15">IF(I260="F.E.T.",$AW260,IF(AB260="",AQ260,AB260))</f>
        <v>460000</v>
      </c>
      <c r="BI260">
        <f t="shared" ref="BI260:BI323" si="16">IF($I260&lt;&gt;"F.E.T.",$AS260,$BH260)</f>
        <v>483358.47</v>
      </c>
      <c r="BJ260">
        <f>IF($I260&lt;&gt;"F.E.T.",$AV260,IF($BK260="",IF($D260=$L260,$BI260,-SUMIFS($BI:$BI,$BG:$BG,$BG260,$B:$B,$B260,$L:$L,"&lt;&gt;"&amp;$L260)+SUMIFS($AY:$AY,$BG:$BG,$BG260,$B:$B,$B260)),IF($D260=$L260,-SUMIFS($BI:$BI,$BG:$BG,$BG260,$B:$B,$B260,$L:$L,"&lt;&gt;"&amp;$L260)*VLOOKUP($D260&amp;(IF($L260=MID($Q260,FIND("Bought ",$Q260)+7,3),MID($Q260,FIND("Sold ",$Q260)+5,3),IF($L260=MID($Q260,FIND("Sold ",$Q260)+5,3),MID($Q260,FIND("Bought ",$Q260)+7,3),"error"))),FX!$A:$B,2,0)+SUMIFS($AY:$AY,$BG:$BG,$BG260,$B:$B,$B260),$BI260*(VLOOKUP($D260&amp;$L260,FX!$A:$B,2,0)))))</f>
        <v>483358.47</v>
      </c>
      <c r="BK260" t="str">
        <f>IF(E260="CASH",IFERROR(VLOOKUP(M260,[1]mapping!$A:$C,3,0),""),IF(I260="F.E.T.",IF(VLOOKUP(O260,[1]forwards!$E:$Q,13,0)=0,"",VLOOKUP(O260,[1]forwards!$E:$Q,13,0)),""))</f>
        <v/>
      </c>
      <c r="BL260">
        <f>IF($B260&lt;&gt;VLOOKUP($BL$1,NAV!$A:$N,MATCH("SubFund_Code",NAV!$A$1:$N$1,0),0),"n/a",IF($BK260="",$BJ260/SUMIFS($BJ:$BJ,$BK:$BK,"",$B:$B,$B260)*VLOOKUP($BL$1,NAV!$A:$N,MATCH("Hedged sc",NAV!$A$1:$N$1,0),0)/VLOOKUP($BL$1,NAV!$A:$N,MATCH("SC in FUND CCY",NAV!$A$1:$N$1,0),0),IF($BK260&lt;&gt;VLOOKUP($BL$1,NAV!$A:$N,MATCH("SC",NAV!$A$1:$N$1,0),0),"n/a",$BJ260/VLOOKUP($BL$1,NAV!$A:$N,MATCH("SC in FUND CCY",NAV!$A$1:$N$1,0),0))))</f>
        <v>6.4476271598753569E-3</v>
      </c>
    </row>
    <row r="261" spans="1:64" x14ac:dyDescent="0.25">
      <c r="A261" s="1">
        <v>44196</v>
      </c>
      <c r="B261" t="s">
        <v>106</v>
      </c>
      <c r="C261" t="s">
        <v>107</v>
      </c>
      <c r="D261" t="s">
        <v>63</v>
      </c>
      <c r="E261" t="s">
        <v>124</v>
      </c>
      <c r="F261" t="s">
        <v>125</v>
      </c>
      <c r="G261" t="s">
        <v>126</v>
      </c>
      <c r="H261">
        <v>150</v>
      </c>
      <c r="I261" t="s">
        <v>127</v>
      </c>
      <c r="J261">
        <v>200</v>
      </c>
      <c r="K261" t="s">
        <v>128</v>
      </c>
      <c r="L261" t="s">
        <v>63</v>
      </c>
      <c r="P261">
        <v>914065000000</v>
      </c>
      <c r="Q261" t="s">
        <v>1205</v>
      </c>
      <c r="R261" t="s">
        <v>162</v>
      </c>
      <c r="S261" t="s">
        <v>137</v>
      </c>
      <c r="T261" t="s">
        <v>215</v>
      </c>
      <c r="U261" t="s">
        <v>298</v>
      </c>
      <c r="V261">
        <v>825098</v>
      </c>
      <c r="W261" t="s">
        <v>1206</v>
      </c>
      <c r="X261" t="s">
        <v>1207</v>
      </c>
      <c r="AB261">
        <v>325000</v>
      </c>
      <c r="AC261" s="1">
        <v>44120</v>
      </c>
      <c r="AD261" s="1">
        <v>44125</v>
      </c>
      <c r="AE261" s="1">
        <v>44125</v>
      </c>
      <c r="AF261" s="1">
        <v>44310</v>
      </c>
      <c r="AG261" s="1">
        <v>48145</v>
      </c>
      <c r="AH261">
        <v>74</v>
      </c>
      <c r="AI261">
        <v>109</v>
      </c>
      <c r="AJ261">
        <v>3889</v>
      </c>
      <c r="AK261">
        <v>1.9219999999999999</v>
      </c>
      <c r="AL261">
        <v>1</v>
      </c>
      <c r="AM261" t="s">
        <v>216</v>
      </c>
      <c r="AN261" t="s">
        <v>196</v>
      </c>
      <c r="AO261">
        <v>100</v>
      </c>
      <c r="AP261">
        <v>101.273</v>
      </c>
      <c r="AQ261">
        <v>329137.25</v>
      </c>
      <c r="AR261">
        <v>1284</v>
      </c>
      <c r="AS261">
        <v>330421.25</v>
      </c>
      <c r="AT261">
        <v>329137.25</v>
      </c>
      <c r="AU261">
        <v>1284</v>
      </c>
      <c r="AV261">
        <v>330421.25</v>
      </c>
      <c r="AW261">
        <v>325000</v>
      </c>
      <c r="AX261">
        <v>325000</v>
      </c>
      <c r="BA261">
        <v>73434370.659999996</v>
      </c>
      <c r="BB261">
        <v>570322.91</v>
      </c>
      <c r="BC261">
        <v>74004693.569999993</v>
      </c>
      <c r="BD261">
        <v>75455236.109999999</v>
      </c>
      <c r="BE261">
        <v>0.43620199999999998</v>
      </c>
      <c r="BF261" t="str">
        <f>IF(TRIM(W261)="",IF(TRIM(O261)="",IF(TRIM(M261)="","please check",CONCATENATE(M261,"_",COUNTIFS($M$2:$M261,M261,$C$2:$C261,$C261))),CONCATENATE(O261,"_",COUNTIFS($O$2:$O261,O261,$C$2:$C261,$C261))),W261)</f>
        <v>US06051GJL41</v>
      </c>
      <c r="BG261" t="str">
        <f t="shared" si="14"/>
        <v/>
      </c>
      <c r="BH261">
        <f t="shared" si="15"/>
        <v>325000</v>
      </c>
      <c r="BI261">
        <f t="shared" si="16"/>
        <v>330421.25</v>
      </c>
      <c r="BJ261">
        <f>IF($I261&lt;&gt;"F.E.T.",$AV261,IF($BK261="",IF($D261=$L261,$BI261,-SUMIFS($BI:$BI,$BG:$BG,$BG261,$B:$B,$B261,$L:$L,"&lt;&gt;"&amp;$L261)+SUMIFS($AY:$AY,$BG:$BG,$BG261,$B:$B,$B261)),IF($D261=$L261,-SUMIFS($BI:$BI,$BG:$BG,$BG261,$B:$B,$B261,$L:$L,"&lt;&gt;"&amp;$L261)*VLOOKUP($D261&amp;(IF($L261=MID($Q261,FIND("Bought ",$Q261)+7,3),MID($Q261,FIND("Sold ",$Q261)+5,3),IF($L261=MID($Q261,FIND("Sold ",$Q261)+5,3),MID($Q261,FIND("Bought ",$Q261)+7,3),"error"))),FX!$A:$B,2,0)+SUMIFS($AY:$AY,$BG:$BG,$BG261,$B:$B,$B261),$BI261*(VLOOKUP($D261&amp;$L261,FX!$A:$B,2,0)))))</f>
        <v>330421.25</v>
      </c>
      <c r="BK261" t="str">
        <f>IF(E261="CASH",IFERROR(VLOOKUP(M261,[1]mapping!$A:$C,3,0),""),IF(I261="F.E.T.",IF(VLOOKUP(O261,[1]forwards!$E:$Q,13,0)=0,"",VLOOKUP(O261,[1]forwards!$E:$Q,13,0)),""))</f>
        <v/>
      </c>
      <c r="BL261">
        <f>IF($B261&lt;&gt;VLOOKUP($BL$1,NAV!$A:$N,MATCH("SubFund_Code",NAV!$A$1:$N$1,0),0),"n/a",IF($BK261="",$BJ261/SUMIFS($BJ:$BJ,$BK:$BK,"",$B:$B,$B261)*VLOOKUP($BL$1,NAV!$A:$N,MATCH("Hedged sc",NAV!$A$1:$N$1,0),0)/VLOOKUP($BL$1,NAV!$A:$N,MATCH("SC in FUND CCY",NAV!$A$1:$N$1,0),0),IF($BK261&lt;&gt;VLOOKUP($BL$1,NAV!$A:$N,MATCH("SC",NAV!$A$1:$N$1,0),0),"n/a",$BJ261/VLOOKUP($BL$1,NAV!$A:$N,MATCH("SC in FUND CCY",NAV!$A$1:$N$1,0),0))))</f>
        <v>4.4075632432798075E-3</v>
      </c>
    </row>
    <row r="262" spans="1:64" x14ac:dyDescent="0.25">
      <c r="A262" s="1">
        <v>44196</v>
      </c>
      <c r="B262" t="s">
        <v>106</v>
      </c>
      <c r="C262" t="s">
        <v>107</v>
      </c>
      <c r="D262" t="s">
        <v>63</v>
      </c>
      <c r="E262" t="s">
        <v>124</v>
      </c>
      <c r="F262" t="s">
        <v>125</v>
      </c>
      <c r="G262" t="s">
        <v>126</v>
      </c>
      <c r="H262">
        <v>150</v>
      </c>
      <c r="I262" t="s">
        <v>127</v>
      </c>
      <c r="J262">
        <v>200</v>
      </c>
      <c r="K262" t="s">
        <v>128</v>
      </c>
      <c r="L262" t="s">
        <v>63</v>
      </c>
      <c r="P262">
        <v>914067000000</v>
      </c>
      <c r="Q262" t="s">
        <v>1373</v>
      </c>
      <c r="R262" t="s">
        <v>162</v>
      </c>
      <c r="S262" t="s">
        <v>137</v>
      </c>
      <c r="T262" t="s">
        <v>215</v>
      </c>
      <c r="U262" t="s">
        <v>298</v>
      </c>
      <c r="V262">
        <v>825098</v>
      </c>
      <c r="W262" t="s">
        <v>1374</v>
      </c>
      <c r="X262" t="s">
        <v>1375</v>
      </c>
      <c r="AB262">
        <v>500000</v>
      </c>
      <c r="AC262" s="1">
        <v>44120</v>
      </c>
      <c r="AD262" s="1">
        <v>44125</v>
      </c>
      <c r="AE262" s="1">
        <v>44125</v>
      </c>
      <c r="AF262" s="1">
        <v>44310</v>
      </c>
      <c r="AG262" s="1">
        <v>46319</v>
      </c>
      <c r="AH262">
        <v>74</v>
      </c>
      <c r="AI262">
        <v>109</v>
      </c>
      <c r="AJ262">
        <v>2089</v>
      </c>
      <c r="AK262">
        <v>1.1970000000000001</v>
      </c>
      <c r="AL262">
        <v>1</v>
      </c>
      <c r="AM262" t="s">
        <v>216</v>
      </c>
      <c r="AN262" t="s">
        <v>196</v>
      </c>
      <c r="AO262">
        <v>100.151</v>
      </c>
      <c r="AP262">
        <v>101.63800000000001</v>
      </c>
      <c r="AQ262">
        <v>508190</v>
      </c>
      <c r="AR262">
        <v>1230.25</v>
      </c>
      <c r="AS262">
        <v>509420.25</v>
      </c>
      <c r="AT262">
        <v>508190</v>
      </c>
      <c r="AU262">
        <v>1230.25</v>
      </c>
      <c r="AV262">
        <v>509420.25</v>
      </c>
      <c r="AW262">
        <v>500755</v>
      </c>
      <c r="AX262">
        <v>500755</v>
      </c>
      <c r="BA262">
        <v>73434370.659999996</v>
      </c>
      <c r="BB262">
        <v>570322.91</v>
      </c>
      <c r="BC262">
        <v>74004693.569999993</v>
      </c>
      <c r="BD262">
        <v>75455236.109999999</v>
      </c>
      <c r="BE262">
        <v>0.67349899999999996</v>
      </c>
      <c r="BF262" t="str">
        <f>IF(TRIM(W262)="",IF(TRIM(O262)="",IF(TRIM(M262)="","please check",CONCATENATE(M262,"_",COUNTIFS($M$2:$M262,M262,$C$2:$C262,$C262))),CONCATENATE(O262,"_",COUNTIFS($O$2:$O262,O262,$C$2:$C262,$C262))),W262)</f>
        <v>US06051GJK67</v>
      </c>
      <c r="BG262" t="str">
        <f t="shared" si="14"/>
        <v/>
      </c>
      <c r="BH262">
        <f t="shared" si="15"/>
        <v>500000</v>
      </c>
      <c r="BI262">
        <f t="shared" si="16"/>
        <v>509420.25</v>
      </c>
      <c r="BJ262">
        <f>IF($I262&lt;&gt;"F.E.T.",$AV262,IF($BK262="",IF($D262=$L262,$BI262,-SUMIFS($BI:$BI,$BG:$BG,$BG262,$B:$B,$B262,$L:$L,"&lt;&gt;"&amp;$L262)+SUMIFS($AY:$AY,$BG:$BG,$BG262,$B:$B,$B262)),IF($D262=$L262,-SUMIFS($BI:$BI,$BG:$BG,$BG262,$B:$B,$B262,$L:$L,"&lt;&gt;"&amp;$L262)*VLOOKUP($D262&amp;(IF($L262=MID($Q262,FIND("Bought ",$Q262)+7,3),MID($Q262,FIND("Sold ",$Q262)+5,3),IF($L262=MID($Q262,FIND("Sold ",$Q262)+5,3),MID($Q262,FIND("Bought ",$Q262)+7,3),"error"))),FX!$A:$B,2,0)+SUMIFS($AY:$AY,$BG:$BG,$BG262,$B:$B,$B262),$BI262*(VLOOKUP($D262&amp;$L262,FX!$A:$B,2,0)))))</f>
        <v>509420.25</v>
      </c>
      <c r="BK262" t="str">
        <f>IF(E262="CASH",IFERROR(VLOOKUP(M262,[1]mapping!$A:$C,3,0),""),IF(I262="F.E.T.",IF(VLOOKUP(O262,[1]forwards!$E:$Q,13,0)=0,"",VLOOKUP(O262,[1]forwards!$E:$Q,13,0)),""))</f>
        <v/>
      </c>
      <c r="BL262">
        <f>IF($B262&lt;&gt;VLOOKUP($BL$1,NAV!$A:$N,MATCH("SubFund_Code",NAV!$A$1:$N$1,0),0),"n/a",IF($BK262="",$BJ262/SUMIFS($BJ:$BJ,$BK:$BK,"",$B:$B,$B262)*VLOOKUP($BL$1,NAV!$A:$N,MATCH("Hedged sc",NAV!$A$1:$N$1,0),0)/VLOOKUP($BL$1,NAV!$A:$N,MATCH("SC in FUND CCY",NAV!$A$1:$N$1,0),0),IF($BK262&lt;&gt;VLOOKUP($BL$1,NAV!$A:$N,MATCH("SC",NAV!$A$1:$N$1,0),0),"n/a",$BJ262/VLOOKUP($BL$1,NAV!$A:$N,MATCH("SC in FUND CCY",NAV!$A$1:$N$1,0),0))))</f>
        <v>6.7952710949504922E-3</v>
      </c>
    </row>
    <row r="263" spans="1:64" x14ac:dyDescent="0.25">
      <c r="A263" s="1">
        <v>44196</v>
      </c>
      <c r="B263" t="s">
        <v>106</v>
      </c>
      <c r="C263" t="s">
        <v>107</v>
      </c>
      <c r="D263" t="s">
        <v>63</v>
      </c>
      <c r="E263" t="s">
        <v>124</v>
      </c>
      <c r="F263" t="s">
        <v>125</v>
      </c>
      <c r="G263" t="s">
        <v>126</v>
      </c>
      <c r="H263">
        <v>150</v>
      </c>
      <c r="I263" t="s">
        <v>127</v>
      </c>
      <c r="J263">
        <v>200</v>
      </c>
      <c r="K263" t="s">
        <v>128</v>
      </c>
      <c r="L263" t="s">
        <v>63</v>
      </c>
      <c r="P263">
        <v>917000000000</v>
      </c>
      <c r="Q263" t="s">
        <v>1208</v>
      </c>
      <c r="R263" t="s">
        <v>183</v>
      </c>
      <c r="S263" t="s">
        <v>137</v>
      </c>
      <c r="T263" t="s">
        <v>190</v>
      </c>
      <c r="U263" t="s">
        <v>298</v>
      </c>
      <c r="V263">
        <v>825098</v>
      </c>
      <c r="W263" t="s">
        <v>1209</v>
      </c>
      <c r="X263" t="s">
        <v>1210</v>
      </c>
      <c r="AB263">
        <v>500000</v>
      </c>
      <c r="AC263" s="1">
        <v>44131</v>
      </c>
      <c r="AD263" s="1">
        <v>44133</v>
      </c>
      <c r="AE263" s="1">
        <v>44133</v>
      </c>
      <c r="AF263" s="1">
        <v>44331</v>
      </c>
      <c r="AG263" s="1">
        <v>47983</v>
      </c>
      <c r="AH263">
        <v>66</v>
      </c>
      <c r="AI263">
        <v>130</v>
      </c>
      <c r="AJ263">
        <v>3730</v>
      </c>
      <c r="AK263">
        <v>1.65</v>
      </c>
      <c r="AL263">
        <v>1</v>
      </c>
      <c r="AM263" t="s">
        <v>216</v>
      </c>
      <c r="AN263" t="s">
        <v>196</v>
      </c>
      <c r="AO263">
        <v>99.888400000000004</v>
      </c>
      <c r="AP263">
        <v>100.048</v>
      </c>
      <c r="AQ263">
        <v>500240</v>
      </c>
      <c r="AR263">
        <v>1512.5</v>
      </c>
      <c r="AS263">
        <v>501752.5</v>
      </c>
      <c r="AT263">
        <v>500240</v>
      </c>
      <c r="AU263">
        <v>1512.5</v>
      </c>
      <c r="AV263">
        <v>501752.5</v>
      </c>
      <c r="AW263">
        <v>499442</v>
      </c>
      <c r="AX263">
        <v>499442</v>
      </c>
      <c r="BA263">
        <v>73434370.659999996</v>
      </c>
      <c r="BB263">
        <v>570322.91</v>
      </c>
      <c r="BC263">
        <v>74004693.569999993</v>
      </c>
      <c r="BD263">
        <v>75455236.109999999</v>
      </c>
      <c r="BE263">
        <v>0.66296299999999997</v>
      </c>
      <c r="BF263" t="str">
        <f>IF(TRIM(W263)="",IF(TRIM(O263)="",IF(TRIM(M263)="","please check",CONCATENATE(M263,"_",COUNTIFS($M$2:$M263,M263,$C$2:$C263,$C263))),CONCATENATE(O263,"_",COUNTIFS($O$2:$O263,O263,$C$2:$C263,$C263))),W263)</f>
        <v>US084659BA88</v>
      </c>
      <c r="BG263" t="str">
        <f t="shared" si="14"/>
        <v/>
      </c>
      <c r="BH263">
        <f t="shared" si="15"/>
        <v>500000</v>
      </c>
      <c r="BI263">
        <f t="shared" si="16"/>
        <v>501752.5</v>
      </c>
      <c r="BJ263">
        <f>IF($I263&lt;&gt;"F.E.T.",$AV263,IF($BK263="",IF($D263=$L263,$BI263,-SUMIFS($BI:$BI,$BG:$BG,$BG263,$B:$B,$B263,$L:$L,"&lt;&gt;"&amp;$L263)+SUMIFS($AY:$AY,$BG:$BG,$BG263,$B:$B,$B263)),IF($D263=$L263,-SUMIFS($BI:$BI,$BG:$BG,$BG263,$B:$B,$B263,$L:$L,"&lt;&gt;"&amp;$L263)*VLOOKUP($D263&amp;(IF($L263=MID($Q263,FIND("Bought ",$Q263)+7,3),MID($Q263,FIND("Sold ",$Q263)+5,3),IF($L263=MID($Q263,FIND("Sold ",$Q263)+5,3),MID($Q263,FIND("Bought ",$Q263)+7,3),"error"))),FX!$A:$B,2,0)+SUMIFS($AY:$AY,$BG:$BG,$BG263,$B:$B,$B263),$BI263*(VLOOKUP($D263&amp;$L263,FX!$A:$B,2,0)))))</f>
        <v>501752.5</v>
      </c>
      <c r="BK263" t="str">
        <f>IF(E263="CASH",IFERROR(VLOOKUP(M263,[1]mapping!$A:$C,3,0),""),IF(I263="F.E.T.",IF(VLOOKUP(O263,[1]forwards!$E:$Q,13,0)=0,"",VLOOKUP(O263,[1]forwards!$E:$Q,13,0)),""))</f>
        <v/>
      </c>
      <c r="BL263">
        <f>IF($B263&lt;&gt;VLOOKUP($BL$1,NAV!$A:$N,MATCH("SubFund_Code",NAV!$A$1:$N$1,0),0),"n/a",IF($BK263="",$BJ263/SUMIFS($BJ:$BJ,$BK:$BK,"",$B:$B,$B263)*VLOOKUP($BL$1,NAV!$A:$N,MATCH("Hedged sc",NAV!$A$1:$N$1,0),0)/VLOOKUP($BL$1,NAV!$A:$N,MATCH("SC in FUND CCY",NAV!$A$1:$N$1,0),0),IF($BK263&lt;&gt;VLOOKUP($BL$1,NAV!$A:$N,MATCH("SC",NAV!$A$1:$N$1,0),0),"n/a",$BJ263/VLOOKUP($BL$1,NAV!$A:$N,MATCH("SC in FUND CCY",NAV!$A$1:$N$1,0),0))))</f>
        <v>6.6929892560595051E-3</v>
      </c>
    </row>
    <row r="264" spans="1:64" x14ac:dyDescent="0.25">
      <c r="A264" s="1">
        <v>44196</v>
      </c>
      <c r="B264" t="s">
        <v>106</v>
      </c>
      <c r="C264" t="s">
        <v>107</v>
      </c>
      <c r="D264" t="s">
        <v>63</v>
      </c>
      <c r="E264" t="s">
        <v>124</v>
      </c>
      <c r="F264" t="s">
        <v>125</v>
      </c>
      <c r="G264" t="s">
        <v>126</v>
      </c>
      <c r="H264">
        <v>150</v>
      </c>
      <c r="I264" t="s">
        <v>127</v>
      </c>
      <c r="J264">
        <v>200</v>
      </c>
      <c r="K264" t="s">
        <v>128</v>
      </c>
      <c r="L264" t="s">
        <v>63</v>
      </c>
      <c r="P264">
        <v>917819000000</v>
      </c>
      <c r="Q264" t="s">
        <v>1211</v>
      </c>
      <c r="R264" t="s">
        <v>214</v>
      </c>
      <c r="S264" t="s">
        <v>137</v>
      </c>
      <c r="T264" t="s">
        <v>215</v>
      </c>
      <c r="U264" t="s">
        <v>298</v>
      </c>
      <c r="V264">
        <v>825098</v>
      </c>
      <c r="W264" t="s">
        <v>1212</v>
      </c>
      <c r="X264" t="s">
        <v>1213</v>
      </c>
      <c r="AB264">
        <v>475000</v>
      </c>
      <c r="AC264" s="1">
        <v>44133</v>
      </c>
      <c r="AD264" s="1">
        <v>44137</v>
      </c>
      <c r="AE264" s="1">
        <v>44137</v>
      </c>
      <c r="AF264" s="1">
        <v>44228</v>
      </c>
      <c r="AG264" s="1">
        <v>47880</v>
      </c>
      <c r="AH264">
        <v>63</v>
      </c>
      <c r="AI264">
        <v>26</v>
      </c>
      <c r="AJ264">
        <v>3626</v>
      </c>
      <c r="AK264">
        <v>3.625</v>
      </c>
      <c r="AL264">
        <v>1</v>
      </c>
      <c r="AM264" t="s">
        <v>216</v>
      </c>
      <c r="AN264" t="s">
        <v>196</v>
      </c>
      <c r="AO264">
        <v>101.864842</v>
      </c>
      <c r="AP264">
        <v>109.57</v>
      </c>
      <c r="AQ264">
        <v>520457.5</v>
      </c>
      <c r="AR264">
        <v>3013.28</v>
      </c>
      <c r="AS264">
        <v>523470.78</v>
      </c>
      <c r="AT264">
        <v>520457.5</v>
      </c>
      <c r="AU264">
        <v>3013.28</v>
      </c>
      <c r="AV264">
        <v>523470.78</v>
      </c>
      <c r="AW264">
        <v>483858</v>
      </c>
      <c r="AX264">
        <v>483858</v>
      </c>
      <c r="BA264">
        <v>73434370.659999996</v>
      </c>
      <c r="BB264">
        <v>570322.91</v>
      </c>
      <c r="BC264">
        <v>74004693.569999993</v>
      </c>
      <c r="BD264">
        <v>75455236.109999999</v>
      </c>
      <c r="BE264">
        <v>0.68975699999999995</v>
      </c>
      <c r="BF264" t="str">
        <f>IF(TRIM(W264)="",IF(TRIM(O264)="",IF(TRIM(M264)="","please check",CONCATENATE(M264,"_",COUNTIFS($M$2:$M264,M264,$C$2:$C264,$C264))),CONCATENATE(O264,"_",COUNTIFS($O$2:$O264,O264,$C$2:$C264,$C264))),W264)</f>
        <v>US097023DC69</v>
      </c>
      <c r="BG264" t="str">
        <f t="shared" si="14"/>
        <v/>
      </c>
      <c r="BH264">
        <f t="shared" si="15"/>
        <v>475000</v>
      </c>
      <c r="BI264">
        <f t="shared" si="16"/>
        <v>523470.78</v>
      </c>
      <c r="BJ264">
        <f>IF($I264&lt;&gt;"F.E.T.",$AV264,IF($BK264="",IF($D264=$L264,$BI264,-SUMIFS($BI:$BI,$BG:$BG,$BG264,$B:$B,$B264,$L:$L,"&lt;&gt;"&amp;$L264)+SUMIFS($AY:$AY,$BG:$BG,$BG264,$B:$B,$B264)),IF($D264=$L264,-SUMIFS($BI:$BI,$BG:$BG,$BG264,$B:$B,$B264,$L:$L,"&lt;&gt;"&amp;$L264)*VLOOKUP($D264&amp;(IF($L264=MID($Q264,FIND("Bought ",$Q264)+7,3),MID($Q264,FIND("Sold ",$Q264)+5,3),IF($L264=MID($Q264,FIND("Sold ",$Q264)+5,3),MID($Q264,FIND("Bought ",$Q264)+7,3),"error"))),FX!$A:$B,2,0)+SUMIFS($AY:$AY,$BG:$BG,$BG264,$B:$B,$B264),$BI264*(VLOOKUP($D264&amp;$L264,FX!$A:$B,2,0)))))</f>
        <v>523470.78</v>
      </c>
      <c r="BK264" t="str">
        <f>IF(E264="CASH",IFERROR(VLOOKUP(M264,[1]mapping!$A:$C,3,0),""),IF(I264="F.E.T.",IF(VLOOKUP(O264,[1]forwards!$E:$Q,13,0)=0,"",VLOOKUP(O264,[1]forwards!$E:$Q,13,0)),""))</f>
        <v/>
      </c>
      <c r="BL264">
        <f>IF($B264&lt;&gt;VLOOKUP($BL$1,NAV!$A:$N,MATCH("SubFund_Code",NAV!$A$1:$N$1,0),0),"n/a",IF($BK264="",$BJ264/SUMIFS($BJ:$BJ,$BK:$BK,"",$B:$B,$B264)*VLOOKUP($BL$1,NAV!$A:$N,MATCH("Hedged sc",NAV!$A$1:$N$1,0),0)/VLOOKUP($BL$1,NAV!$A:$N,MATCH("SC in FUND CCY",NAV!$A$1:$N$1,0),0),IF($BK264&lt;&gt;VLOOKUP($BL$1,NAV!$A:$N,MATCH("SC",NAV!$A$1:$N$1,0),0),"n/a",$BJ264/VLOOKUP($BL$1,NAV!$A:$N,MATCH("SC in FUND CCY",NAV!$A$1:$N$1,0),0))))</f>
        <v>6.9826942693879731E-3</v>
      </c>
    </row>
    <row r="265" spans="1:64" x14ac:dyDescent="0.25">
      <c r="A265" s="1">
        <v>44196</v>
      </c>
      <c r="B265" t="s">
        <v>106</v>
      </c>
      <c r="C265" t="s">
        <v>107</v>
      </c>
      <c r="D265" t="s">
        <v>63</v>
      </c>
      <c r="E265" t="s">
        <v>124</v>
      </c>
      <c r="F265" t="s">
        <v>125</v>
      </c>
      <c r="G265" t="s">
        <v>126</v>
      </c>
      <c r="H265">
        <v>150</v>
      </c>
      <c r="I265" t="s">
        <v>127</v>
      </c>
      <c r="J265">
        <v>200</v>
      </c>
      <c r="K265" t="s">
        <v>128</v>
      </c>
      <c r="L265" t="s">
        <v>63</v>
      </c>
      <c r="P265">
        <v>917820000000</v>
      </c>
      <c r="Q265" t="s">
        <v>1214</v>
      </c>
      <c r="R265" t="s">
        <v>214</v>
      </c>
      <c r="S265" t="s">
        <v>137</v>
      </c>
      <c r="T265" t="s">
        <v>215</v>
      </c>
      <c r="U265" t="s">
        <v>298</v>
      </c>
      <c r="V265">
        <v>825098</v>
      </c>
      <c r="W265" t="s">
        <v>1215</v>
      </c>
      <c r="X265" t="s">
        <v>1216</v>
      </c>
      <c r="AB265">
        <v>375000</v>
      </c>
      <c r="AC265" s="1">
        <v>44133</v>
      </c>
      <c r="AD265" s="1">
        <v>44137</v>
      </c>
      <c r="AE265" s="1">
        <v>44137</v>
      </c>
      <c r="AF265" s="1">
        <v>44228</v>
      </c>
      <c r="AG265" s="1">
        <v>46784</v>
      </c>
      <c r="AH265">
        <v>63</v>
      </c>
      <c r="AI265">
        <v>26</v>
      </c>
      <c r="AJ265">
        <v>2546</v>
      </c>
      <c r="AK265">
        <v>3.25</v>
      </c>
      <c r="AL265">
        <v>1</v>
      </c>
      <c r="AM265" t="s">
        <v>216</v>
      </c>
      <c r="AN265" t="s">
        <v>196</v>
      </c>
      <c r="AO265">
        <v>99.977999999999994</v>
      </c>
      <c r="AP265">
        <v>107.137</v>
      </c>
      <c r="AQ265">
        <v>401763.75</v>
      </c>
      <c r="AR265">
        <v>2132.81</v>
      </c>
      <c r="AS265">
        <v>403896.56</v>
      </c>
      <c r="AT265">
        <v>401763.75</v>
      </c>
      <c r="AU265">
        <v>2132.81</v>
      </c>
      <c r="AV265">
        <v>403896.56</v>
      </c>
      <c r="AW265">
        <v>374917.5</v>
      </c>
      <c r="AX265">
        <v>374917.5</v>
      </c>
      <c r="BA265">
        <v>73434370.659999996</v>
      </c>
      <c r="BB265">
        <v>570322.91</v>
      </c>
      <c r="BC265">
        <v>74004693.569999993</v>
      </c>
      <c r="BD265">
        <v>75455236.109999999</v>
      </c>
      <c r="BE265">
        <v>0.53245299999999995</v>
      </c>
      <c r="BF265" t="str">
        <f>IF(TRIM(W265)="",IF(TRIM(O265)="",IF(TRIM(M265)="","please check",CONCATENATE(M265,"_",COUNTIFS($M$2:$M265,M265,$C$2:$C265,$C265))),CONCATENATE(O265,"_",COUNTIFS($O$2:$O265,O265,$C$2:$C265,$C265))),W265)</f>
        <v>US097023DB86</v>
      </c>
      <c r="BG265" t="str">
        <f t="shared" si="14"/>
        <v/>
      </c>
      <c r="BH265">
        <f t="shared" si="15"/>
        <v>375000</v>
      </c>
      <c r="BI265">
        <f t="shared" si="16"/>
        <v>403896.56</v>
      </c>
      <c r="BJ265">
        <f>IF($I265&lt;&gt;"F.E.T.",$AV265,IF($BK265="",IF($D265=$L265,$BI265,-SUMIFS($BI:$BI,$BG:$BG,$BG265,$B:$B,$B265,$L:$L,"&lt;&gt;"&amp;$L265)+SUMIFS($AY:$AY,$BG:$BG,$BG265,$B:$B,$B265)),IF($D265=$L265,-SUMIFS($BI:$BI,$BG:$BG,$BG265,$B:$B,$B265,$L:$L,"&lt;&gt;"&amp;$L265)*VLOOKUP($D265&amp;(IF($L265=MID($Q265,FIND("Bought ",$Q265)+7,3),MID($Q265,FIND("Sold ",$Q265)+5,3),IF($L265=MID($Q265,FIND("Sold ",$Q265)+5,3),MID($Q265,FIND("Bought ",$Q265)+7,3),"error"))),FX!$A:$B,2,0)+SUMIFS($AY:$AY,$BG:$BG,$BG265,$B:$B,$B265),$BI265*(VLOOKUP($D265&amp;$L265,FX!$A:$B,2,0)))))</f>
        <v>403896.56</v>
      </c>
      <c r="BK265" t="str">
        <f>IF(E265="CASH",IFERROR(VLOOKUP(M265,[1]mapping!$A:$C,3,0),""),IF(I265="F.E.T.",IF(VLOOKUP(O265,[1]forwards!$E:$Q,13,0)=0,"",VLOOKUP(O265,[1]forwards!$E:$Q,13,0)),""))</f>
        <v/>
      </c>
      <c r="BL265">
        <f>IF($B265&lt;&gt;VLOOKUP($BL$1,NAV!$A:$N,MATCH("SubFund_Code",NAV!$A$1:$N$1,0),0),"n/a",IF($BK265="",$BJ265/SUMIFS($BJ:$BJ,$BK:$BK,"",$B:$B,$B265)*VLOOKUP($BL$1,NAV!$A:$N,MATCH("Hedged sc",NAV!$A$1:$N$1,0),0)/VLOOKUP($BL$1,NAV!$A:$N,MATCH("SC in FUND CCY",NAV!$A$1:$N$1,0),0),IF($BK265&lt;&gt;VLOOKUP($BL$1,NAV!$A:$N,MATCH("SC",NAV!$A$1:$N$1,0),0),"n/a",$BJ265/VLOOKUP($BL$1,NAV!$A:$N,MATCH("SC in FUND CCY",NAV!$A$1:$N$1,0),0))))</f>
        <v>5.3876669007915119E-3</v>
      </c>
    </row>
    <row r="266" spans="1:64" x14ac:dyDescent="0.25">
      <c r="A266" s="1">
        <v>44196</v>
      </c>
      <c r="B266" t="s">
        <v>106</v>
      </c>
      <c r="C266" t="s">
        <v>107</v>
      </c>
      <c r="D266" t="s">
        <v>63</v>
      </c>
      <c r="E266" t="s">
        <v>124</v>
      </c>
      <c r="F266" t="s">
        <v>125</v>
      </c>
      <c r="G266" t="s">
        <v>126</v>
      </c>
      <c r="H266">
        <v>150</v>
      </c>
      <c r="I266" t="s">
        <v>127</v>
      </c>
      <c r="J266">
        <v>200</v>
      </c>
      <c r="K266" t="s">
        <v>128</v>
      </c>
      <c r="L266" t="s">
        <v>63</v>
      </c>
      <c r="P266">
        <v>917821000000</v>
      </c>
      <c r="Q266" t="s">
        <v>1217</v>
      </c>
      <c r="R266" t="s">
        <v>142</v>
      </c>
      <c r="S266" t="s">
        <v>137</v>
      </c>
      <c r="T266" t="s">
        <v>190</v>
      </c>
      <c r="U266" t="s">
        <v>298</v>
      </c>
      <c r="V266">
        <v>825098</v>
      </c>
      <c r="W266" t="s">
        <v>1218</v>
      </c>
      <c r="X266" t="s">
        <v>1219</v>
      </c>
      <c r="AB266">
        <v>450000</v>
      </c>
      <c r="AC266" s="1">
        <v>44133</v>
      </c>
      <c r="AD266" s="1">
        <v>44137</v>
      </c>
      <c r="AE266" s="1">
        <v>44137</v>
      </c>
      <c r="AF266" s="1">
        <v>44287</v>
      </c>
      <c r="AG266" s="1">
        <v>47939</v>
      </c>
      <c r="AH266">
        <v>63</v>
      </c>
      <c r="AI266">
        <v>86</v>
      </c>
      <c r="AJ266">
        <v>3686</v>
      </c>
      <c r="AK266">
        <v>1.73</v>
      </c>
      <c r="AL266">
        <v>1</v>
      </c>
      <c r="AM266" t="s">
        <v>216</v>
      </c>
      <c r="AN266" t="s">
        <v>196</v>
      </c>
      <c r="AO266">
        <v>99.906000000000006</v>
      </c>
      <c r="AP266">
        <v>101.107</v>
      </c>
      <c r="AQ266">
        <v>454981.5</v>
      </c>
      <c r="AR266">
        <v>1362.38</v>
      </c>
      <c r="AS266">
        <v>456343.88</v>
      </c>
      <c r="AT266">
        <v>454981.5</v>
      </c>
      <c r="AU266">
        <v>1362.38</v>
      </c>
      <c r="AV266">
        <v>456343.88</v>
      </c>
      <c r="AW266">
        <v>449577</v>
      </c>
      <c r="AX266">
        <v>449577</v>
      </c>
      <c r="BA266">
        <v>73434370.659999996</v>
      </c>
      <c r="BB266">
        <v>570322.91</v>
      </c>
      <c r="BC266">
        <v>74004693.569999993</v>
      </c>
      <c r="BD266">
        <v>75455236.109999999</v>
      </c>
      <c r="BE266">
        <v>0.60298200000000002</v>
      </c>
      <c r="BF266" t="str">
        <f>IF(TRIM(W266)="",IF(TRIM(O266)="",IF(TRIM(M266)="","please check",CONCATENATE(M266,"_",COUNTIFS($M$2:$M266,M266,$C$2:$C266,$C266))),CONCATENATE(O266,"_",COUNTIFS($O$2:$O266,O266,$C$2:$C266,$C266))),W266)</f>
        <v>US071813BZ14</v>
      </c>
      <c r="BG266" t="str">
        <f t="shared" si="14"/>
        <v/>
      </c>
      <c r="BH266">
        <f t="shared" si="15"/>
        <v>450000</v>
      </c>
      <c r="BI266">
        <f t="shared" si="16"/>
        <v>456343.88</v>
      </c>
      <c r="BJ266">
        <f>IF($I266&lt;&gt;"F.E.T.",$AV266,IF($BK266="",IF($D266=$L266,$BI266,-SUMIFS($BI:$BI,$BG:$BG,$BG266,$B:$B,$B266,$L:$L,"&lt;&gt;"&amp;$L266)+SUMIFS($AY:$AY,$BG:$BG,$BG266,$B:$B,$B266)),IF($D266=$L266,-SUMIFS($BI:$BI,$BG:$BG,$BG266,$B:$B,$B266,$L:$L,"&lt;&gt;"&amp;$L266)*VLOOKUP($D266&amp;(IF($L266=MID($Q266,FIND("Bought ",$Q266)+7,3),MID($Q266,FIND("Sold ",$Q266)+5,3),IF($L266=MID($Q266,FIND("Sold ",$Q266)+5,3),MID($Q266,FIND("Bought ",$Q266)+7,3),"error"))),FX!$A:$B,2,0)+SUMIFS($AY:$AY,$BG:$BG,$BG266,$B:$B,$B266),$BI266*(VLOOKUP($D266&amp;$L266,FX!$A:$B,2,0)))))</f>
        <v>456343.88</v>
      </c>
      <c r="BK266" t="str">
        <f>IF(E266="CASH",IFERROR(VLOOKUP(M266,[1]mapping!$A:$C,3,0),""),IF(I266="F.E.T.",IF(VLOOKUP(O266,[1]forwards!$E:$Q,13,0)=0,"",VLOOKUP(O266,[1]forwards!$E:$Q,13,0)),""))</f>
        <v/>
      </c>
      <c r="BL266">
        <f>IF($B266&lt;&gt;VLOOKUP($BL$1,NAV!$A:$N,MATCH("SubFund_Code",NAV!$A$1:$N$1,0),0),"n/a",IF($BK266="",$BJ266/SUMIFS($BJ:$BJ,$BK:$BK,"",$B:$B,$B266)*VLOOKUP($BL$1,NAV!$A:$N,MATCH("Hedged sc",NAV!$A$1:$N$1,0),0)/VLOOKUP($BL$1,NAV!$A:$N,MATCH("SC in FUND CCY",NAV!$A$1:$N$1,0),0),IF($BK266&lt;&gt;VLOOKUP($BL$1,NAV!$A:$N,MATCH("SC",NAV!$A$1:$N$1,0),0),"n/a",$BJ266/VLOOKUP($BL$1,NAV!$A:$N,MATCH("SC in FUND CCY",NAV!$A$1:$N$1,0),0))))</f>
        <v>6.0872734782756602E-3</v>
      </c>
    </row>
    <row r="267" spans="1:64" x14ac:dyDescent="0.25">
      <c r="A267" s="1">
        <v>44196</v>
      </c>
      <c r="B267" t="s">
        <v>106</v>
      </c>
      <c r="C267" t="s">
        <v>107</v>
      </c>
      <c r="D267" t="s">
        <v>63</v>
      </c>
      <c r="E267" t="s">
        <v>124</v>
      </c>
      <c r="F267" t="s">
        <v>125</v>
      </c>
      <c r="G267" t="s">
        <v>126</v>
      </c>
      <c r="H267">
        <v>150</v>
      </c>
      <c r="I267" t="s">
        <v>127</v>
      </c>
      <c r="J267">
        <v>200</v>
      </c>
      <c r="K267" t="s">
        <v>128</v>
      </c>
      <c r="L267" t="s">
        <v>63</v>
      </c>
      <c r="P267">
        <v>919949000000</v>
      </c>
      <c r="Q267" t="s">
        <v>1220</v>
      </c>
      <c r="R267" t="s">
        <v>136</v>
      </c>
      <c r="S267" t="s">
        <v>137</v>
      </c>
      <c r="T267" t="s">
        <v>215</v>
      </c>
      <c r="U267" t="s">
        <v>298</v>
      </c>
      <c r="V267">
        <v>825098</v>
      </c>
      <c r="W267" t="s">
        <v>1221</v>
      </c>
      <c r="X267" t="s">
        <v>1222</v>
      </c>
      <c r="AB267">
        <v>425000</v>
      </c>
      <c r="AC267" s="1">
        <v>44144</v>
      </c>
      <c r="AD267" s="1">
        <v>44148</v>
      </c>
      <c r="AE267" s="1">
        <v>44148</v>
      </c>
      <c r="AF267" s="1">
        <v>44240</v>
      </c>
      <c r="AG267" s="1">
        <v>48257</v>
      </c>
      <c r="AH267">
        <v>52</v>
      </c>
      <c r="AI267">
        <v>38</v>
      </c>
      <c r="AJ267">
        <v>3998</v>
      </c>
      <c r="AK267">
        <v>1.794</v>
      </c>
      <c r="AL267">
        <v>1</v>
      </c>
      <c r="AM267" t="s">
        <v>216</v>
      </c>
      <c r="AN267" t="s">
        <v>196</v>
      </c>
      <c r="AO267">
        <v>100.067059</v>
      </c>
      <c r="AP267">
        <v>100.63200000000001</v>
      </c>
      <c r="AQ267">
        <v>427686</v>
      </c>
      <c r="AR267">
        <v>1101.32</v>
      </c>
      <c r="AS267">
        <v>428787.32</v>
      </c>
      <c r="AT267">
        <v>427686</v>
      </c>
      <c r="AU267">
        <v>1101.32</v>
      </c>
      <c r="AV267">
        <v>428787.32</v>
      </c>
      <c r="AW267">
        <v>425285</v>
      </c>
      <c r="AX267">
        <v>425285</v>
      </c>
      <c r="BA267">
        <v>73434370.659999996</v>
      </c>
      <c r="BB267">
        <v>570322.91</v>
      </c>
      <c r="BC267">
        <v>74004693.569999993</v>
      </c>
      <c r="BD267">
        <v>75455236.109999999</v>
      </c>
      <c r="BE267">
        <v>0.56680799999999998</v>
      </c>
      <c r="BF267" t="str">
        <f>IF(TRIM(W267)="",IF(TRIM(O267)="",IF(TRIM(M267)="","please check",CONCATENATE(M267,"_",COUNTIFS($M$2:$M267,M267,$C$2:$C267,$C267))),CONCATENATE(O267,"_",COUNTIFS($O$2:$O267,O267,$C$2:$C267,$C267))),W267)</f>
        <v>US6174468U61</v>
      </c>
      <c r="BG267" t="str">
        <f t="shared" si="14"/>
        <v/>
      </c>
      <c r="BH267">
        <f t="shared" si="15"/>
        <v>425000</v>
      </c>
      <c r="BI267">
        <f t="shared" si="16"/>
        <v>428787.32</v>
      </c>
      <c r="BJ267">
        <f>IF($I267&lt;&gt;"F.E.T.",$AV267,IF($BK267="",IF($D267=$L267,$BI267,-SUMIFS($BI:$BI,$BG:$BG,$BG267,$B:$B,$B267,$L:$L,"&lt;&gt;"&amp;$L267)+SUMIFS($AY:$AY,$BG:$BG,$BG267,$B:$B,$B267)),IF($D267=$L267,-SUMIFS($BI:$BI,$BG:$BG,$BG267,$B:$B,$B267,$L:$L,"&lt;&gt;"&amp;$L267)*VLOOKUP($D267&amp;(IF($L267=MID($Q267,FIND("Bought ",$Q267)+7,3),MID($Q267,FIND("Sold ",$Q267)+5,3),IF($L267=MID($Q267,FIND("Sold ",$Q267)+5,3),MID($Q267,FIND("Bought ",$Q267)+7,3),"error"))),FX!$A:$B,2,0)+SUMIFS($AY:$AY,$BG:$BG,$BG267,$B:$B,$B267),$BI267*(VLOOKUP($D267&amp;$L267,FX!$A:$B,2,0)))))</f>
        <v>428787.32</v>
      </c>
      <c r="BK267" t="str">
        <f>IF(E267="CASH",IFERROR(VLOOKUP(M267,[1]mapping!$A:$C,3,0),""),IF(I267="F.E.T.",IF(VLOOKUP(O267,[1]forwards!$E:$Q,13,0)=0,"",VLOOKUP(O267,[1]forwards!$E:$Q,13,0)),""))</f>
        <v/>
      </c>
      <c r="BL267">
        <f>IF($B267&lt;&gt;VLOOKUP($BL$1,NAV!$A:$N,MATCH("SubFund_Code",NAV!$A$1:$N$1,0),0),"n/a",IF($BK267="",$BJ267/SUMIFS($BJ:$BJ,$BK:$BK,"",$B:$B,$B267)*VLOOKUP($BL$1,NAV!$A:$N,MATCH("Hedged sc",NAV!$A$1:$N$1,0),0)/VLOOKUP($BL$1,NAV!$A:$N,MATCH("SC in FUND CCY",NAV!$A$1:$N$1,0),0),IF($BK267&lt;&gt;VLOOKUP($BL$1,NAV!$A:$N,MATCH("SC",NAV!$A$1:$N$1,0),0),"n/a",$BJ267/VLOOKUP($BL$1,NAV!$A:$N,MATCH("SC in FUND CCY",NAV!$A$1:$N$1,0),0))))</f>
        <v>5.7196903371573614E-3</v>
      </c>
    </row>
    <row r="268" spans="1:64" x14ac:dyDescent="0.25">
      <c r="A268" s="1">
        <v>44196</v>
      </c>
      <c r="B268" t="s">
        <v>106</v>
      </c>
      <c r="C268" t="s">
        <v>107</v>
      </c>
      <c r="D268" t="s">
        <v>63</v>
      </c>
      <c r="E268" t="s">
        <v>124</v>
      </c>
      <c r="F268" t="s">
        <v>125</v>
      </c>
      <c r="G268" t="s">
        <v>126</v>
      </c>
      <c r="H268">
        <v>150</v>
      </c>
      <c r="I268" t="s">
        <v>127</v>
      </c>
      <c r="J268">
        <v>200</v>
      </c>
      <c r="K268" t="s">
        <v>128</v>
      </c>
      <c r="L268" t="s">
        <v>63</v>
      </c>
      <c r="P268">
        <v>921294000000</v>
      </c>
      <c r="Q268" t="s">
        <v>1376</v>
      </c>
      <c r="R268" t="s">
        <v>162</v>
      </c>
      <c r="S268" t="s">
        <v>137</v>
      </c>
      <c r="T268" t="s">
        <v>215</v>
      </c>
      <c r="U268" t="s">
        <v>298</v>
      </c>
      <c r="V268">
        <v>825098</v>
      </c>
      <c r="W268" t="s">
        <v>1377</v>
      </c>
      <c r="X268" t="s">
        <v>1378</v>
      </c>
      <c r="AB268">
        <v>400000</v>
      </c>
      <c r="AC268" s="1">
        <v>44147</v>
      </c>
      <c r="AD268" s="1">
        <v>44154</v>
      </c>
      <c r="AE268" s="1">
        <v>44154</v>
      </c>
      <c r="AF268" s="1">
        <v>44335</v>
      </c>
      <c r="AG268" s="1">
        <v>46345</v>
      </c>
      <c r="AH268">
        <v>46</v>
      </c>
      <c r="AI268">
        <v>134</v>
      </c>
      <c r="AJ268">
        <v>2114</v>
      </c>
      <c r="AK268">
        <v>1.0449999999999999</v>
      </c>
      <c r="AL268">
        <v>1</v>
      </c>
      <c r="AM268" t="s">
        <v>216</v>
      </c>
      <c r="AN268" t="s">
        <v>196</v>
      </c>
      <c r="AO268">
        <v>100</v>
      </c>
      <c r="AP268">
        <v>101.078</v>
      </c>
      <c r="AQ268">
        <v>404312</v>
      </c>
      <c r="AR268">
        <v>534.11</v>
      </c>
      <c r="AS268">
        <v>404846.11</v>
      </c>
      <c r="AT268">
        <v>404312</v>
      </c>
      <c r="AU268">
        <v>534.11</v>
      </c>
      <c r="AV268">
        <v>404846.11</v>
      </c>
      <c r="AW268">
        <v>400000</v>
      </c>
      <c r="AX268">
        <v>400000</v>
      </c>
      <c r="BA268">
        <v>73434370.659999996</v>
      </c>
      <c r="BB268">
        <v>570322.91</v>
      </c>
      <c r="BC268">
        <v>74004693.569999993</v>
      </c>
      <c r="BD268">
        <v>75455236.109999999</v>
      </c>
      <c r="BE268">
        <v>0.53583000000000003</v>
      </c>
      <c r="BF268" t="str">
        <f>IF(TRIM(W268)="",IF(TRIM(O268)="",IF(TRIM(M268)="","please check",CONCATENATE(M268,"_",COUNTIFS($M$2:$M268,M268,$C$2:$C268,$C268))),CONCATENATE(O268,"_",COUNTIFS($O$2:$O268,O268,$C$2:$C268,$C268))),W268)</f>
        <v>US46647PBT21</v>
      </c>
      <c r="BG268" t="str">
        <f t="shared" si="14"/>
        <v/>
      </c>
      <c r="BH268">
        <f t="shared" si="15"/>
        <v>400000</v>
      </c>
      <c r="BI268">
        <f t="shared" si="16"/>
        <v>404846.11</v>
      </c>
      <c r="BJ268">
        <f>IF($I268&lt;&gt;"F.E.T.",$AV268,IF($BK268="",IF($D268=$L268,$BI268,-SUMIFS($BI:$BI,$BG:$BG,$BG268,$B:$B,$B268,$L:$L,"&lt;&gt;"&amp;$L268)+SUMIFS($AY:$AY,$BG:$BG,$BG268,$B:$B,$B268)),IF($D268=$L268,-SUMIFS($BI:$BI,$BG:$BG,$BG268,$B:$B,$B268,$L:$L,"&lt;&gt;"&amp;$L268)*VLOOKUP($D268&amp;(IF($L268=MID($Q268,FIND("Bought ",$Q268)+7,3),MID($Q268,FIND("Sold ",$Q268)+5,3),IF($L268=MID($Q268,FIND("Sold ",$Q268)+5,3),MID($Q268,FIND("Bought ",$Q268)+7,3),"error"))),FX!$A:$B,2,0)+SUMIFS($AY:$AY,$BG:$BG,$BG268,$B:$B,$B268),$BI268*(VLOOKUP($D268&amp;$L268,FX!$A:$B,2,0)))))</f>
        <v>404846.11</v>
      </c>
      <c r="BK268" t="str">
        <f>IF(E268="CASH",IFERROR(VLOOKUP(M268,[1]mapping!$A:$C,3,0),""),IF(I268="F.E.T.",IF(VLOOKUP(O268,[1]forwards!$E:$Q,13,0)=0,"",VLOOKUP(O268,[1]forwards!$E:$Q,13,0)),""))</f>
        <v/>
      </c>
      <c r="BL268">
        <f>IF($B268&lt;&gt;VLOOKUP($BL$1,NAV!$A:$N,MATCH("SubFund_Code",NAV!$A$1:$N$1,0),0),"n/a",IF($BK268="",$BJ268/SUMIFS($BJ:$BJ,$BK:$BK,"",$B:$B,$B268)*VLOOKUP($BL$1,NAV!$A:$N,MATCH("Hedged sc",NAV!$A$1:$N$1,0),0)/VLOOKUP($BL$1,NAV!$A:$N,MATCH("SC in FUND CCY",NAV!$A$1:$N$1,0),0),IF($BK268&lt;&gt;VLOOKUP($BL$1,NAV!$A:$N,MATCH("SC",NAV!$A$1:$N$1,0),0),"n/a",$BJ268/VLOOKUP($BL$1,NAV!$A:$N,MATCH("SC in FUND CCY",NAV!$A$1:$N$1,0),0))))</f>
        <v>5.4003331614441074E-3</v>
      </c>
    </row>
    <row r="269" spans="1:64" x14ac:dyDescent="0.25">
      <c r="A269" s="1">
        <v>44196</v>
      </c>
      <c r="B269" t="s">
        <v>106</v>
      </c>
      <c r="C269" t="s">
        <v>107</v>
      </c>
      <c r="D269" t="s">
        <v>63</v>
      </c>
      <c r="E269" t="s">
        <v>124</v>
      </c>
      <c r="F269" t="s">
        <v>125</v>
      </c>
      <c r="G269" t="s">
        <v>126</v>
      </c>
      <c r="H269">
        <v>150</v>
      </c>
      <c r="I269" t="s">
        <v>127</v>
      </c>
      <c r="J269">
        <v>200</v>
      </c>
      <c r="K269" t="s">
        <v>128</v>
      </c>
      <c r="L269" t="s">
        <v>63</v>
      </c>
      <c r="P269">
        <v>922446000000</v>
      </c>
      <c r="Q269" t="s">
        <v>1379</v>
      </c>
      <c r="R269" t="s">
        <v>136</v>
      </c>
      <c r="S269" t="s">
        <v>137</v>
      </c>
      <c r="T269" t="s">
        <v>190</v>
      </c>
      <c r="U269" t="s">
        <v>298</v>
      </c>
      <c r="V269">
        <v>825098</v>
      </c>
      <c r="W269" t="s">
        <v>1380</v>
      </c>
      <c r="X269" t="s">
        <v>1381</v>
      </c>
      <c r="AB269">
        <v>250000</v>
      </c>
      <c r="AC269" s="1">
        <v>44151</v>
      </c>
      <c r="AD269" s="1">
        <v>44154</v>
      </c>
      <c r="AE269" s="1">
        <v>44154</v>
      </c>
      <c r="AF269" s="1">
        <v>44335</v>
      </c>
      <c r="AG269" s="1">
        <v>46710</v>
      </c>
      <c r="AH269">
        <v>46</v>
      </c>
      <c r="AI269">
        <v>134</v>
      </c>
      <c r="AJ269">
        <v>2474</v>
      </c>
      <c r="AK269">
        <v>1.25</v>
      </c>
      <c r="AL269">
        <v>1</v>
      </c>
      <c r="AM269" t="s">
        <v>216</v>
      </c>
      <c r="AN269" t="s">
        <v>196</v>
      </c>
      <c r="AO269">
        <v>99.606999999999999</v>
      </c>
      <c r="AP269">
        <v>100.096</v>
      </c>
      <c r="AQ269">
        <v>250240</v>
      </c>
      <c r="AR269">
        <v>399.31</v>
      </c>
      <c r="AS269">
        <v>250639.31</v>
      </c>
      <c r="AT269">
        <v>250240</v>
      </c>
      <c r="AU269">
        <v>399.31</v>
      </c>
      <c r="AV269">
        <v>250639.31</v>
      </c>
      <c r="AW269">
        <v>249017.5</v>
      </c>
      <c r="AX269">
        <v>249017.5</v>
      </c>
      <c r="BA269">
        <v>73434370.659999996</v>
      </c>
      <c r="BB269">
        <v>570322.91</v>
      </c>
      <c r="BC269">
        <v>74004693.569999993</v>
      </c>
      <c r="BD269">
        <v>75455236.109999999</v>
      </c>
      <c r="BE269">
        <v>0.33163999999999999</v>
      </c>
      <c r="BF269" t="str">
        <f>IF(TRIM(W269)="",IF(TRIM(O269)="",IF(TRIM(M269)="","please check",CONCATENATE(M269,"_",COUNTIFS($M$2:$M269,M269,$C$2:$C269,$C269))),CONCATENATE(O269,"_",COUNTIFS($O$2:$O269,O269,$C$2:$C269,$C269))),W269)</f>
        <v>US40139LBA08</v>
      </c>
      <c r="BG269" t="str">
        <f t="shared" si="14"/>
        <v/>
      </c>
      <c r="BH269">
        <f t="shared" si="15"/>
        <v>250000</v>
      </c>
      <c r="BI269">
        <f t="shared" si="16"/>
        <v>250639.31</v>
      </c>
      <c r="BJ269">
        <f>IF($I269&lt;&gt;"F.E.T.",$AV269,IF($BK269="",IF($D269=$L269,$BI269,-SUMIFS($BI:$BI,$BG:$BG,$BG269,$B:$B,$B269,$L:$L,"&lt;&gt;"&amp;$L269)+SUMIFS($AY:$AY,$BG:$BG,$BG269,$B:$B,$B269)),IF($D269=$L269,-SUMIFS($BI:$BI,$BG:$BG,$BG269,$B:$B,$B269,$L:$L,"&lt;&gt;"&amp;$L269)*VLOOKUP($D269&amp;(IF($L269=MID($Q269,FIND("Bought ",$Q269)+7,3),MID($Q269,FIND("Sold ",$Q269)+5,3),IF($L269=MID($Q269,FIND("Sold ",$Q269)+5,3),MID($Q269,FIND("Bought ",$Q269)+7,3),"error"))),FX!$A:$B,2,0)+SUMIFS($AY:$AY,$BG:$BG,$BG269,$B:$B,$B269),$BI269*(VLOOKUP($D269&amp;$L269,FX!$A:$B,2,0)))))</f>
        <v>250639.31</v>
      </c>
      <c r="BK269" t="str">
        <f>IF(E269="CASH",IFERROR(VLOOKUP(M269,[1]mapping!$A:$C,3,0),""),IF(I269="F.E.T.",IF(VLOOKUP(O269,[1]forwards!$E:$Q,13,0)=0,"",VLOOKUP(O269,[1]forwards!$E:$Q,13,0)),""))</f>
        <v/>
      </c>
      <c r="BL269">
        <f>IF($B269&lt;&gt;VLOOKUP($BL$1,NAV!$A:$N,MATCH("SubFund_Code",NAV!$A$1:$N$1,0),0),"n/a",IF($BK269="",$BJ269/SUMIFS($BJ:$BJ,$BK:$BK,"",$B:$B,$B269)*VLOOKUP($BL$1,NAV!$A:$N,MATCH("Hedged sc",NAV!$A$1:$N$1,0),0)/VLOOKUP($BL$1,NAV!$A:$N,MATCH("SC in FUND CCY",NAV!$A$1:$N$1,0),0),IF($BK269&lt;&gt;VLOOKUP($BL$1,NAV!$A:$N,MATCH("SC",NAV!$A$1:$N$1,0),0),"n/a",$BJ269/VLOOKUP($BL$1,NAV!$A:$N,MATCH("SC in FUND CCY",NAV!$A$1:$N$1,0),0))))</f>
        <v>3.3433340321695807E-3</v>
      </c>
    </row>
    <row r="270" spans="1:64" x14ac:dyDescent="0.25">
      <c r="A270" s="1">
        <v>44196</v>
      </c>
      <c r="B270" t="s">
        <v>106</v>
      </c>
      <c r="C270" t="s">
        <v>107</v>
      </c>
      <c r="D270" t="s">
        <v>63</v>
      </c>
      <c r="E270" t="s">
        <v>124</v>
      </c>
      <c r="F270" t="s">
        <v>125</v>
      </c>
      <c r="G270" t="s">
        <v>126</v>
      </c>
      <c r="H270">
        <v>150</v>
      </c>
      <c r="I270" t="s">
        <v>127</v>
      </c>
      <c r="J270">
        <v>200</v>
      </c>
      <c r="K270" t="s">
        <v>128</v>
      </c>
      <c r="L270" t="s">
        <v>63</v>
      </c>
      <c r="P270">
        <v>923584000000</v>
      </c>
      <c r="Q270" t="s">
        <v>1082</v>
      </c>
      <c r="R270" t="s">
        <v>142</v>
      </c>
      <c r="S270" t="s">
        <v>137</v>
      </c>
      <c r="T270" t="s">
        <v>215</v>
      </c>
      <c r="U270" t="s">
        <v>298</v>
      </c>
      <c r="V270">
        <v>825098</v>
      </c>
      <c r="W270" t="s">
        <v>1083</v>
      </c>
      <c r="X270" t="s">
        <v>1084</v>
      </c>
      <c r="AB270">
        <v>725000</v>
      </c>
      <c r="AC270" s="1">
        <v>44154</v>
      </c>
      <c r="AD270" s="1">
        <v>44154</v>
      </c>
      <c r="AE270" s="1">
        <v>44156</v>
      </c>
      <c r="AF270" s="1">
        <v>44337</v>
      </c>
      <c r="AG270" s="1">
        <v>46347</v>
      </c>
      <c r="AH270">
        <v>44</v>
      </c>
      <c r="AI270">
        <v>136</v>
      </c>
      <c r="AJ270">
        <v>2116</v>
      </c>
      <c r="AK270">
        <v>2.95</v>
      </c>
      <c r="AL270">
        <v>1</v>
      </c>
      <c r="AM270" t="s">
        <v>216</v>
      </c>
      <c r="AN270" t="s">
        <v>196</v>
      </c>
      <c r="AO270">
        <v>100.60958599999999</v>
      </c>
      <c r="AP270">
        <v>110.84</v>
      </c>
      <c r="AQ270">
        <v>803590</v>
      </c>
      <c r="AR270">
        <v>2614.0300000000002</v>
      </c>
      <c r="AS270">
        <v>806204.03</v>
      </c>
      <c r="AT270">
        <v>803590</v>
      </c>
      <c r="AU270">
        <v>2614.0300000000002</v>
      </c>
      <c r="AV270">
        <v>806204.03</v>
      </c>
      <c r="AW270">
        <v>729419.5</v>
      </c>
      <c r="AX270">
        <v>729419.5</v>
      </c>
      <c r="BA270">
        <v>73434370.659999996</v>
      </c>
      <c r="BB270">
        <v>570322.91</v>
      </c>
      <c r="BC270">
        <v>74004693.569999993</v>
      </c>
      <c r="BD270">
        <v>75455236.109999999</v>
      </c>
      <c r="BE270">
        <v>1.064989</v>
      </c>
      <c r="BF270" t="str">
        <f>IF(TRIM(W270)="",IF(TRIM(O270)="",IF(TRIM(M270)="","please check",CONCATENATE(M270,"_",COUNTIFS($M$2:$M270,M270,$C$2:$C270,$C270))),CONCATENATE(O270,"_",COUNTIFS($O$2:$O270,O270,$C$2:$C270,$C270))),W270)</f>
        <v>US00287YBV02</v>
      </c>
      <c r="BG270" t="str">
        <f t="shared" si="14"/>
        <v/>
      </c>
      <c r="BH270">
        <f t="shared" si="15"/>
        <v>725000</v>
      </c>
      <c r="BI270">
        <f t="shared" si="16"/>
        <v>806204.03</v>
      </c>
      <c r="BJ270">
        <f>IF($I270&lt;&gt;"F.E.T.",$AV270,IF($BK270="",IF($D270=$L270,$BI270,-SUMIFS($BI:$BI,$BG:$BG,$BG270,$B:$B,$B270,$L:$L,"&lt;&gt;"&amp;$L270)+SUMIFS($AY:$AY,$BG:$BG,$BG270,$B:$B,$B270)),IF($D270=$L270,-SUMIFS($BI:$BI,$BG:$BG,$BG270,$B:$B,$B270,$L:$L,"&lt;&gt;"&amp;$L270)*VLOOKUP($D270&amp;(IF($L270=MID($Q270,FIND("Bought ",$Q270)+7,3),MID($Q270,FIND("Sold ",$Q270)+5,3),IF($L270=MID($Q270,FIND("Sold ",$Q270)+5,3),MID($Q270,FIND("Bought ",$Q270)+7,3),"error"))),FX!$A:$B,2,0)+SUMIFS($AY:$AY,$BG:$BG,$BG270,$B:$B,$B270),$BI270*(VLOOKUP($D270&amp;$L270,FX!$A:$B,2,0)))))</f>
        <v>806204.03</v>
      </c>
      <c r="BK270" t="str">
        <f>IF(E270="CASH",IFERROR(VLOOKUP(M270,[1]mapping!$A:$C,3,0),""),IF(I270="F.E.T.",IF(VLOOKUP(O270,[1]forwards!$E:$Q,13,0)=0,"",VLOOKUP(O270,[1]forwards!$E:$Q,13,0)),""))</f>
        <v/>
      </c>
      <c r="BL270">
        <f>IF($B270&lt;&gt;VLOOKUP($BL$1,NAV!$A:$N,MATCH("SubFund_Code",NAV!$A$1:$N$1,0),0),"n/a",IF($BK270="",$BJ270/SUMIFS($BJ:$BJ,$BK:$BK,"",$B:$B,$B270)*VLOOKUP($BL$1,NAV!$A:$N,MATCH("Hedged sc",NAV!$A$1:$N$1,0),0)/VLOOKUP($BL$1,NAV!$A:$N,MATCH("SC in FUND CCY",NAV!$A$1:$N$1,0),0),IF($BK270&lt;&gt;VLOOKUP($BL$1,NAV!$A:$N,MATCH("SC",NAV!$A$1:$N$1,0),0),"n/a",$BJ270/VLOOKUP($BL$1,NAV!$A:$N,MATCH("SC in FUND CCY",NAV!$A$1:$N$1,0),0))))</f>
        <v>1.0754136573274422E-2</v>
      </c>
    </row>
    <row r="271" spans="1:64" x14ac:dyDescent="0.25">
      <c r="A271" s="1">
        <v>44196</v>
      </c>
      <c r="B271" t="s">
        <v>106</v>
      </c>
      <c r="C271" t="s">
        <v>107</v>
      </c>
      <c r="D271" t="s">
        <v>63</v>
      </c>
      <c r="E271" t="s">
        <v>124</v>
      </c>
      <c r="F271" t="s">
        <v>125</v>
      </c>
      <c r="G271" t="s">
        <v>126</v>
      </c>
      <c r="H271">
        <v>150</v>
      </c>
      <c r="I271" t="s">
        <v>127</v>
      </c>
      <c r="J271">
        <v>200</v>
      </c>
      <c r="K271" t="s">
        <v>128</v>
      </c>
      <c r="L271" t="s">
        <v>63</v>
      </c>
      <c r="P271">
        <v>923592000000</v>
      </c>
      <c r="Q271" t="s">
        <v>1085</v>
      </c>
      <c r="R271" t="s">
        <v>142</v>
      </c>
      <c r="S271" t="s">
        <v>137</v>
      </c>
      <c r="T271" t="s">
        <v>215</v>
      </c>
      <c r="U271" t="s">
        <v>298</v>
      </c>
      <c r="V271">
        <v>825098</v>
      </c>
      <c r="W271" t="s">
        <v>1086</v>
      </c>
      <c r="X271" t="s">
        <v>1087</v>
      </c>
      <c r="AB271">
        <v>480000</v>
      </c>
      <c r="AC271" s="1">
        <v>44155</v>
      </c>
      <c r="AD271" s="1">
        <v>44155</v>
      </c>
      <c r="AE271" s="1">
        <v>44156</v>
      </c>
      <c r="AF271" s="1">
        <v>44337</v>
      </c>
      <c r="AG271" s="1">
        <v>54748</v>
      </c>
      <c r="AH271">
        <v>44</v>
      </c>
      <c r="AI271">
        <v>136</v>
      </c>
      <c r="AJ271">
        <v>10396</v>
      </c>
      <c r="AK271">
        <v>4.25</v>
      </c>
      <c r="AL271">
        <v>1</v>
      </c>
      <c r="AM271" t="s">
        <v>216</v>
      </c>
      <c r="AN271" t="s">
        <v>196</v>
      </c>
      <c r="AO271">
        <v>109.205579</v>
      </c>
      <c r="AP271">
        <v>126.113</v>
      </c>
      <c r="AQ271">
        <v>605342.4</v>
      </c>
      <c r="AR271">
        <v>2493.33</v>
      </c>
      <c r="AS271">
        <v>607835.73</v>
      </c>
      <c r="AT271">
        <v>605342.4</v>
      </c>
      <c r="AU271">
        <v>2493.33</v>
      </c>
      <c r="AV271">
        <v>607835.73</v>
      </c>
      <c r="AW271">
        <v>524186.78</v>
      </c>
      <c r="AX271">
        <v>524186.78</v>
      </c>
      <c r="BA271">
        <v>73434370.659999996</v>
      </c>
      <c r="BB271">
        <v>570322.91</v>
      </c>
      <c r="BC271">
        <v>74004693.569999993</v>
      </c>
      <c r="BD271">
        <v>75455236.109999999</v>
      </c>
      <c r="BE271">
        <v>0.80225400000000002</v>
      </c>
      <c r="BF271" t="str">
        <f>IF(TRIM(W271)="",IF(TRIM(O271)="",IF(TRIM(M271)="","please check",CONCATENATE(M271,"_",COUNTIFS($M$2:$M271,M271,$C$2:$C271,$C271))),CONCATENATE(O271,"_",COUNTIFS($O$2:$O271,O271,$C$2:$C271,$C271))),W271)</f>
        <v>US00287YCB39</v>
      </c>
      <c r="BG271" t="str">
        <f t="shared" si="14"/>
        <v/>
      </c>
      <c r="BH271">
        <f t="shared" si="15"/>
        <v>480000</v>
      </c>
      <c r="BI271">
        <f t="shared" si="16"/>
        <v>607835.73</v>
      </c>
      <c r="BJ271">
        <f>IF($I271&lt;&gt;"F.E.T.",$AV271,IF($BK271="",IF($D271=$L271,$BI271,-SUMIFS($BI:$BI,$BG:$BG,$BG271,$B:$B,$B271,$L:$L,"&lt;&gt;"&amp;$L271)+SUMIFS($AY:$AY,$BG:$BG,$BG271,$B:$B,$B271)),IF($D271=$L271,-SUMIFS($BI:$BI,$BG:$BG,$BG271,$B:$B,$B271,$L:$L,"&lt;&gt;"&amp;$L271)*VLOOKUP($D271&amp;(IF($L271=MID($Q271,FIND("Bought ",$Q271)+7,3),MID($Q271,FIND("Sold ",$Q271)+5,3),IF($L271=MID($Q271,FIND("Sold ",$Q271)+5,3),MID($Q271,FIND("Bought ",$Q271)+7,3),"error"))),FX!$A:$B,2,0)+SUMIFS($AY:$AY,$BG:$BG,$BG271,$B:$B,$B271),$BI271*(VLOOKUP($D271&amp;$L271,FX!$A:$B,2,0)))))</f>
        <v>607835.73</v>
      </c>
      <c r="BK271" t="str">
        <f>IF(E271="CASH",IFERROR(VLOOKUP(M271,[1]mapping!$A:$C,3,0),""),IF(I271="F.E.T.",IF(VLOOKUP(O271,[1]forwards!$E:$Q,13,0)=0,"",VLOOKUP(O271,[1]forwards!$E:$Q,13,0)),""))</f>
        <v/>
      </c>
      <c r="BL271">
        <f>IF($B271&lt;&gt;VLOOKUP($BL$1,NAV!$A:$N,MATCH("SubFund_Code",NAV!$A$1:$N$1,0),0),"n/a",IF($BK271="",$BJ271/SUMIFS($BJ:$BJ,$BK:$BK,"",$B:$B,$B271)*VLOOKUP($BL$1,NAV!$A:$N,MATCH("Hedged sc",NAV!$A$1:$N$1,0),0)/VLOOKUP($BL$1,NAV!$A:$N,MATCH("SC in FUND CCY",NAV!$A$1:$N$1,0),0),IF($BK271&lt;&gt;VLOOKUP($BL$1,NAV!$A:$N,MATCH("SC",NAV!$A$1:$N$1,0),0),"n/a",$BJ271/VLOOKUP($BL$1,NAV!$A:$N,MATCH("SC in FUND CCY",NAV!$A$1:$N$1,0),0))))</f>
        <v>8.108057279912078E-3</v>
      </c>
    </row>
    <row r="272" spans="1:64" x14ac:dyDescent="0.25">
      <c r="A272" s="1">
        <v>44196</v>
      </c>
      <c r="B272" t="s">
        <v>106</v>
      </c>
      <c r="C272" t="s">
        <v>107</v>
      </c>
      <c r="D272" t="s">
        <v>63</v>
      </c>
      <c r="E272" t="s">
        <v>124</v>
      </c>
      <c r="F272" t="s">
        <v>125</v>
      </c>
      <c r="G272" t="s">
        <v>126</v>
      </c>
      <c r="H272">
        <v>150</v>
      </c>
      <c r="I272" t="s">
        <v>127</v>
      </c>
      <c r="J272">
        <v>200</v>
      </c>
      <c r="K272" t="s">
        <v>128</v>
      </c>
      <c r="L272" t="s">
        <v>63</v>
      </c>
      <c r="P272">
        <v>925052000000</v>
      </c>
      <c r="Q272" t="s">
        <v>1223</v>
      </c>
      <c r="R272" t="s">
        <v>281</v>
      </c>
      <c r="S272" t="s">
        <v>297</v>
      </c>
      <c r="T272" t="s">
        <v>1013</v>
      </c>
      <c r="U272" t="s">
        <v>298</v>
      </c>
      <c r="V272">
        <v>825098</v>
      </c>
      <c r="W272" t="s">
        <v>1224</v>
      </c>
      <c r="X272" t="s">
        <v>1225</v>
      </c>
      <c r="AB272">
        <v>800000</v>
      </c>
      <c r="AC272" s="1">
        <v>43990</v>
      </c>
      <c r="AD272" s="1">
        <v>43992</v>
      </c>
      <c r="AE272" s="1">
        <v>44089</v>
      </c>
      <c r="AF272" s="1">
        <v>44270</v>
      </c>
      <c r="AG272" s="1">
        <v>45366</v>
      </c>
      <c r="AH272">
        <v>110</v>
      </c>
      <c r="AI272">
        <v>70</v>
      </c>
      <c r="AJ272">
        <v>1150</v>
      </c>
      <c r="AK272">
        <v>3.625</v>
      </c>
      <c r="AL272">
        <v>1</v>
      </c>
      <c r="AM272" t="s">
        <v>216</v>
      </c>
      <c r="AN272" t="s">
        <v>196</v>
      </c>
      <c r="AO272">
        <v>107.68718800000001</v>
      </c>
      <c r="AP272">
        <v>108.75</v>
      </c>
      <c r="AQ272">
        <v>870000</v>
      </c>
      <c r="AR272">
        <v>8861.11</v>
      </c>
      <c r="AS272">
        <v>878861.11</v>
      </c>
      <c r="AT272">
        <v>870000</v>
      </c>
      <c r="AU272">
        <v>8861.11</v>
      </c>
      <c r="AV272">
        <v>878861.11</v>
      </c>
      <c r="AW272">
        <v>861497.5</v>
      </c>
      <c r="AX272">
        <v>861497.5</v>
      </c>
      <c r="BA272">
        <v>73434370.659999996</v>
      </c>
      <c r="BB272">
        <v>570322.91</v>
      </c>
      <c r="BC272">
        <v>74004693.569999993</v>
      </c>
      <c r="BD272">
        <v>75455236.109999999</v>
      </c>
      <c r="BE272">
        <v>1.1530009999999999</v>
      </c>
      <c r="BF272" t="str">
        <f>IF(TRIM(W272)="",IF(TRIM(O272)="",IF(TRIM(M272)="","please check",CONCATENATE(M272,"_",COUNTIFS($M$2:$M272,M272,$C$2:$C272,$C272))),CONCATENATE(O272,"_",COUNTIFS($O$2:$O272,O272,$C$2:$C272,$C272))),W272)</f>
        <v>US67077MAC29</v>
      </c>
      <c r="BG272" t="str">
        <f t="shared" si="14"/>
        <v/>
      </c>
      <c r="BH272">
        <f t="shared" si="15"/>
        <v>800000</v>
      </c>
      <c r="BI272">
        <f t="shared" si="16"/>
        <v>878861.11</v>
      </c>
      <c r="BJ272">
        <f>IF($I272&lt;&gt;"F.E.T.",$AV272,IF($BK272="",IF($D272=$L272,$BI272,-SUMIFS($BI:$BI,$BG:$BG,$BG272,$B:$B,$B272,$L:$L,"&lt;&gt;"&amp;$L272)+SUMIFS($AY:$AY,$BG:$BG,$BG272,$B:$B,$B272)),IF($D272=$L272,-SUMIFS($BI:$BI,$BG:$BG,$BG272,$B:$B,$B272,$L:$L,"&lt;&gt;"&amp;$L272)*VLOOKUP($D272&amp;(IF($L272=MID($Q272,FIND("Bought ",$Q272)+7,3),MID($Q272,FIND("Sold ",$Q272)+5,3),IF($L272=MID($Q272,FIND("Sold ",$Q272)+5,3),MID($Q272,FIND("Bought ",$Q272)+7,3),"error"))),FX!$A:$B,2,0)+SUMIFS($AY:$AY,$BG:$BG,$BG272,$B:$B,$B272),$BI272*(VLOOKUP($D272&amp;$L272,FX!$A:$B,2,0)))))</f>
        <v>878861.11</v>
      </c>
      <c r="BK272" t="str">
        <f>IF(E272="CASH",IFERROR(VLOOKUP(M272,[1]mapping!$A:$C,3,0),""),IF(I272="F.E.T.",IF(VLOOKUP(O272,[1]forwards!$E:$Q,13,0)=0,"",VLOOKUP(O272,[1]forwards!$E:$Q,13,0)),""))</f>
        <v/>
      </c>
      <c r="BL272">
        <f>IF($B272&lt;&gt;VLOOKUP($BL$1,NAV!$A:$N,MATCH("SubFund_Code",NAV!$A$1:$N$1,0),0),"n/a",IF($BK272="",$BJ272/SUMIFS($BJ:$BJ,$BK:$BK,"",$B:$B,$B272)*VLOOKUP($BL$1,NAV!$A:$N,MATCH("Hedged sc",NAV!$A$1:$N$1,0),0)/VLOOKUP($BL$1,NAV!$A:$N,MATCH("SC in FUND CCY",NAV!$A$1:$N$1,0),0),IF($BK272&lt;&gt;VLOOKUP($BL$1,NAV!$A:$N,MATCH("SC",NAV!$A$1:$N$1,0),0),"n/a",$BJ272/VLOOKUP($BL$1,NAV!$A:$N,MATCH("SC in FUND CCY",NAV!$A$1:$N$1,0),0))))</f>
        <v>1.1723325677098828E-2</v>
      </c>
    </row>
    <row r="273" spans="1:64" x14ac:dyDescent="0.25">
      <c r="A273" s="1">
        <v>44196</v>
      </c>
      <c r="B273" t="s">
        <v>106</v>
      </c>
      <c r="C273" t="s">
        <v>107</v>
      </c>
      <c r="D273" t="s">
        <v>63</v>
      </c>
      <c r="E273" t="s">
        <v>124</v>
      </c>
      <c r="F273" t="s">
        <v>125</v>
      </c>
      <c r="G273" t="s">
        <v>126</v>
      </c>
      <c r="H273">
        <v>150</v>
      </c>
      <c r="I273" t="s">
        <v>127</v>
      </c>
      <c r="J273">
        <v>200</v>
      </c>
      <c r="K273" t="s">
        <v>128</v>
      </c>
      <c r="L273" t="s">
        <v>63</v>
      </c>
      <c r="P273">
        <v>926960000000</v>
      </c>
      <c r="Q273" t="s">
        <v>1226</v>
      </c>
      <c r="R273" t="s">
        <v>136</v>
      </c>
      <c r="S273" t="s">
        <v>137</v>
      </c>
      <c r="T273" t="s">
        <v>190</v>
      </c>
      <c r="U273" t="s">
        <v>298</v>
      </c>
      <c r="V273">
        <v>825098</v>
      </c>
      <c r="W273" t="s">
        <v>1227</v>
      </c>
      <c r="X273" t="s">
        <v>1228</v>
      </c>
      <c r="AB273">
        <v>525000</v>
      </c>
      <c r="AC273" s="1">
        <v>44165</v>
      </c>
      <c r="AD273" s="1">
        <v>44172</v>
      </c>
      <c r="AE273" s="1">
        <v>44172</v>
      </c>
      <c r="AF273" s="1">
        <v>44354</v>
      </c>
      <c r="AG273" s="1">
        <v>45998</v>
      </c>
      <c r="AH273">
        <v>28</v>
      </c>
      <c r="AI273">
        <v>152</v>
      </c>
      <c r="AJ273">
        <v>1772</v>
      </c>
      <c r="AK273">
        <v>0.75</v>
      </c>
      <c r="AL273">
        <v>1</v>
      </c>
      <c r="AM273" t="s">
        <v>216</v>
      </c>
      <c r="AN273" t="s">
        <v>196</v>
      </c>
      <c r="AO273">
        <v>99.677000000000007</v>
      </c>
      <c r="AP273">
        <v>100.246</v>
      </c>
      <c r="AQ273">
        <v>526291.5</v>
      </c>
      <c r="AR273">
        <v>306.25</v>
      </c>
      <c r="AS273">
        <v>526597.75</v>
      </c>
      <c r="AT273">
        <v>526291.5</v>
      </c>
      <c r="AU273">
        <v>306.25</v>
      </c>
      <c r="AV273">
        <v>526597.75</v>
      </c>
      <c r="AW273">
        <v>523304.25</v>
      </c>
      <c r="AX273">
        <v>523304.25</v>
      </c>
      <c r="BA273">
        <v>73434370.659999996</v>
      </c>
      <c r="BB273">
        <v>570322.91</v>
      </c>
      <c r="BC273">
        <v>74004693.569999993</v>
      </c>
      <c r="BD273">
        <v>75455236.109999999</v>
      </c>
      <c r="BE273">
        <v>0.697488</v>
      </c>
      <c r="BF273" t="str">
        <f>IF(TRIM(W273)="",IF(TRIM(O273)="",IF(TRIM(M273)="","please check",CONCATENATE(M273,"_",COUNTIFS($M$2:$M273,M273,$C$2:$C273,$C273))),CONCATENATE(O273,"_",COUNTIFS($O$2:$O273,O273,$C$2:$C273,$C273))),W273)</f>
        <v>US637639AE51</v>
      </c>
      <c r="BG273" t="str">
        <f t="shared" si="14"/>
        <v/>
      </c>
      <c r="BH273">
        <f t="shared" si="15"/>
        <v>525000</v>
      </c>
      <c r="BI273">
        <f t="shared" si="16"/>
        <v>526597.75</v>
      </c>
      <c r="BJ273">
        <f>IF($I273&lt;&gt;"F.E.T.",$AV273,IF($BK273="",IF($D273=$L273,$BI273,-SUMIFS($BI:$BI,$BG:$BG,$BG273,$B:$B,$B273,$L:$L,"&lt;&gt;"&amp;$L273)+SUMIFS($AY:$AY,$BG:$BG,$BG273,$B:$B,$B273)),IF($D273=$L273,-SUMIFS($BI:$BI,$BG:$BG,$BG273,$B:$B,$B273,$L:$L,"&lt;&gt;"&amp;$L273)*VLOOKUP($D273&amp;(IF($L273=MID($Q273,FIND("Bought ",$Q273)+7,3),MID($Q273,FIND("Sold ",$Q273)+5,3),IF($L273=MID($Q273,FIND("Sold ",$Q273)+5,3),MID($Q273,FIND("Bought ",$Q273)+7,3),"error"))),FX!$A:$B,2,0)+SUMIFS($AY:$AY,$BG:$BG,$BG273,$B:$B,$B273),$BI273*(VLOOKUP($D273&amp;$L273,FX!$A:$B,2,0)))))</f>
        <v>526597.75</v>
      </c>
      <c r="BK273" t="str">
        <f>IF(E273="CASH",IFERROR(VLOOKUP(M273,[1]mapping!$A:$C,3,0),""),IF(I273="F.E.T.",IF(VLOOKUP(O273,[1]forwards!$E:$Q,13,0)=0,"",VLOOKUP(O273,[1]forwards!$E:$Q,13,0)),""))</f>
        <v/>
      </c>
      <c r="BL273">
        <f>IF($B273&lt;&gt;VLOOKUP($BL$1,NAV!$A:$N,MATCH("SubFund_Code",NAV!$A$1:$N$1,0),0),"n/a",IF($BK273="",$BJ273/SUMIFS($BJ:$BJ,$BK:$BK,"",$B:$B,$B273)*VLOOKUP($BL$1,NAV!$A:$N,MATCH("Hedged sc",NAV!$A$1:$N$1,0),0)/VLOOKUP($BL$1,NAV!$A:$N,MATCH("SC in FUND CCY",NAV!$A$1:$N$1,0),0),IF($BK273&lt;&gt;VLOOKUP($BL$1,NAV!$A:$N,MATCH("SC",NAV!$A$1:$N$1,0),0),"n/a",$BJ273/VLOOKUP($BL$1,NAV!$A:$N,MATCH("SC in FUND CCY",NAV!$A$1:$N$1,0),0))))</f>
        <v>7.0244056243169862E-3</v>
      </c>
    </row>
    <row r="274" spans="1:64" x14ac:dyDescent="0.25">
      <c r="A274" s="1">
        <v>44196</v>
      </c>
      <c r="B274" t="s">
        <v>106</v>
      </c>
      <c r="C274" t="s">
        <v>107</v>
      </c>
      <c r="D274" t="s">
        <v>63</v>
      </c>
      <c r="E274" t="s">
        <v>124</v>
      </c>
      <c r="F274" t="s">
        <v>125</v>
      </c>
      <c r="G274" t="s">
        <v>126</v>
      </c>
      <c r="H274">
        <v>150</v>
      </c>
      <c r="I274" t="s">
        <v>127</v>
      </c>
      <c r="J274">
        <v>200</v>
      </c>
      <c r="K274" t="s">
        <v>128</v>
      </c>
      <c r="L274" t="s">
        <v>63</v>
      </c>
      <c r="P274">
        <v>926975000000</v>
      </c>
      <c r="Q274" t="s">
        <v>1088</v>
      </c>
      <c r="R274" t="s">
        <v>1012</v>
      </c>
      <c r="S274" t="s">
        <v>137</v>
      </c>
      <c r="T274" t="s">
        <v>160</v>
      </c>
      <c r="U274" t="s">
        <v>298</v>
      </c>
      <c r="V274">
        <v>825098</v>
      </c>
      <c r="W274" t="s">
        <v>1089</v>
      </c>
      <c r="X274" t="s">
        <v>1090</v>
      </c>
      <c r="AB274">
        <v>200000</v>
      </c>
      <c r="AC274" s="1">
        <v>44165</v>
      </c>
      <c r="AD274" s="1">
        <v>44167</v>
      </c>
      <c r="AE274" s="1">
        <v>44154</v>
      </c>
      <c r="AF274" s="1">
        <v>44331</v>
      </c>
      <c r="AG274" s="1">
        <v>46157</v>
      </c>
      <c r="AH274">
        <v>46</v>
      </c>
      <c r="AI274">
        <v>130</v>
      </c>
      <c r="AJ274">
        <v>1930</v>
      </c>
      <c r="AK274">
        <v>0.95</v>
      </c>
      <c r="AL274">
        <v>1</v>
      </c>
      <c r="AM274" t="s">
        <v>216</v>
      </c>
      <c r="AN274" t="s">
        <v>196</v>
      </c>
      <c r="AO274">
        <v>99.989000000000004</v>
      </c>
      <c r="AP274">
        <v>100.511</v>
      </c>
      <c r="AQ274">
        <v>201022</v>
      </c>
      <c r="AR274">
        <v>242.78</v>
      </c>
      <c r="AS274">
        <v>201264.78</v>
      </c>
      <c r="AT274">
        <v>201022</v>
      </c>
      <c r="AU274">
        <v>242.78</v>
      </c>
      <c r="AV274">
        <v>201264.78</v>
      </c>
      <c r="AW274">
        <v>199978</v>
      </c>
      <c r="AX274">
        <v>199978</v>
      </c>
      <c r="BA274">
        <v>73434370.659999996</v>
      </c>
      <c r="BB274">
        <v>570322.91</v>
      </c>
      <c r="BC274">
        <v>74004693.569999993</v>
      </c>
      <c r="BD274">
        <v>75455236.109999999</v>
      </c>
      <c r="BE274">
        <v>0.26641199999999998</v>
      </c>
      <c r="BF274" t="str">
        <f>IF(TRIM(W274)="",IF(TRIM(O274)="",IF(TRIM(M274)="","please check",CONCATENATE(M274,"_",COUNTIFS($M$2:$M274,M274,$C$2:$C274,$C274))),CONCATENATE(O274,"_",COUNTIFS($O$2:$O274,O274,$C$2:$C274,$C274))),W274)</f>
        <v>US37331NAN12</v>
      </c>
      <c r="BG274" t="str">
        <f t="shared" si="14"/>
        <v/>
      </c>
      <c r="BH274">
        <f t="shared" si="15"/>
        <v>200000</v>
      </c>
      <c r="BI274">
        <f t="shared" si="16"/>
        <v>201264.78</v>
      </c>
      <c r="BJ274">
        <f>IF($I274&lt;&gt;"F.E.T.",$AV274,IF($BK274="",IF($D274=$L274,$BI274,-SUMIFS($BI:$BI,$BG:$BG,$BG274,$B:$B,$B274,$L:$L,"&lt;&gt;"&amp;$L274)+SUMIFS($AY:$AY,$BG:$BG,$BG274,$B:$B,$B274)),IF($D274=$L274,-SUMIFS($BI:$BI,$BG:$BG,$BG274,$B:$B,$B274,$L:$L,"&lt;&gt;"&amp;$L274)*VLOOKUP($D274&amp;(IF($L274=MID($Q274,FIND("Bought ",$Q274)+7,3),MID($Q274,FIND("Sold ",$Q274)+5,3),IF($L274=MID($Q274,FIND("Sold ",$Q274)+5,3),MID($Q274,FIND("Bought ",$Q274)+7,3),"error"))),FX!$A:$B,2,0)+SUMIFS($AY:$AY,$BG:$BG,$BG274,$B:$B,$B274),$BI274*(VLOOKUP($D274&amp;$L274,FX!$A:$B,2,0)))))</f>
        <v>201264.78</v>
      </c>
      <c r="BK274" t="str">
        <f>IF(E274="CASH",IFERROR(VLOOKUP(M274,[1]mapping!$A:$C,3,0),""),IF(I274="F.E.T.",IF(VLOOKUP(O274,[1]forwards!$E:$Q,13,0)=0,"",VLOOKUP(O274,[1]forwards!$E:$Q,13,0)),""))</f>
        <v/>
      </c>
      <c r="BL274">
        <f>IF($B274&lt;&gt;VLOOKUP($BL$1,NAV!$A:$N,MATCH("SubFund_Code",NAV!$A$1:$N$1,0),0),"n/a",IF($BK274="",$BJ274/SUMIFS($BJ:$BJ,$BK:$BK,"",$B:$B,$B274)*VLOOKUP($BL$1,NAV!$A:$N,MATCH("Hedged sc",NAV!$A$1:$N$1,0),0)/VLOOKUP($BL$1,NAV!$A:$N,MATCH("SC in FUND CCY",NAV!$A$1:$N$1,0),0),IF($BK274&lt;&gt;VLOOKUP($BL$1,NAV!$A:$N,MATCH("SC",NAV!$A$1:$N$1,0),0),"n/a",$BJ274/VLOOKUP($BL$1,NAV!$A:$N,MATCH("SC in FUND CCY",NAV!$A$1:$N$1,0),0))))</f>
        <v>2.6847160904294042E-3</v>
      </c>
    </row>
    <row r="275" spans="1:64" x14ac:dyDescent="0.25">
      <c r="A275" s="1">
        <v>44196</v>
      </c>
      <c r="B275" t="s">
        <v>106</v>
      </c>
      <c r="C275" t="s">
        <v>107</v>
      </c>
      <c r="D275" t="s">
        <v>63</v>
      </c>
      <c r="E275" t="s">
        <v>124</v>
      </c>
      <c r="F275" t="s">
        <v>125</v>
      </c>
      <c r="G275" t="s">
        <v>126</v>
      </c>
      <c r="H275">
        <v>150</v>
      </c>
      <c r="I275" t="s">
        <v>127</v>
      </c>
      <c r="J275">
        <v>200</v>
      </c>
      <c r="K275" t="s">
        <v>128</v>
      </c>
      <c r="L275" t="s">
        <v>63</v>
      </c>
      <c r="P275">
        <v>928789000000</v>
      </c>
      <c r="Q275" t="s">
        <v>1229</v>
      </c>
      <c r="R275" t="s">
        <v>162</v>
      </c>
      <c r="S275" t="s">
        <v>137</v>
      </c>
      <c r="T275" t="s">
        <v>215</v>
      </c>
      <c r="U275" t="s">
        <v>298</v>
      </c>
      <c r="V275">
        <v>825098</v>
      </c>
      <c r="W275" t="s">
        <v>1230</v>
      </c>
      <c r="X275" t="s">
        <v>1231</v>
      </c>
      <c r="AB275">
        <v>385000</v>
      </c>
      <c r="AC275" s="1">
        <v>44169</v>
      </c>
      <c r="AD275" s="1">
        <v>44174</v>
      </c>
      <c r="AE275" s="1">
        <v>44174</v>
      </c>
      <c r="AF275" s="1">
        <v>44356</v>
      </c>
      <c r="AG275" s="1">
        <v>46365</v>
      </c>
      <c r="AH275">
        <v>26</v>
      </c>
      <c r="AI275">
        <v>154</v>
      </c>
      <c r="AJ275">
        <v>2134</v>
      </c>
      <c r="AK275">
        <v>1.093</v>
      </c>
      <c r="AL275">
        <v>1</v>
      </c>
      <c r="AM275" t="s">
        <v>216</v>
      </c>
      <c r="AN275" t="s">
        <v>196</v>
      </c>
      <c r="AO275">
        <v>100.045039</v>
      </c>
      <c r="AP275">
        <v>101.18300000000001</v>
      </c>
      <c r="AQ275">
        <v>389554.55</v>
      </c>
      <c r="AR275">
        <v>303.91000000000003</v>
      </c>
      <c r="AS275">
        <v>389858.46</v>
      </c>
      <c r="AT275">
        <v>389554.55</v>
      </c>
      <c r="AU275">
        <v>303.91000000000003</v>
      </c>
      <c r="AV275">
        <v>389858.46</v>
      </c>
      <c r="AW275">
        <v>385173.4</v>
      </c>
      <c r="AX275">
        <v>385173.4</v>
      </c>
      <c r="BA275">
        <v>73434370.659999996</v>
      </c>
      <c r="BB275">
        <v>570322.91</v>
      </c>
      <c r="BC275">
        <v>74004693.569999993</v>
      </c>
      <c r="BD275">
        <v>75455236.109999999</v>
      </c>
      <c r="BE275">
        <v>0.51627199999999995</v>
      </c>
      <c r="BF275" t="str">
        <f>IF(TRIM(W275)="",IF(TRIM(O275)="",IF(TRIM(M275)="","please check",CONCATENATE(M275,"_",COUNTIFS($M$2:$M275,M275,$C$2:$C275,$C275))),CONCATENATE(O275,"_",COUNTIFS($O$2:$O275,O275,$C$2:$C275,$C275))),W275)</f>
        <v>US38141GXM13</v>
      </c>
      <c r="BG275" t="str">
        <f t="shared" si="14"/>
        <v/>
      </c>
      <c r="BH275">
        <f t="shared" si="15"/>
        <v>385000</v>
      </c>
      <c r="BI275">
        <f t="shared" si="16"/>
        <v>389858.46</v>
      </c>
      <c r="BJ275">
        <f>IF($I275&lt;&gt;"F.E.T.",$AV275,IF($BK275="",IF($D275=$L275,$BI275,-SUMIFS($BI:$BI,$BG:$BG,$BG275,$B:$B,$B275,$L:$L,"&lt;&gt;"&amp;$L275)+SUMIFS($AY:$AY,$BG:$BG,$BG275,$B:$B,$B275)),IF($D275=$L275,-SUMIFS($BI:$BI,$BG:$BG,$BG275,$B:$B,$B275,$L:$L,"&lt;&gt;"&amp;$L275)*VLOOKUP($D275&amp;(IF($L275=MID($Q275,FIND("Bought ",$Q275)+7,3),MID($Q275,FIND("Sold ",$Q275)+5,3),IF($L275=MID($Q275,FIND("Sold ",$Q275)+5,3),MID($Q275,FIND("Bought ",$Q275)+7,3),"error"))),FX!$A:$B,2,0)+SUMIFS($AY:$AY,$BG:$BG,$BG275,$B:$B,$B275),$BI275*(VLOOKUP($D275&amp;$L275,FX!$A:$B,2,0)))))</f>
        <v>389858.46</v>
      </c>
      <c r="BK275" t="str">
        <f>IF(E275="CASH",IFERROR(VLOOKUP(M275,[1]mapping!$A:$C,3,0),""),IF(I275="F.E.T.",IF(VLOOKUP(O275,[1]forwards!$E:$Q,13,0)=0,"",VLOOKUP(O275,[1]forwards!$E:$Q,13,0)),""))</f>
        <v/>
      </c>
      <c r="BL275">
        <f>IF($B275&lt;&gt;VLOOKUP($BL$1,NAV!$A:$N,MATCH("SubFund_Code",NAV!$A$1:$N$1,0),0),"n/a",IF($BK275="",$BJ275/SUMIFS($BJ:$BJ,$BK:$BK,"",$B:$B,$B275)*VLOOKUP($BL$1,NAV!$A:$N,MATCH("Hedged sc",NAV!$A$1:$N$1,0),0)/VLOOKUP($BL$1,NAV!$A:$N,MATCH("SC in FUND CCY",NAV!$A$1:$N$1,0),0),IF($BK275&lt;&gt;VLOOKUP($BL$1,NAV!$A:$N,MATCH("SC",NAV!$A$1:$N$1,0),0),"n/a",$BJ275/VLOOKUP($BL$1,NAV!$A:$N,MATCH("SC in FUND CCY",NAV!$A$1:$N$1,0),0))))</f>
        <v>5.2004095329149418E-3</v>
      </c>
    </row>
    <row r="276" spans="1:64" x14ac:dyDescent="0.25">
      <c r="A276" s="1">
        <v>44196</v>
      </c>
      <c r="B276" t="s">
        <v>106</v>
      </c>
      <c r="C276" t="s">
        <v>107</v>
      </c>
      <c r="D276" t="s">
        <v>63</v>
      </c>
      <c r="E276" t="s">
        <v>124</v>
      </c>
      <c r="F276" t="s">
        <v>125</v>
      </c>
      <c r="G276" t="s">
        <v>126</v>
      </c>
      <c r="H276">
        <v>150</v>
      </c>
      <c r="I276" t="s">
        <v>127</v>
      </c>
      <c r="J276">
        <v>200</v>
      </c>
      <c r="K276" t="s">
        <v>128</v>
      </c>
      <c r="L276" t="s">
        <v>63</v>
      </c>
      <c r="P276">
        <v>929338000000</v>
      </c>
      <c r="Q276" t="s">
        <v>1232</v>
      </c>
      <c r="R276" t="s">
        <v>136</v>
      </c>
      <c r="S276" t="s">
        <v>137</v>
      </c>
      <c r="T276" t="s">
        <v>254</v>
      </c>
      <c r="U276" t="s">
        <v>298</v>
      </c>
      <c r="V276">
        <v>825098</v>
      </c>
      <c r="W276" t="s">
        <v>1233</v>
      </c>
      <c r="X276" t="s">
        <v>1234</v>
      </c>
      <c r="AB276">
        <v>550000</v>
      </c>
      <c r="AC276" s="1">
        <v>44172</v>
      </c>
      <c r="AD276" s="1">
        <v>44175</v>
      </c>
      <c r="AE276" s="1">
        <v>44175</v>
      </c>
      <c r="AF276" s="1">
        <v>44357</v>
      </c>
      <c r="AG276" s="1">
        <v>46366</v>
      </c>
      <c r="AH276">
        <v>25</v>
      </c>
      <c r="AI276">
        <v>155</v>
      </c>
      <c r="AJ276">
        <v>2135</v>
      </c>
      <c r="AK276">
        <v>0.98499999999999999</v>
      </c>
      <c r="AL276">
        <v>1</v>
      </c>
      <c r="AM276" t="s">
        <v>216</v>
      </c>
      <c r="AN276" t="s">
        <v>196</v>
      </c>
      <c r="AO276">
        <v>100</v>
      </c>
      <c r="AP276">
        <v>100.822</v>
      </c>
      <c r="AQ276">
        <v>554521</v>
      </c>
      <c r="AR276">
        <v>376.22</v>
      </c>
      <c r="AS276">
        <v>554897.22</v>
      </c>
      <c r="AT276">
        <v>554521</v>
      </c>
      <c r="AU276">
        <v>376.22</v>
      </c>
      <c r="AV276">
        <v>554897.22</v>
      </c>
      <c r="AW276">
        <v>550000</v>
      </c>
      <c r="AX276">
        <v>550000</v>
      </c>
      <c r="BA276">
        <v>73434370.659999996</v>
      </c>
      <c r="BB276">
        <v>570322.91</v>
      </c>
      <c r="BC276">
        <v>74004693.569999993</v>
      </c>
      <c r="BD276">
        <v>75455236.109999999</v>
      </c>
      <c r="BE276">
        <v>0.73490100000000003</v>
      </c>
      <c r="BF276" t="str">
        <f>IF(TRIM(W276)="",IF(TRIM(O276)="",IF(TRIM(M276)="","please check",CONCATENATE(M276,"_",COUNTIFS($M$2:$M276,M276,$C$2:$C276,$C276))),CONCATENATE(O276,"_",COUNTIFS($O$2:$O276,O276,$C$2:$C276,$C276))),W276)</f>
        <v>US6174468V45</v>
      </c>
      <c r="BG276" t="str">
        <f t="shared" si="14"/>
        <v/>
      </c>
      <c r="BH276">
        <f t="shared" si="15"/>
        <v>550000</v>
      </c>
      <c r="BI276">
        <f t="shared" si="16"/>
        <v>554897.22</v>
      </c>
      <c r="BJ276">
        <f>IF($I276&lt;&gt;"F.E.T.",$AV276,IF($BK276="",IF($D276=$L276,$BI276,-SUMIFS($BI:$BI,$BG:$BG,$BG276,$B:$B,$B276,$L:$L,"&lt;&gt;"&amp;$L276)+SUMIFS($AY:$AY,$BG:$BG,$BG276,$B:$B,$B276)),IF($D276=$L276,-SUMIFS($BI:$BI,$BG:$BG,$BG276,$B:$B,$B276,$L:$L,"&lt;&gt;"&amp;$L276)*VLOOKUP($D276&amp;(IF($L276=MID($Q276,FIND("Bought ",$Q276)+7,3),MID($Q276,FIND("Sold ",$Q276)+5,3),IF($L276=MID($Q276,FIND("Sold ",$Q276)+5,3),MID($Q276,FIND("Bought ",$Q276)+7,3),"error"))),FX!$A:$B,2,0)+SUMIFS($AY:$AY,$BG:$BG,$BG276,$B:$B,$B276),$BI276*(VLOOKUP($D276&amp;$L276,FX!$A:$B,2,0)))))</f>
        <v>554897.22</v>
      </c>
      <c r="BK276" t="str">
        <f>IF(E276="CASH",IFERROR(VLOOKUP(M276,[1]mapping!$A:$C,3,0),""),IF(I276="F.E.T.",IF(VLOOKUP(O276,[1]forwards!$E:$Q,13,0)=0,"",VLOOKUP(O276,[1]forwards!$E:$Q,13,0)),""))</f>
        <v/>
      </c>
      <c r="BL276">
        <f>IF($B276&lt;&gt;VLOOKUP($BL$1,NAV!$A:$N,MATCH("SubFund_Code",NAV!$A$1:$N$1,0),0),"n/a",IF($BK276="",$BJ276/SUMIFS($BJ:$BJ,$BK:$BK,"",$B:$B,$B276)*VLOOKUP($BL$1,NAV!$A:$N,MATCH("Hedged sc",NAV!$A$1:$N$1,0),0)/VLOOKUP($BL$1,NAV!$A:$N,MATCH("SC in FUND CCY",NAV!$A$1:$N$1,0),0),IF($BK276&lt;&gt;VLOOKUP($BL$1,NAV!$A:$N,MATCH("SC",NAV!$A$1:$N$1,0),0),"n/a",$BJ276/VLOOKUP($BL$1,NAV!$A:$N,MATCH("SC in FUND CCY",NAV!$A$1:$N$1,0),0))))</f>
        <v>7.4018986087309715E-3</v>
      </c>
    </row>
    <row r="277" spans="1:64" x14ac:dyDescent="0.25">
      <c r="A277" s="1">
        <v>44196</v>
      </c>
      <c r="B277" t="s">
        <v>106</v>
      </c>
      <c r="C277" t="s">
        <v>107</v>
      </c>
      <c r="D277" t="s">
        <v>63</v>
      </c>
      <c r="E277" t="s">
        <v>124</v>
      </c>
      <c r="F277" t="s">
        <v>125</v>
      </c>
      <c r="G277" t="s">
        <v>126</v>
      </c>
      <c r="H277">
        <v>150</v>
      </c>
      <c r="I277" t="s">
        <v>127</v>
      </c>
      <c r="J277">
        <v>200</v>
      </c>
      <c r="K277" t="s">
        <v>128</v>
      </c>
      <c r="L277" t="s">
        <v>63</v>
      </c>
      <c r="P277">
        <v>929357000000</v>
      </c>
      <c r="Q277" t="s">
        <v>1091</v>
      </c>
      <c r="R277" t="s">
        <v>142</v>
      </c>
      <c r="S277" t="s">
        <v>137</v>
      </c>
      <c r="T277" t="s">
        <v>215</v>
      </c>
      <c r="U277" t="s">
        <v>298</v>
      </c>
      <c r="V277">
        <v>825098</v>
      </c>
      <c r="W277" t="s">
        <v>1092</v>
      </c>
      <c r="X277" t="s">
        <v>1093</v>
      </c>
      <c r="AB277">
        <v>525000</v>
      </c>
      <c r="AC277" s="1">
        <v>44172</v>
      </c>
      <c r="AD277" s="1">
        <v>44181</v>
      </c>
      <c r="AE277" s="1">
        <v>44181</v>
      </c>
      <c r="AF277" s="1">
        <v>44436</v>
      </c>
      <c r="AG277" s="1">
        <v>47907</v>
      </c>
      <c r="AH277">
        <v>19</v>
      </c>
      <c r="AI277">
        <v>233</v>
      </c>
      <c r="AJ277">
        <v>3653</v>
      </c>
      <c r="AK277">
        <v>1.875</v>
      </c>
      <c r="AL277">
        <v>1</v>
      </c>
      <c r="AM277" t="s">
        <v>216</v>
      </c>
      <c r="AN277" t="s">
        <v>196</v>
      </c>
      <c r="AO277">
        <v>99.981333000000006</v>
      </c>
      <c r="AP277">
        <v>101.261</v>
      </c>
      <c r="AQ277">
        <v>531620.25</v>
      </c>
      <c r="AR277">
        <v>519.53</v>
      </c>
      <c r="AS277">
        <v>532139.78</v>
      </c>
      <c r="AT277">
        <v>531620.25</v>
      </c>
      <c r="AU277">
        <v>519.53</v>
      </c>
      <c r="AV277">
        <v>532139.78</v>
      </c>
      <c r="AW277">
        <v>524902</v>
      </c>
      <c r="AX277">
        <v>524902</v>
      </c>
      <c r="BA277">
        <v>73434370.659999996</v>
      </c>
      <c r="BB277">
        <v>570322.91</v>
      </c>
      <c r="BC277">
        <v>74004693.569999993</v>
      </c>
      <c r="BD277">
        <v>75455236.109999999</v>
      </c>
      <c r="BE277">
        <v>0.70455100000000004</v>
      </c>
      <c r="BF277" t="str">
        <f>IF(TRIM(W277)="",IF(TRIM(O277)="",IF(TRIM(M277)="","please check",CONCATENATE(M277,"_",COUNTIFS($M$2:$M277,M277,$C$2:$C277,$C277))),CONCATENATE(O277,"_",COUNTIFS($O$2:$O277,O277,$C$2:$C277,$C277))),W277)</f>
        <v>US126650DQ03</v>
      </c>
      <c r="BG277" t="str">
        <f t="shared" si="14"/>
        <v/>
      </c>
      <c r="BH277">
        <f t="shared" si="15"/>
        <v>525000</v>
      </c>
      <c r="BI277">
        <f t="shared" si="16"/>
        <v>532139.78</v>
      </c>
      <c r="BJ277">
        <f>IF($I277&lt;&gt;"F.E.T.",$AV277,IF($BK277="",IF($D277=$L277,$BI277,-SUMIFS($BI:$BI,$BG:$BG,$BG277,$B:$B,$B277,$L:$L,"&lt;&gt;"&amp;$L277)+SUMIFS($AY:$AY,$BG:$BG,$BG277,$B:$B,$B277)),IF($D277=$L277,-SUMIFS($BI:$BI,$BG:$BG,$BG277,$B:$B,$B277,$L:$L,"&lt;&gt;"&amp;$L277)*VLOOKUP($D277&amp;(IF($L277=MID($Q277,FIND("Bought ",$Q277)+7,3),MID($Q277,FIND("Sold ",$Q277)+5,3),IF($L277=MID($Q277,FIND("Sold ",$Q277)+5,3),MID($Q277,FIND("Bought ",$Q277)+7,3),"error"))),FX!$A:$B,2,0)+SUMIFS($AY:$AY,$BG:$BG,$BG277,$B:$B,$B277),$BI277*(VLOOKUP($D277&amp;$L277,FX!$A:$B,2,0)))))</f>
        <v>532139.78</v>
      </c>
      <c r="BK277" t="str">
        <f>IF(E277="CASH",IFERROR(VLOOKUP(M277,[1]mapping!$A:$C,3,0),""),IF(I277="F.E.T.",IF(VLOOKUP(O277,[1]forwards!$E:$Q,13,0)=0,"",VLOOKUP(O277,[1]forwards!$E:$Q,13,0)),""))</f>
        <v/>
      </c>
      <c r="BL277">
        <f>IF($B277&lt;&gt;VLOOKUP($BL$1,NAV!$A:$N,MATCH("SubFund_Code",NAV!$A$1:$N$1,0),0),"n/a",IF($BK277="",$BJ277/SUMIFS($BJ:$BJ,$BK:$BK,"",$B:$B,$B277)*VLOOKUP($BL$1,NAV!$A:$N,MATCH("Hedged sc",NAV!$A$1:$N$1,0),0)/VLOOKUP($BL$1,NAV!$A:$N,MATCH("SC in FUND CCY",NAV!$A$1:$N$1,0),0),IF($BK277&lt;&gt;VLOOKUP($BL$1,NAV!$A:$N,MATCH("SC",NAV!$A$1:$N$1,0),0),"n/a",$BJ277/VLOOKUP($BL$1,NAV!$A:$N,MATCH("SC in FUND CCY",NAV!$A$1:$N$1,0),0))))</f>
        <v>7.0983320068397637E-3</v>
      </c>
    </row>
    <row r="278" spans="1:64" x14ac:dyDescent="0.25">
      <c r="A278" s="1">
        <v>44196</v>
      </c>
      <c r="B278" t="s">
        <v>106</v>
      </c>
      <c r="C278" t="s">
        <v>107</v>
      </c>
      <c r="D278" t="s">
        <v>63</v>
      </c>
      <c r="E278" t="s">
        <v>124</v>
      </c>
      <c r="F278" t="s">
        <v>125</v>
      </c>
      <c r="G278" t="s">
        <v>126</v>
      </c>
      <c r="H278">
        <v>150</v>
      </c>
      <c r="I278" t="s">
        <v>127</v>
      </c>
      <c r="J278">
        <v>200</v>
      </c>
      <c r="K278" t="s">
        <v>128</v>
      </c>
      <c r="L278" t="s">
        <v>63</v>
      </c>
      <c r="P278">
        <v>929358000000</v>
      </c>
      <c r="Q278" t="s">
        <v>1235</v>
      </c>
      <c r="R278" t="s">
        <v>162</v>
      </c>
      <c r="S278" t="s">
        <v>156</v>
      </c>
      <c r="T278" t="s">
        <v>190</v>
      </c>
      <c r="U278" t="s">
        <v>298</v>
      </c>
      <c r="V278">
        <v>825098</v>
      </c>
      <c r="W278" t="s">
        <v>1236</v>
      </c>
      <c r="X278" t="s">
        <v>1237</v>
      </c>
      <c r="AB278">
        <v>525000</v>
      </c>
      <c r="AC278" s="1">
        <v>44172</v>
      </c>
      <c r="AD278" s="1">
        <v>44179</v>
      </c>
      <c r="AE278" s="1">
        <v>44179</v>
      </c>
      <c r="AF278" s="1">
        <v>44361</v>
      </c>
      <c r="AG278" s="1">
        <v>46370</v>
      </c>
      <c r="AH278">
        <v>21</v>
      </c>
      <c r="AI278">
        <v>159</v>
      </c>
      <c r="AJ278">
        <v>2139</v>
      </c>
      <c r="AK278">
        <v>1.488</v>
      </c>
      <c r="AL278">
        <v>1</v>
      </c>
      <c r="AM278" t="s">
        <v>216</v>
      </c>
      <c r="AN278" t="s">
        <v>196</v>
      </c>
      <c r="AO278">
        <v>100</v>
      </c>
      <c r="AP278">
        <v>100.873</v>
      </c>
      <c r="AQ278">
        <v>529583.25</v>
      </c>
      <c r="AR278">
        <v>455.7</v>
      </c>
      <c r="AS278">
        <v>530038.94999999995</v>
      </c>
      <c r="AT278">
        <v>529583.25</v>
      </c>
      <c r="AU278">
        <v>455.7</v>
      </c>
      <c r="AV278">
        <v>530038.94999999995</v>
      </c>
      <c r="AW278">
        <v>525000</v>
      </c>
      <c r="AX278">
        <v>525000</v>
      </c>
      <c r="BA278">
        <v>73434370.659999996</v>
      </c>
      <c r="BB278">
        <v>570322.91</v>
      </c>
      <c r="BC278">
        <v>74004693.569999993</v>
      </c>
      <c r="BD278">
        <v>75455236.109999999</v>
      </c>
      <c r="BE278">
        <v>0.701851</v>
      </c>
      <c r="BF278" t="str">
        <f>IF(TRIM(W278)="",IF(TRIM(O278)="",IF(TRIM(M278)="","please check",CONCATENATE(M278,"_",COUNTIFS($M$2:$M278,M278,$C$2:$C278,$C278))),CONCATENATE(O278,"_",COUNTIFS($O$2:$O278,O278,$C$2:$C278,$C278))),W278)</f>
        <v>US83368RAZ55</v>
      </c>
      <c r="BG278" t="str">
        <f t="shared" si="14"/>
        <v/>
      </c>
      <c r="BH278">
        <f t="shared" si="15"/>
        <v>525000</v>
      </c>
      <c r="BI278">
        <f t="shared" si="16"/>
        <v>530038.94999999995</v>
      </c>
      <c r="BJ278">
        <f>IF($I278&lt;&gt;"F.E.T.",$AV278,IF($BK278="",IF($D278=$L278,$BI278,-SUMIFS($BI:$BI,$BG:$BG,$BG278,$B:$B,$B278,$L:$L,"&lt;&gt;"&amp;$L278)+SUMIFS($AY:$AY,$BG:$BG,$BG278,$B:$B,$B278)),IF($D278=$L278,-SUMIFS($BI:$BI,$BG:$BG,$BG278,$B:$B,$B278,$L:$L,"&lt;&gt;"&amp;$L278)*VLOOKUP($D278&amp;(IF($L278=MID($Q278,FIND("Bought ",$Q278)+7,3),MID($Q278,FIND("Sold ",$Q278)+5,3),IF($L278=MID($Q278,FIND("Sold ",$Q278)+5,3),MID($Q278,FIND("Bought ",$Q278)+7,3),"error"))),FX!$A:$B,2,0)+SUMIFS($AY:$AY,$BG:$BG,$BG278,$B:$B,$B278),$BI278*(VLOOKUP($D278&amp;$L278,FX!$A:$B,2,0)))))</f>
        <v>530038.94999999995</v>
      </c>
      <c r="BK278" t="str">
        <f>IF(E278="CASH",IFERROR(VLOOKUP(M278,[1]mapping!$A:$C,3,0),""),IF(I278="F.E.T.",IF(VLOOKUP(O278,[1]forwards!$E:$Q,13,0)=0,"",VLOOKUP(O278,[1]forwards!$E:$Q,13,0)),""))</f>
        <v/>
      </c>
      <c r="BL278">
        <f>IF($B278&lt;&gt;VLOOKUP($BL$1,NAV!$A:$N,MATCH("SubFund_Code",NAV!$A$1:$N$1,0),0),"n/a",IF($BK278="",$BJ278/SUMIFS($BJ:$BJ,$BK:$BK,"",$B:$B,$B278)*VLOOKUP($BL$1,NAV!$A:$N,MATCH("Hedged sc",NAV!$A$1:$N$1,0),0)/VLOOKUP($BL$1,NAV!$A:$N,MATCH("SC in FUND CCY",NAV!$A$1:$N$1,0),0),IF($BK278&lt;&gt;VLOOKUP($BL$1,NAV!$A:$N,MATCH("SC",NAV!$A$1:$N$1,0),0),"n/a",$BJ278/VLOOKUP($BL$1,NAV!$A:$N,MATCH("SC in FUND CCY",NAV!$A$1:$N$1,0),0))))</f>
        <v>7.070308563770107E-3</v>
      </c>
    </row>
    <row r="279" spans="1:64" x14ac:dyDescent="0.25">
      <c r="A279" s="1">
        <v>44196</v>
      </c>
      <c r="B279" t="s">
        <v>106</v>
      </c>
      <c r="C279" t="s">
        <v>107</v>
      </c>
      <c r="D279" t="s">
        <v>63</v>
      </c>
      <c r="E279" t="s">
        <v>124</v>
      </c>
      <c r="F279" t="s">
        <v>125</v>
      </c>
      <c r="G279" t="s">
        <v>126</v>
      </c>
      <c r="H279">
        <v>150</v>
      </c>
      <c r="I279" t="s">
        <v>127</v>
      </c>
      <c r="J279">
        <v>200</v>
      </c>
      <c r="K279" t="s">
        <v>128</v>
      </c>
      <c r="L279" t="s">
        <v>63</v>
      </c>
      <c r="P279">
        <v>929832000000</v>
      </c>
      <c r="Q279" t="s">
        <v>1238</v>
      </c>
      <c r="R279" t="s">
        <v>227</v>
      </c>
      <c r="S279" t="s">
        <v>137</v>
      </c>
      <c r="T279" t="s">
        <v>215</v>
      </c>
      <c r="U279" t="s">
        <v>298</v>
      </c>
      <c r="V279">
        <v>825098</v>
      </c>
      <c r="W279" t="s">
        <v>1239</v>
      </c>
      <c r="X279" t="s">
        <v>1240</v>
      </c>
      <c r="AB279">
        <v>350000</v>
      </c>
      <c r="AC279" s="1">
        <v>44175</v>
      </c>
      <c r="AD279" s="1">
        <v>44175</v>
      </c>
      <c r="AE279" s="1">
        <v>44109</v>
      </c>
      <c r="AF279" s="1">
        <v>44291</v>
      </c>
      <c r="AG279" s="1">
        <v>54883</v>
      </c>
      <c r="AH279">
        <v>90</v>
      </c>
      <c r="AI279">
        <v>90</v>
      </c>
      <c r="AJ279">
        <v>10530</v>
      </c>
      <c r="AK279">
        <v>3.577</v>
      </c>
      <c r="AL279">
        <v>1</v>
      </c>
      <c r="AM279" t="s">
        <v>216</v>
      </c>
      <c r="AN279" t="s">
        <v>196</v>
      </c>
      <c r="AO279">
        <v>101.26764300000001</v>
      </c>
      <c r="AP279">
        <v>111.95399999999999</v>
      </c>
      <c r="AQ279">
        <v>391839</v>
      </c>
      <c r="AR279">
        <v>3129.88</v>
      </c>
      <c r="AS279">
        <v>394968.88</v>
      </c>
      <c r="AT279">
        <v>391839</v>
      </c>
      <c r="AU279">
        <v>3129.88</v>
      </c>
      <c r="AV279">
        <v>394968.88</v>
      </c>
      <c r="AW279">
        <v>354436.75</v>
      </c>
      <c r="AX279">
        <v>354436.75</v>
      </c>
      <c r="BA279">
        <v>73434370.659999996</v>
      </c>
      <c r="BB279">
        <v>570322.91</v>
      </c>
      <c r="BC279">
        <v>74004693.569999993</v>
      </c>
      <c r="BD279">
        <v>75455236.109999999</v>
      </c>
      <c r="BE279">
        <v>0.51929999999999998</v>
      </c>
      <c r="BF279" t="str">
        <f>IF(TRIM(W279)="",IF(TRIM(O279)="",IF(TRIM(M279)="","please check",CONCATENATE(M279,"_",COUNTIFS($M$2:$M279,M279,$C$2:$C279,$C279))),CONCATENATE(O279,"_",COUNTIFS($O$2:$O279,O279,$C$2:$C279,$C279))),W279)</f>
        <v>US14448CAS35</v>
      </c>
      <c r="BG279" t="str">
        <f t="shared" si="14"/>
        <v/>
      </c>
      <c r="BH279">
        <f t="shared" si="15"/>
        <v>350000</v>
      </c>
      <c r="BI279">
        <f t="shared" si="16"/>
        <v>394968.88</v>
      </c>
      <c r="BJ279">
        <f>IF($I279&lt;&gt;"F.E.T.",$AV279,IF($BK279="",IF($D279=$L279,$BI279,-SUMIFS($BI:$BI,$BG:$BG,$BG279,$B:$B,$B279,$L:$L,"&lt;&gt;"&amp;$L279)+SUMIFS($AY:$AY,$BG:$BG,$BG279,$B:$B,$B279)),IF($D279=$L279,-SUMIFS($BI:$BI,$BG:$BG,$BG279,$B:$B,$B279,$L:$L,"&lt;&gt;"&amp;$L279)*VLOOKUP($D279&amp;(IF($L279=MID($Q279,FIND("Bought ",$Q279)+7,3),MID($Q279,FIND("Sold ",$Q279)+5,3),IF($L279=MID($Q279,FIND("Sold ",$Q279)+5,3),MID($Q279,FIND("Bought ",$Q279)+7,3),"error"))),FX!$A:$B,2,0)+SUMIFS($AY:$AY,$BG:$BG,$BG279,$B:$B,$B279),$BI279*(VLOOKUP($D279&amp;$L279,FX!$A:$B,2,0)))))</f>
        <v>394968.88</v>
      </c>
      <c r="BK279" t="str">
        <f>IF(E279="CASH",IFERROR(VLOOKUP(M279,[1]mapping!$A:$C,3,0),""),IF(I279="F.E.T.",IF(VLOOKUP(O279,[1]forwards!$E:$Q,13,0)=0,"",VLOOKUP(O279,[1]forwards!$E:$Q,13,0)),""))</f>
        <v/>
      </c>
      <c r="BL279">
        <f>IF($B279&lt;&gt;VLOOKUP($BL$1,NAV!$A:$N,MATCH("SubFund_Code",NAV!$A$1:$N$1,0),0),"n/a",IF($BK279="",$BJ279/SUMIFS($BJ:$BJ,$BK:$BK,"",$B:$B,$B279)*VLOOKUP($BL$1,NAV!$A:$N,MATCH("Hedged sc",NAV!$A$1:$N$1,0),0)/VLOOKUP($BL$1,NAV!$A:$N,MATCH("SC in FUND CCY",NAV!$A$1:$N$1,0),0),IF($BK279&lt;&gt;VLOOKUP($BL$1,NAV!$A:$N,MATCH("SC",NAV!$A$1:$N$1,0),0),"n/a",$BJ279/VLOOKUP($BL$1,NAV!$A:$N,MATCH("SC in FUND CCY",NAV!$A$1:$N$1,0),0))))</f>
        <v>5.2685785727382634E-3</v>
      </c>
    </row>
    <row r="280" spans="1:64" x14ac:dyDescent="0.25">
      <c r="A280" s="1">
        <v>44196</v>
      </c>
      <c r="B280" t="s">
        <v>106</v>
      </c>
      <c r="C280" t="s">
        <v>107</v>
      </c>
      <c r="D280" t="s">
        <v>63</v>
      </c>
      <c r="E280" t="s">
        <v>124</v>
      </c>
      <c r="F280" t="s">
        <v>125</v>
      </c>
      <c r="G280" t="s">
        <v>126</v>
      </c>
      <c r="H280">
        <v>150</v>
      </c>
      <c r="I280" t="s">
        <v>127</v>
      </c>
      <c r="J280">
        <v>200</v>
      </c>
      <c r="K280" t="s">
        <v>128</v>
      </c>
      <c r="L280" t="s">
        <v>63</v>
      </c>
      <c r="P280">
        <v>795057000000</v>
      </c>
      <c r="Q280" t="s">
        <v>1294</v>
      </c>
      <c r="R280" t="s">
        <v>162</v>
      </c>
      <c r="S280" t="s">
        <v>1295</v>
      </c>
      <c r="T280" t="s">
        <v>149</v>
      </c>
      <c r="U280" t="s">
        <v>298</v>
      </c>
      <c r="V280">
        <v>825098</v>
      </c>
      <c r="W280" t="s">
        <v>1296</v>
      </c>
      <c r="X280" t="s">
        <v>1297</v>
      </c>
      <c r="AB280">
        <v>225000</v>
      </c>
      <c r="AC280" s="1">
        <v>43836</v>
      </c>
      <c r="AD280" s="1">
        <v>43839</v>
      </c>
      <c r="AE280" s="1">
        <v>44021</v>
      </c>
      <c r="AF280" s="1">
        <v>44205</v>
      </c>
      <c r="AG280" s="1">
        <v>45666</v>
      </c>
      <c r="AH280">
        <v>176</v>
      </c>
      <c r="AI280">
        <v>4</v>
      </c>
      <c r="AJ280">
        <v>1444</v>
      </c>
      <c r="AK280">
        <v>2.7040000000000002</v>
      </c>
      <c r="AL280">
        <v>1</v>
      </c>
      <c r="AM280" t="s">
        <v>216</v>
      </c>
      <c r="AN280" t="s">
        <v>196</v>
      </c>
      <c r="AO280">
        <v>100</v>
      </c>
      <c r="AP280">
        <v>105.925</v>
      </c>
      <c r="AQ280">
        <v>238331.25</v>
      </c>
      <c r="AR280">
        <v>2974.4</v>
      </c>
      <c r="AS280">
        <v>241305.65</v>
      </c>
      <c r="AT280">
        <v>238331.25</v>
      </c>
      <c r="AU280">
        <v>2974.4</v>
      </c>
      <c r="AV280">
        <v>241305.65</v>
      </c>
      <c r="AW280">
        <v>225000</v>
      </c>
      <c r="AX280">
        <v>225000</v>
      </c>
      <c r="BA280">
        <v>73434370.659999996</v>
      </c>
      <c r="BB280">
        <v>570322.91</v>
      </c>
      <c r="BC280">
        <v>74004693.569999993</v>
      </c>
      <c r="BD280">
        <v>75455236.109999999</v>
      </c>
      <c r="BE280">
        <v>0.31585800000000003</v>
      </c>
      <c r="BF280" t="str">
        <f>IF(TRIM(W280)="",IF(TRIM(O280)="",IF(TRIM(M280)="","please check",CONCATENATE(M280,"_",COUNTIFS($M$2:$M280,M280,$C$2:$C280,$C280))),CONCATENATE(O280,"_",COUNTIFS($O$2:$O280,O280,$C$2:$C280,$C280))),W280)</f>
        <v>US05965MAG87</v>
      </c>
      <c r="BG280" t="str">
        <f t="shared" si="14"/>
        <v/>
      </c>
      <c r="BH280">
        <f t="shared" si="15"/>
        <v>225000</v>
      </c>
      <c r="BI280">
        <f t="shared" si="16"/>
        <v>241305.65</v>
      </c>
      <c r="BJ280">
        <f>IF($I280&lt;&gt;"F.E.T.",$AV280,IF($BK280="",IF($D280=$L280,$BI280,-SUMIFS($BI:$BI,$BG:$BG,$BG280,$B:$B,$B280,$L:$L,"&lt;&gt;"&amp;$L280)+SUMIFS($AY:$AY,$BG:$BG,$BG280,$B:$B,$B280)),IF($D280=$L280,-SUMIFS($BI:$BI,$BG:$BG,$BG280,$B:$B,$B280,$L:$L,"&lt;&gt;"&amp;$L280)*VLOOKUP($D280&amp;(IF($L280=MID($Q280,FIND("Bought ",$Q280)+7,3),MID($Q280,FIND("Sold ",$Q280)+5,3),IF($L280=MID($Q280,FIND("Sold ",$Q280)+5,3),MID($Q280,FIND("Bought ",$Q280)+7,3),"error"))),FX!$A:$B,2,0)+SUMIFS($AY:$AY,$BG:$BG,$BG280,$B:$B,$B280),$BI280*(VLOOKUP($D280&amp;$L280,FX!$A:$B,2,0)))))</f>
        <v>241305.65</v>
      </c>
      <c r="BK280" t="str">
        <f>IF(E280="CASH",IFERROR(VLOOKUP(M280,[1]mapping!$A:$C,3,0),""),IF(I280="F.E.T.",IF(VLOOKUP(O280,[1]forwards!$E:$Q,13,0)=0,"",VLOOKUP(O280,[1]forwards!$E:$Q,13,0)),""))</f>
        <v/>
      </c>
      <c r="BL280">
        <f>IF($B280&lt;&gt;VLOOKUP($BL$1,NAV!$A:$N,MATCH("SubFund_Code",NAV!$A$1:$N$1,0),0),"n/a",IF($BK280="",$BJ280/SUMIFS($BJ:$BJ,$BK:$BK,"",$B:$B,$B280)*VLOOKUP($BL$1,NAV!$A:$N,MATCH("Hedged sc",NAV!$A$1:$N$1,0),0)/VLOOKUP($BL$1,NAV!$A:$N,MATCH("SC in FUND CCY",NAV!$A$1:$N$1,0),0),IF($BK280&lt;&gt;VLOOKUP($BL$1,NAV!$A:$N,MATCH("SC",NAV!$A$1:$N$1,0),0),"n/a",$BJ280/VLOOKUP($BL$1,NAV!$A:$N,MATCH("SC in FUND CCY",NAV!$A$1:$N$1,0),0))))</f>
        <v>3.2188302457415857E-3</v>
      </c>
    </row>
    <row r="281" spans="1:64" x14ac:dyDescent="0.25">
      <c r="A281" s="1">
        <v>44196</v>
      </c>
      <c r="B281" t="s">
        <v>106</v>
      </c>
      <c r="C281" t="s">
        <v>107</v>
      </c>
      <c r="D281" t="s">
        <v>63</v>
      </c>
      <c r="E281" t="s">
        <v>124</v>
      </c>
      <c r="F281" t="s">
        <v>125</v>
      </c>
      <c r="G281" t="s">
        <v>126</v>
      </c>
      <c r="H281">
        <v>150</v>
      </c>
      <c r="I281" t="s">
        <v>127</v>
      </c>
      <c r="J281">
        <v>200</v>
      </c>
      <c r="K281" t="s">
        <v>128</v>
      </c>
      <c r="L281" t="s">
        <v>63</v>
      </c>
      <c r="P281">
        <v>808482000000</v>
      </c>
      <c r="Q281" t="s">
        <v>1073</v>
      </c>
      <c r="R281" t="s">
        <v>162</v>
      </c>
      <c r="S281" t="s">
        <v>137</v>
      </c>
      <c r="T281" t="s">
        <v>215</v>
      </c>
      <c r="U281" t="s">
        <v>298</v>
      </c>
      <c r="V281">
        <v>825098</v>
      </c>
      <c r="W281" t="s">
        <v>1074</v>
      </c>
      <c r="X281" t="s">
        <v>1075</v>
      </c>
      <c r="AB281">
        <v>450000</v>
      </c>
      <c r="AC281" s="1">
        <v>43886</v>
      </c>
      <c r="AD281" s="1">
        <v>43888</v>
      </c>
      <c r="AE281" s="1">
        <v>44050</v>
      </c>
      <c r="AF281" s="1">
        <v>44234</v>
      </c>
      <c r="AG281" s="1">
        <v>47521</v>
      </c>
      <c r="AH281">
        <v>148</v>
      </c>
      <c r="AI281">
        <v>32</v>
      </c>
      <c r="AJ281">
        <v>3272</v>
      </c>
      <c r="AK281">
        <v>2.6</v>
      </c>
      <c r="AL281">
        <v>1</v>
      </c>
      <c r="AM281" t="s">
        <v>216</v>
      </c>
      <c r="AN281" t="s">
        <v>196</v>
      </c>
      <c r="AO281">
        <v>101.015</v>
      </c>
      <c r="AP281">
        <v>107.604</v>
      </c>
      <c r="AQ281">
        <v>484218</v>
      </c>
      <c r="AR281">
        <v>4810</v>
      </c>
      <c r="AS281">
        <v>489028</v>
      </c>
      <c r="AT281">
        <v>484218</v>
      </c>
      <c r="AU281">
        <v>4810</v>
      </c>
      <c r="AV281">
        <v>489028</v>
      </c>
      <c r="AW281">
        <v>454567.5</v>
      </c>
      <c r="AX281">
        <v>454567.5</v>
      </c>
      <c r="BA281">
        <v>73434370.659999996</v>
      </c>
      <c r="BB281">
        <v>570322.91</v>
      </c>
      <c r="BC281">
        <v>74004693.569999993</v>
      </c>
      <c r="BD281">
        <v>75455236.109999999</v>
      </c>
      <c r="BE281">
        <v>0.64172899999999999</v>
      </c>
      <c r="BF281" t="str">
        <f>IF(TRIM(W281)="",IF(TRIM(O281)="",IF(TRIM(M281)="","please check",CONCATENATE(M281,"_",COUNTIFS($M$2:$M281,M281,$C$2:$C281,$C281))),CONCATENATE(O281,"_",COUNTIFS($O$2:$O281,O281,$C$2:$C281,$C281))),W281)</f>
        <v>US38141GXG45</v>
      </c>
      <c r="BG281" t="str">
        <f t="shared" si="14"/>
        <v/>
      </c>
      <c r="BH281">
        <f t="shared" si="15"/>
        <v>450000</v>
      </c>
      <c r="BI281">
        <f t="shared" si="16"/>
        <v>489028</v>
      </c>
      <c r="BJ281">
        <f>IF($I281&lt;&gt;"F.E.T.",$AV281,IF($BK281="",IF($D281=$L281,$BI281,-SUMIFS($BI:$BI,$BG:$BG,$BG281,$B:$B,$B281,$L:$L,"&lt;&gt;"&amp;$L281)+SUMIFS($AY:$AY,$BG:$BG,$BG281,$B:$B,$B281)),IF($D281=$L281,-SUMIFS($BI:$BI,$BG:$BG,$BG281,$B:$B,$B281,$L:$L,"&lt;&gt;"&amp;$L281)*VLOOKUP($D281&amp;(IF($L281=MID($Q281,FIND("Bought ",$Q281)+7,3),MID($Q281,FIND("Sold ",$Q281)+5,3),IF($L281=MID($Q281,FIND("Sold ",$Q281)+5,3),MID($Q281,FIND("Bought ",$Q281)+7,3),"error"))),FX!$A:$B,2,0)+SUMIFS($AY:$AY,$BG:$BG,$BG281,$B:$B,$B281),$BI281*(VLOOKUP($D281&amp;$L281,FX!$A:$B,2,0)))))</f>
        <v>489028</v>
      </c>
      <c r="BK281" t="str">
        <f>IF(E281="CASH",IFERROR(VLOOKUP(M281,[1]mapping!$A:$C,3,0),""),IF(I281="F.E.T.",IF(VLOOKUP(O281,[1]forwards!$E:$Q,13,0)=0,"",VLOOKUP(O281,[1]forwards!$E:$Q,13,0)),""))</f>
        <v/>
      </c>
      <c r="BL281">
        <f>IF($B281&lt;&gt;VLOOKUP($BL$1,NAV!$A:$N,MATCH("SubFund_Code",NAV!$A$1:$N$1,0),0),"n/a",IF($BK281="",$BJ281/SUMIFS($BJ:$BJ,$BK:$BK,"",$B:$B,$B281)*VLOOKUP($BL$1,NAV!$A:$N,MATCH("Hedged sc",NAV!$A$1:$N$1,0),0)/VLOOKUP($BL$1,NAV!$A:$N,MATCH("SC in FUND CCY",NAV!$A$1:$N$1,0),0),IF($BK281&lt;&gt;VLOOKUP($BL$1,NAV!$A:$N,MATCH("SC",NAV!$A$1:$N$1,0),0),"n/a",$BJ281/VLOOKUP($BL$1,NAV!$A:$N,MATCH("SC in FUND CCY",NAV!$A$1:$N$1,0),0))))</f>
        <v>6.5232542935257281E-3</v>
      </c>
    </row>
    <row r="282" spans="1:64" x14ac:dyDescent="0.25">
      <c r="A282" s="1">
        <v>44196</v>
      </c>
      <c r="B282" t="s">
        <v>106</v>
      </c>
      <c r="C282" t="s">
        <v>107</v>
      </c>
      <c r="D282" t="s">
        <v>63</v>
      </c>
      <c r="E282" t="s">
        <v>124</v>
      </c>
      <c r="F282" t="s">
        <v>125</v>
      </c>
      <c r="G282" t="s">
        <v>126</v>
      </c>
      <c r="H282">
        <v>150</v>
      </c>
      <c r="I282" t="s">
        <v>127</v>
      </c>
      <c r="J282">
        <v>200</v>
      </c>
      <c r="K282" t="s">
        <v>128</v>
      </c>
      <c r="L282" t="s">
        <v>63</v>
      </c>
      <c r="P282">
        <v>812773000000</v>
      </c>
      <c r="Q282" t="s">
        <v>1298</v>
      </c>
      <c r="R282" t="s">
        <v>136</v>
      </c>
      <c r="S282" t="s">
        <v>137</v>
      </c>
      <c r="T282" t="s">
        <v>215</v>
      </c>
      <c r="U282" t="s">
        <v>298</v>
      </c>
      <c r="V282">
        <v>825098</v>
      </c>
      <c r="W282" t="s">
        <v>1299</v>
      </c>
      <c r="X282" t="s">
        <v>1300</v>
      </c>
      <c r="AB282">
        <v>300000</v>
      </c>
      <c r="AC282" s="1">
        <v>43971</v>
      </c>
      <c r="AD282" s="1">
        <v>43977</v>
      </c>
      <c r="AE282" s="1">
        <v>44056</v>
      </c>
      <c r="AF282" s="1">
        <v>44240</v>
      </c>
      <c r="AG282" s="1">
        <v>45701</v>
      </c>
      <c r="AH282">
        <v>142</v>
      </c>
      <c r="AI282">
        <v>38</v>
      </c>
      <c r="AJ282">
        <v>1478</v>
      </c>
      <c r="AK282">
        <v>1.8</v>
      </c>
      <c r="AL282">
        <v>1</v>
      </c>
      <c r="AM282" t="s">
        <v>216</v>
      </c>
      <c r="AN282" t="s">
        <v>196</v>
      </c>
      <c r="AO282">
        <v>100.977</v>
      </c>
      <c r="AP282">
        <v>104.849</v>
      </c>
      <c r="AQ282">
        <v>314547</v>
      </c>
      <c r="AR282">
        <v>2130</v>
      </c>
      <c r="AS282">
        <v>316677</v>
      </c>
      <c r="AT282">
        <v>314547</v>
      </c>
      <c r="AU282">
        <v>2130</v>
      </c>
      <c r="AV282">
        <v>316677</v>
      </c>
      <c r="AW282">
        <v>302931</v>
      </c>
      <c r="AX282">
        <v>302931</v>
      </c>
      <c r="BA282">
        <v>73434370.659999996</v>
      </c>
      <c r="BB282">
        <v>570322.91</v>
      </c>
      <c r="BC282">
        <v>74004693.569999993</v>
      </c>
      <c r="BD282">
        <v>75455236.109999999</v>
      </c>
      <c r="BE282">
        <v>0.41686600000000001</v>
      </c>
      <c r="BF282" t="str">
        <f>IF(TRIM(W282)="",IF(TRIM(O282)="",IF(TRIM(M282)="","please check",CONCATENATE(M282,"_",COUNTIFS($M$2:$M282,M282,$C$2:$C282,$C282))),CONCATENATE(O282,"_",COUNTIFS($O$2:$O282,O282,$C$2:$C282,$C282))),W282)</f>
        <v>US89236TGT60</v>
      </c>
      <c r="BG282" t="str">
        <f t="shared" si="14"/>
        <v/>
      </c>
      <c r="BH282">
        <f t="shared" si="15"/>
        <v>300000</v>
      </c>
      <c r="BI282">
        <f t="shared" si="16"/>
        <v>316677</v>
      </c>
      <c r="BJ282">
        <f>IF($I282&lt;&gt;"F.E.T.",$AV282,IF($BK282="",IF($D282=$L282,$BI282,-SUMIFS($BI:$BI,$BG:$BG,$BG282,$B:$B,$B282,$L:$L,"&lt;&gt;"&amp;$L282)+SUMIFS($AY:$AY,$BG:$BG,$BG282,$B:$B,$B282)),IF($D282=$L282,-SUMIFS($BI:$BI,$BG:$BG,$BG282,$B:$B,$B282,$L:$L,"&lt;&gt;"&amp;$L282)*VLOOKUP($D282&amp;(IF($L282=MID($Q282,FIND("Bought ",$Q282)+7,3),MID($Q282,FIND("Sold ",$Q282)+5,3),IF($L282=MID($Q282,FIND("Sold ",$Q282)+5,3),MID($Q282,FIND("Bought ",$Q282)+7,3),"error"))),FX!$A:$B,2,0)+SUMIFS($AY:$AY,$BG:$BG,$BG282,$B:$B,$B282),$BI282*(VLOOKUP($D282&amp;$L282,FX!$A:$B,2,0)))))</f>
        <v>316677</v>
      </c>
      <c r="BK282" t="str">
        <f>IF(E282="CASH",IFERROR(VLOOKUP(M282,[1]mapping!$A:$C,3,0),""),IF(I282="F.E.T.",IF(VLOOKUP(O282,[1]forwards!$E:$Q,13,0)=0,"",VLOOKUP(O282,[1]forwards!$E:$Q,13,0)),""))</f>
        <v/>
      </c>
      <c r="BL282">
        <f>IF($B282&lt;&gt;VLOOKUP($BL$1,NAV!$A:$N,MATCH("SubFund_Code",NAV!$A$1:$N$1,0),0),"n/a",IF($BK282="",$BJ282/SUMIFS($BJ:$BJ,$BK:$BK,"",$B:$B,$B282)*VLOOKUP($BL$1,NAV!$A:$N,MATCH("Hedged sc",NAV!$A$1:$N$1,0),0)/VLOOKUP($BL$1,NAV!$A:$N,MATCH("SC in FUND CCY",NAV!$A$1:$N$1,0),0),IF($BK282&lt;&gt;VLOOKUP($BL$1,NAV!$A:$N,MATCH("SC",NAV!$A$1:$N$1,0),0),"n/a",$BJ282/VLOOKUP($BL$1,NAV!$A:$N,MATCH("SC in FUND CCY",NAV!$A$1:$N$1,0),0))))</f>
        <v>4.2242256065314187E-3</v>
      </c>
    </row>
    <row r="283" spans="1:64" x14ac:dyDescent="0.25">
      <c r="A283" s="1">
        <v>44196</v>
      </c>
      <c r="B283" t="s">
        <v>106</v>
      </c>
      <c r="C283" t="s">
        <v>107</v>
      </c>
      <c r="D283" t="s">
        <v>63</v>
      </c>
      <c r="E283" t="s">
        <v>124</v>
      </c>
      <c r="F283" t="s">
        <v>125</v>
      </c>
      <c r="G283" t="s">
        <v>126</v>
      </c>
      <c r="H283">
        <v>150</v>
      </c>
      <c r="I283" t="s">
        <v>127</v>
      </c>
      <c r="J283">
        <v>200</v>
      </c>
      <c r="K283" t="s">
        <v>128</v>
      </c>
      <c r="L283" t="s">
        <v>63</v>
      </c>
      <c r="P283">
        <v>815138000000</v>
      </c>
      <c r="Q283" t="s">
        <v>1301</v>
      </c>
      <c r="R283" t="s">
        <v>183</v>
      </c>
      <c r="S283" t="s">
        <v>137</v>
      </c>
      <c r="T283" t="s">
        <v>190</v>
      </c>
      <c r="U283" t="s">
        <v>298</v>
      </c>
      <c r="V283">
        <v>825098</v>
      </c>
      <c r="W283" t="s">
        <v>1302</v>
      </c>
      <c r="X283" t="s">
        <v>1303</v>
      </c>
      <c r="AB283">
        <v>625000</v>
      </c>
      <c r="AC283" s="1">
        <v>43880</v>
      </c>
      <c r="AD283" s="1">
        <v>43885</v>
      </c>
      <c r="AE283" s="1">
        <v>44075</v>
      </c>
      <c r="AF283" s="1">
        <v>44256</v>
      </c>
      <c r="AG283" s="1">
        <v>47543</v>
      </c>
      <c r="AH283">
        <v>124</v>
      </c>
      <c r="AI283">
        <v>56</v>
      </c>
      <c r="AJ283">
        <v>3296</v>
      </c>
      <c r="AK283">
        <v>2.9</v>
      </c>
      <c r="AL283">
        <v>1</v>
      </c>
      <c r="AM283" t="s">
        <v>216</v>
      </c>
      <c r="AN283" t="s">
        <v>196</v>
      </c>
      <c r="AO283">
        <v>100.64427999999999</v>
      </c>
      <c r="AP283">
        <v>107.057</v>
      </c>
      <c r="AQ283">
        <v>669106.25</v>
      </c>
      <c r="AR283">
        <v>6243.06</v>
      </c>
      <c r="AS283">
        <v>675349.31</v>
      </c>
      <c r="AT283">
        <v>669106.25</v>
      </c>
      <c r="AU283">
        <v>6243.06</v>
      </c>
      <c r="AV283">
        <v>675349.31</v>
      </c>
      <c r="AW283">
        <v>629026.75</v>
      </c>
      <c r="AX283">
        <v>629026.75</v>
      </c>
      <c r="BA283">
        <v>73434370.659999996</v>
      </c>
      <c r="BB283">
        <v>570322.91</v>
      </c>
      <c r="BC283">
        <v>74004693.569999993</v>
      </c>
      <c r="BD283">
        <v>75455236.109999999</v>
      </c>
      <c r="BE283">
        <v>0.88675899999999996</v>
      </c>
      <c r="BF283" t="str">
        <f>IF(TRIM(W283)="",IF(TRIM(O283)="",IF(TRIM(M283)="","please check",CONCATENATE(M283,"_",COUNTIFS($M$2:$M283,M283,$C$2:$C283,$C283))),CONCATENATE(O283,"_",COUNTIFS($O$2:$O283,O283,$C$2:$C283,$C283))),W283)</f>
        <v>US880451AZ24</v>
      </c>
      <c r="BG283" t="str">
        <f t="shared" si="14"/>
        <v/>
      </c>
      <c r="BH283">
        <f t="shared" si="15"/>
        <v>625000</v>
      </c>
      <c r="BI283">
        <f t="shared" si="16"/>
        <v>675349.31</v>
      </c>
      <c r="BJ283">
        <f>IF($I283&lt;&gt;"F.E.T.",$AV283,IF($BK283="",IF($D283=$L283,$BI283,-SUMIFS($BI:$BI,$BG:$BG,$BG283,$B:$B,$B283,$L:$L,"&lt;&gt;"&amp;$L283)+SUMIFS($AY:$AY,$BG:$BG,$BG283,$B:$B,$B283)),IF($D283=$L283,-SUMIFS($BI:$BI,$BG:$BG,$BG283,$B:$B,$B283,$L:$L,"&lt;&gt;"&amp;$L283)*VLOOKUP($D283&amp;(IF($L283=MID($Q283,FIND("Bought ",$Q283)+7,3),MID($Q283,FIND("Sold ",$Q283)+5,3),IF($L283=MID($Q283,FIND("Sold ",$Q283)+5,3),MID($Q283,FIND("Bought ",$Q283)+7,3),"error"))),FX!$A:$B,2,0)+SUMIFS($AY:$AY,$BG:$BG,$BG283,$B:$B,$B283),$BI283*(VLOOKUP($D283&amp;$L283,FX!$A:$B,2,0)))))</f>
        <v>675349.31</v>
      </c>
      <c r="BK283" t="str">
        <f>IF(E283="CASH",IFERROR(VLOOKUP(M283,[1]mapping!$A:$C,3,0),""),IF(I283="F.E.T.",IF(VLOOKUP(O283,[1]forwards!$E:$Q,13,0)=0,"",VLOOKUP(O283,[1]forwards!$E:$Q,13,0)),""))</f>
        <v/>
      </c>
      <c r="BL283">
        <f>IF($B283&lt;&gt;VLOOKUP($BL$1,NAV!$A:$N,MATCH("SubFund_Code",NAV!$A$1:$N$1,0),0),"n/a",IF($BK283="",$BJ283/SUMIFS($BJ:$BJ,$BK:$BK,"",$B:$B,$B283)*VLOOKUP($BL$1,NAV!$A:$N,MATCH("Hedged sc",NAV!$A$1:$N$1,0),0)/VLOOKUP($BL$1,NAV!$A:$N,MATCH("SC in FUND CCY",NAV!$A$1:$N$1,0),0),IF($BK283&lt;&gt;VLOOKUP($BL$1,NAV!$A:$N,MATCH("SC",NAV!$A$1:$N$1,0),0),"n/a",$BJ283/VLOOKUP($BL$1,NAV!$A:$N,MATCH("SC in FUND CCY",NAV!$A$1:$N$1,0),0))))</f>
        <v>9.0086360823657084E-3</v>
      </c>
    </row>
    <row r="284" spans="1:64" x14ac:dyDescent="0.25">
      <c r="A284" s="1">
        <v>44196</v>
      </c>
      <c r="B284" t="s">
        <v>106</v>
      </c>
      <c r="C284" t="s">
        <v>107</v>
      </c>
      <c r="D284" t="s">
        <v>63</v>
      </c>
      <c r="E284" t="s">
        <v>124</v>
      </c>
      <c r="F284" t="s">
        <v>125</v>
      </c>
      <c r="G284" t="s">
        <v>126</v>
      </c>
      <c r="H284">
        <v>150</v>
      </c>
      <c r="I284" t="s">
        <v>127</v>
      </c>
      <c r="J284">
        <v>200</v>
      </c>
      <c r="K284" t="s">
        <v>128</v>
      </c>
      <c r="L284" t="s">
        <v>63</v>
      </c>
      <c r="P284">
        <v>218838000000</v>
      </c>
      <c r="Q284" t="s">
        <v>984</v>
      </c>
      <c r="R284" t="s">
        <v>251</v>
      </c>
      <c r="S284" t="s">
        <v>137</v>
      </c>
      <c r="T284" t="s">
        <v>215</v>
      </c>
      <c r="U284" t="s">
        <v>298</v>
      </c>
      <c r="V284">
        <v>825098</v>
      </c>
      <c r="W284" t="s">
        <v>985</v>
      </c>
      <c r="X284" t="s">
        <v>986</v>
      </c>
      <c r="AB284">
        <v>920000</v>
      </c>
      <c r="AC284" s="1">
        <v>43375</v>
      </c>
      <c r="AD284" s="1">
        <v>43378</v>
      </c>
      <c r="AE284" s="1">
        <v>44119</v>
      </c>
      <c r="AF284" s="1">
        <v>44301</v>
      </c>
      <c r="AG284" s="1">
        <v>50693</v>
      </c>
      <c r="AH284">
        <v>80</v>
      </c>
      <c r="AI284">
        <v>100</v>
      </c>
      <c r="AJ284">
        <v>6400</v>
      </c>
      <c r="AK284">
        <v>4.5999999999999996</v>
      </c>
      <c r="AL284">
        <v>1</v>
      </c>
      <c r="AM284" t="s">
        <v>216</v>
      </c>
      <c r="AN284" t="s">
        <v>196</v>
      </c>
      <c r="AO284">
        <v>111.804574</v>
      </c>
      <c r="AP284">
        <v>131.36099999999999</v>
      </c>
      <c r="AQ284">
        <v>1208521.2</v>
      </c>
      <c r="AR284">
        <v>9404.44</v>
      </c>
      <c r="AS284">
        <v>1217925.6399999999</v>
      </c>
      <c r="AT284">
        <v>1208521.2</v>
      </c>
      <c r="AU284">
        <v>9404.44</v>
      </c>
      <c r="AV284">
        <v>1217925.6399999999</v>
      </c>
      <c r="AW284">
        <v>1028602.08</v>
      </c>
      <c r="AX284">
        <v>1028602.08</v>
      </c>
      <c r="BA284">
        <v>73434370.659999996</v>
      </c>
      <c r="BB284">
        <v>570322.91</v>
      </c>
      <c r="BC284">
        <v>74004693.569999993</v>
      </c>
      <c r="BD284">
        <v>75455236.109999999</v>
      </c>
      <c r="BE284">
        <v>1.60164</v>
      </c>
      <c r="BF284" t="str">
        <f>IF(TRIM(W284)="",IF(TRIM(O284)="",IF(TRIM(M284)="","please check",CONCATENATE(M284,"_",COUNTIFS($M$2:$M284,M284,$C$2:$C284,$C284))),CONCATENATE(O284,"_",COUNTIFS($O$2:$O284,O284,$C$2:$C284,$C284))),W284)</f>
        <v>US20030NCL38</v>
      </c>
      <c r="BG284" t="str">
        <f t="shared" si="14"/>
        <v/>
      </c>
      <c r="BH284">
        <f t="shared" si="15"/>
        <v>920000</v>
      </c>
      <c r="BI284">
        <f t="shared" si="16"/>
        <v>1217925.6399999999</v>
      </c>
      <c r="BJ284">
        <f>IF($I284&lt;&gt;"F.E.T.",$AV284,IF($BK284="",IF($D284=$L284,$BI284,-SUMIFS($BI:$BI,$BG:$BG,$BG284,$B:$B,$B284,$L:$L,"&lt;&gt;"&amp;$L284)+SUMIFS($AY:$AY,$BG:$BG,$BG284,$B:$B,$B284)),IF($D284=$L284,-SUMIFS($BI:$BI,$BG:$BG,$BG284,$B:$B,$B284,$L:$L,"&lt;&gt;"&amp;$L284)*VLOOKUP($D284&amp;(IF($L284=MID($Q284,FIND("Bought ",$Q284)+7,3),MID($Q284,FIND("Sold ",$Q284)+5,3),IF($L284=MID($Q284,FIND("Sold ",$Q284)+5,3),MID($Q284,FIND("Bought ",$Q284)+7,3),"error"))),FX!$A:$B,2,0)+SUMIFS($AY:$AY,$BG:$BG,$BG284,$B:$B,$B284),$BI284*(VLOOKUP($D284&amp;$L284,FX!$A:$B,2,0)))))</f>
        <v>1217925.6399999999</v>
      </c>
      <c r="BK284" t="str">
        <f>IF(E284="CASH",IFERROR(VLOOKUP(M284,[1]mapping!$A:$C,3,0),""),IF(I284="F.E.T.",IF(VLOOKUP(O284,[1]forwards!$E:$Q,13,0)=0,"",VLOOKUP(O284,[1]forwards!$E:$Q,13,0)),""))</f>
        <v/>
      </c>
      <c r="BL284">
        <f>IF($B284&lt;&gt;VLOOKUP($BL$1,NAV!$A:$N,MATCH("SubFund_Code",NAV!$A$1:$N$1,0),0),"n/a",IF($BK284="",$BJ284/SUMIFS($BJ:$BJ,$BK:$BK,"",$B:$B,$B284)*VLOOKUP($BL$1,NAV!$A:$N,MATCH("Hedged sc",NAV!$A$1:$N$1,0),0)/VLOOKUP($BL$1,NAV!$A:$N,MATCH("SC in FUND CCY",NAV!$A$1:$N$1,0),0),IF($BK284&lt;&gt;VLOOKUP($BL$1,NAV!$A:$N,MATCH("SC",NAV!$A$1:$N$1,0),0),"n/a",$BJ284/VLOOKUP($BL$1,NAV!$A:$N,MATCH("SC in FUND CCY",NAV!$A$1:$N$1,0),0))))</f>
        <v>1.6246183572975512E-2</v>
      </c>
    </row>
    <row r="285" spans="1:64" x14ac:dyDescent="0.25">
      <c r="A285" s="1">
        <v>44196</v>
      </c>
      <c r="B285" t="s">
        <v>106</v>
      </c>
      <c r="C285" t="s">
        <v>107</v>
      </c>
      <c r="D285" t="s">
        <v>63</v>
      </c>
      <c r="E285" t="s">
        <v>124</v>
      </c>
      <c r="F285" t="s">
        <v>125</v>
      </c>
      <c r="G285" t="s">
        <v>126</v>
      </c>
      <c r="H285">
        <v>150</v>
      </c>
      <c r="I285" t="s">
        <v>127</v>
      </c>
      <c r="J285">
        <v>200</v>
      </c>
      <c r="K285" t="s">
        <v>128</v>
      </c>
      <c r="L285" t="s">
        <v>63</v>
      </c>
      <c r="P285">
        <v>219162000000</v>
      </c>
      <c r="Q285" t="s">
        <v>1253</v>
      </c>
      <c r="R285" t="s">
        <v>136</v>
      </c>
      <c r="S285" t="s">
        <v>137</v>
      </c>
      <c r="T285" t="s">
        <v>215</v>
      </c>
      <c r="U285" t="s">
        <v>298</v>
      </c>
      <c r="V285">
        <v>825098</v>
      </c>
      <c r="W285" t="s">
        <v>1254</v>
      </c>
      <c r="X285" t="s">
        <v>1255</v>
      </c>
      <c r="AB285">
        <v>780000</v>
      </c>
      <c r="AC285" s="1">
        <v>43376</v>
      </c>
      <c r="AD285" s="1">
        <v>43384</v>
      </c>
      <c r="AE285" s="1">
        <v>44044</v>
      </c>
      <c r="AF285" s="1">
        <v>44228</v>
      </c>
      <c r="AG285" s="1">
        <v>54455</v>
      </c>
      <c r="AH285">
        <v>154</v>
      </c>
      <c r="AI285">
        <v>26</v>
      </c>
      <c r="AJ285">
        <v>10106</v>
      </c>
      <c r="AK285">
        <v>4.8</v>
      </c>
      <c r="AL285">
        <v>1</v>
      </c>
      <c r="AM285" t="s">
        <v>216</v>
      </c>
      <c r="AN285" t="s">
        <v>196</v>
      </c>
      <c r="AO285">
        <v>109.813683</v>
      </c>
      <c r="AP285">
        <v>126.69</v>
      </c>
      <c r="AQ285">
        <v>988182</v>
      </c>
      <c r="AR285">
        <v>16016</v>
      </c>
      <c r="AS285">
        <v>1004198</v>
      </c>
      <c r="AT285">
        <v>988182</v>
      </c>
      <c r="AU285">
        <v>16016</v>
      </c>
      <c r="AV285">
        <v>1004198</v>
      </c>
      <c r="AW285">
        <v>856546.73</v>
      </c>
      <c r="AX285">
        <v>856546.73</v>
      </c>
      <c r="BA285">
        <v>73434370.659999996</v>
      </c>
      <c r="BB285">
        <v>570322.91</v>
      </c>
      <c r="BC285">
        <v>74004693.569999993</v>
      </c>
      <c r="BD285">
        <v>75455236.109999999</v>
      </c>
      <c r="BE285">
        <v>1.3096270000000001</v>
      </c>
      <c r="BF285" t="str">
        <f>IF(TRIM(W285)="",IF(TRIM(O285)="",IF(TRIM(M285)="","please check",CONCATENATE(M285,"_",COUNTIFS($M$2:$M285,M285,$C$2:$C285,$C285))),CONCATENATE(O285,"_",COUNTIFS($O$2:$O285,O285,$C$2:$C285,$C285))),W285)</f>
        <v>US29379VBU61</v>
      </c>
      <c r="BG285" t="str">
        <f t="shared" si="14"/>
        <v/>
      </c>
      <c r="BH285">
        <f t="shared" si="15"/>
        <v>780000</v>
      </c>
      <c r="BI285">
        <f t="shared" si="16"/>
        <v>1004198</v>
      </c>
      <c r="BJ285">
        <f>IF($I285&lt;&gt;"F.E.T.",$AV285,IF($BK285="",IF($D285=$L285,$BI285,-SUMIFS($BI:$BI,$BG:$BG,$BG285,$B:$B,$B285,$L:$L,"&lt;&gt;"&amp;$L285)+SUMIFS($AY:$AY,$BG:$BG,$BG285,$B:$B,$B285)),IF($D285=$L285,-SUMIFS($BI:$BI,$BG:$BG,$BG285,$B:$B,$B285,$L:$L,"&lt;&gt;"&amp;$L285)*VLOOKUP($D285&amp;(IF($L285=MID($Q285,FIND("Bought ",$Q285)+7,3),MID($Q285,FIND("Sold ",$Q285)+5,3),IF($L285=MID($Q285,FIND("Sold ",$Q285)+5,3),MID($Q285,FIND("Bought ",$Q285)+7,3),"error"))),FX!$A:$B,2,0)+SUMIFS($AY:$AY,$BG:$BG,$BG285,$B:$B,$B285),$BI285*(VLOOKUP($D285&amp;$L285,FX!$A:$B,2,0)))))</f>
        <v>1004198</v>
      </c>
      <c r="BK285" t="str">
        <f>IF(E285="CASH",IFERROR(VLOOKUP(M285,[1]mapping!$A:$C,3,0),""),IF(I285="F.E.T.",IF(VLOOKUP(O285,[1]forwards!$E:$Q,13,0)=0,"",VLOOKUP(O285,[1]forwards!$E:$Q,13,0)),""))</f>
        <v/>
      </c>
      <c r="BL285">
        <f>IF($B285&lt;&gt;VLOOKUP($BL$1,NAV!$A:$N,MATCH("SubFund_Code",NAV!$A$1:$N$1,0),0),"n/a",IF($BK285="",$BJ285/SUMIFS($BJ:$BJ,$BK:$BK,"",$B:$B,$B285)*VLOOKUP($BL$1,NAV!$A:$N,MATCH("Hedged sc",NAV!$A$1:$N$1,0),0)/VLOOKUP($BL$1,NAV!$A:$N,MATCH("SC in FUND CCY",NAV!$A$1:$N$1,0),0),IF($BK285&lt;&gt;VLOOKUP($BL$1,NAV!$A:$N,MATCH("SC",NAV!$A$1:$N$1,0),0),"n/a",$BJ285/VLOOKUP($BL$1,NAV!$A:$N,MATCH("SC in FUND CCY",NAV!$A$1:$N$1,0),0))))</f>
        <v>1.3395222594718394E-2</v>
      </c>
    </row>
    <row r="286" spans="1:64" x14ac:dyDescent="0.25">
      <c r="A286" s="1">
        <v>44196</v>
      </c>
      <c r="B286" t="s">
        <v>106</v>
      </c>
      <c r="C286" t="s">
        <v>107</v>
      </c>
      <c r="D286" t="s">
        <v>63</v>
      </c>
      <c r="E286" t="s">
        <v>124</v>
      </c>
      <c r="F286" t="s">
        <v>125</v>
      </c>
      <c r="G286" t="s">
        <v>126</v>
      </c>
      <c r="H286">
        <v>150</v>
      </c>
      <c r="I286" t="s">
        <v>127</v>
      </c>
      <c r="J286">
        <v>200</v>
      </c>
      <c r="K286" t="s">
        <v>128</v>
      </c>
      <c r="L286" t="s">
        <v>63</v>
      </c>
      <c r="P286">
        <v>820236000000</v>
      </c>
      <c r="Q286" t="s">
        <v>1076</v>
      </c>
      <c r="R286" t="s">
        <v>162</v>
      </c>
      <c r="S286" t="s">
        <v>137</v>
      </c>
      <c r="T286" t="s">
        <v>215</v>
      </c>
      <c r="U286" t="s">
        <v>298</v>
      </c>
      <c r="V286">
        <v>825098</v>
      </c>
      <c r="W286" t="s">
        <v>1077</v>
      </c>
      <c r="X286" t="s">
        <v>1078</v>
      </c>
      <c r="AB286">
        <v>250000</v>
      </c>
      <c r="AC286" s="1">
        <v>43894</v>
      </c>
      <c r="AD286" s="1">
        <v>43899</v>
      </c>
      <c r="AE286" s="1">
        <v>44084</v>
      </c>
      <c r="AF286" s="1">
        <v>44265</v>
      </c>
      <c r="AG286" s="1">
        <v>45726</v>
      </c>
      <c r="AH286">
        <v>115</v>
      </c>
      <c r="AI286">
        <v>65</v>
      </c>
      <c r="AJ286">
        <v>1505</v>
      </c>
      <c r="AK286">
        <v>1.5</v>
      </c>
      <c r="AL286">
        <v>1</v>
      </c>
      <c r="AM286" t="s">
        <v>216</v>
      </c>
      <c r="AN286" t="s">
        <v>196</v>
      </c>
      <c r="AO286">
        <v>99.793999999999997</v>
      </c>
      <c r="AP286">
        <v>103.581</v>
      </c>
      <c r="AQ286">
        <v>258952.5</v>
      </c>
      <c r="AR286">
        <v>1197.92</v>
      </c>
      <c r="AS286">
        <v>260150.42</v>
      </c>
      <c r="AT286">
        <v>258952.5</v>
      </c>
      <c r="AU286">
        <v>1197.92</v>
      </c>
      <c r="AV286">
        <v>260150.42</v>
      </c>
      <c r="AW286">
        <v>249485</v>
      </c>
      <c r="AX286">
        <v>249485</v>
      </c>
      <c r="BA286">
        <v>73434370.659999996</v>
      </c>
      <c r="BB286">
        <v>570322.91</v>
      </c>
      <c r="BC286">
        <v>74004693.569999993</v>
      </c>
      <c r="BD286">
        <v>75455236.109999999</v>
      </c>
      <c r="BE286">
        <v>0.34318700000000002</v>
      </c>
      <c r="BF286" t="str">
        <f>IF(TRIM(W286)="",IF(TRIM(O286)="",IF(TRIM(M286)="","please check",CONCATENATE(M286,"_",COUNTIFS($M$2:$M286,M286,$C$2:$C286,$C286))),CONCATENATE(O286,"_",COUNTIFS($O$2:$O286,O286,$C$2:$C286,$C286))),W286)</f>
        <v>US89788JAA79</v>
      </c>
      <c r="BG286" t="str">
        <f t="shared" si="14"/>
        <v/>
      </c>
      <c r="BH286">
        <f t="shared" si="15"/>
        <v>250000</v>
      </c>
      <c r="BI286">
        <f t="shared" si="16"/>
        <v>260150.42</v>
      </c>
      <c r="BJ286">
        <f>IF($I286&lt;&gt;"F.E.T.",$AV286,IF($BK286="",IF($D286=$L286,$BI286,-SUMIFS($BI:$BI,$BG:$BG,$BG286,$B:$B,$B286,$L:$L,"&lt;&gt;"&amp;$L286)+SUMIFS($AY:$AY,$BG:$BG,$BG286,$B:$B,$B286)),IF($D286=$L286,-SUMIFS($BI:$BI,$BG:$BG,$BG286,$B:$B,$B286,$L:$L,"&lt;&gt;"&amp;$L286)*VLOOKUP($D286&amp;(IF($L286=MID($Q286,FIND("Bought ",$Q286)+7,3),MID($Q286,FIND("Sold ",$Q286)+5,3),IF($L286=MID($Q286,FIND("Sold ",$Q286)+5,3),MID($Q286,FIND("Bought ",$Q286)+7,3),"error"))),FX!$A:$B,2,0)+SUMIFS($AY:$AY,$BG:$BG,$BG286,$B:$B,$B286),$BI286*(VLOOKUP($D286&amp;$L286,FX!$A:$B,2,0)))))</f>
        <v>260150.42</v>
      </c>
      <c r="BK286" t="str">
        <f>IF(E286="CASH",IFERROR(VLOOKUP(M286,[1]mapping!$A:$C,3,0),""),IF(I286="F.E.T.",IF(VLOOKUP(O286,[1]forwards!$E:$Q,13,0)=0,"",VLOOKUP(O286,[1]forwards!$E:$Q,13,0)),""))</f>
        <v/>
      </c>
      <c r="BL286">
        <f>IF($B286&lt;&gt;VLOOKUP($BL$1,NAV!$A:$N,MATCH("SubFund_Code",NAV!$A$1:$N$1,0),0),"n/a",IF($BK286="",$BJ286/SUMIFS($BJ:$BJ,$BK:$BK,"",$B:$B,$B286)*VLOOKUP($BL$1,NAV!$A:$N,MATCH("Hedged sc",NAV!$A$1:$N$1,0),0)/VLOOKUP($BL$1,NAV!$A:$N,MATCH("SC in FUND CCY",NAV!$A$1:$N$1,0),0),IF($BK286&lt;&gt;VLOOKUP($BL$1,NAV!$A:$N,MATCH("SC",NAV!$A$1:$N$1,0),0),"n/a",$BJ286/VLOOKUP($BL$1,NAV!$A:$N,MATCH("SC in FUND CCY",NAV!$A$1:$N$1,0),0))))</f>
        <v>3.4702048639904492E-3</v>
      </c>
    </row>
    <row r="287" spans="1:64" x14ac:dyDescent="0.25">
      <c r="A287" s="1">
        <v>44196</v>
      </c>
      <c r="B287" t="s">
        <v>106</v>
      </c>
      <c r="C287" t="s">
        <v>107</v>
      </c>
      <c r="D287" t="s">
        <v>63</v>
      </c>
      <c r="E287" t="s">
        <v>124</v>
      </c>
      <c r="F287" t="s">
        <v>125</v>
      </c>
      <c r="G287" t="s">
        <v>126</v>
      </c>
      <c r="H287">
        <v>150</v>
      </c>
      <c r="I287" t="s">
        <v>127</v>
      </c>
      <c r="J287">
        <v>200</v>
      </c>
      <c r="K287" t="s">
        <v>128</v>
      </c>
      <c r="L287" t="s">
        <v>63</v>
      </c>
      <c r="P287">
        <v>827985000000</v>
      </c>
      <c r="Q287" t="s">
        <v>1307</v>
      </c>
      <c r="R287" t="s">
        <v>183</v>
      </c>
      <c r="S287" t="s">
        <v>137</v>
      </c>
      <c r="T287" t="s">
        <v>215</v>
      </c>
      <c r="U287" t="s">
        <v>298</v>
      </c>
      <c r="V287">
        <v>825098</v>
      </c>
      <c r="W287" t="s">
        <v>1308</v>
      </c>
      <c r="X287" t="s">
        <v>1309</v>
      </c>
      <c r="AB287">
        <v>300000</v>
      </c>
      <c r="AC287" s="1">
        <v>43913</v>
      </c>
      <c r="AD287" s="1">
        <v>43916</v>
      </c>
      <c r="AE287" s="1">
        <v>44105</v>
      </c>
      <c r="AF287" s="1">
        <v>44287</v>
      </c>
      <c r="AG287" s="1">
        <v>47574</v>
      </c>
      <c r="AH287">
        <v>94</v>
      </c>
      <c r="AI287">
        <v>86</v>
      </c>
      <c r="AJ287">
        <v>3326</v>
      </c>
      <c r="AK287">
        <v>3.95</v>
      </c>
      <c r="AL287">
        <v>1</v>
      </c>
      <c r="AM287" t="s">
        <v>216</v>
      </c>
      <c r="AN287" t="s">
        <v>196</v>
      </c>
      <c r="AO287">
        <v>113.321887</v>
      </c>
      <c r="AP287">
        <v>121.46599999999999</v>
      </c>
      <c r="AQ287">
        <v>364398</v>
      </c>
      <c r="AR287">
        <v>3094.17</v>
      </c>
      <c r="AS287">
        <v>367492.17</v>
      </c>
      <c r="AT287">
        <v>364398</v>
      </c>
      <c r="AU287">
        <v>3094.17</v>
      </c>
      <c r="AV287">
        <v>367492.17</v>
      </c>
      <c r="AW287">
        <v>339965.66</v>
      </c>
      <c r="AX287">
        <v>339965.66</v>
      </c>
      <c r="BA287">
        <v>73434370.659999996</v>
      </c>
      <c r="BB287">
        <v>570322.91</v>
      </c>
      <c r="BC287">
        <v>74004693.569999993</v>
      </c>
      <c r="BD287">
        <v>75455236.109999999</v>
      </c>
      <c r="BE287">
        <v>0.482933</v>
      </c>
      <c r="BF287" t="str">
        <f>IF(TRIM(W287)="",IF(TRIM(O287)="",IF(TRIM(M287)="","please check",CONCATENATE(M287,"_",COUNTIFS($M$2:$M287,M287,$C$2:$C287,$C287))),CONCATENATE(O287,"_",COUNTIFS($O$2:$O287,O287,$C$2:$C287,$C287))),W287)</f>
        <v>US67021CAP23</v>
      </c>
      <c r="BG287" t="str">
        <f t="shared" si="14"/>
        <v/>
      </c>
      <c r="BH287">
        <f t="shared" si="15"/>
        <v>300000</v>
      </c>
      <c r="BI287">
        <f t="shared" si="16"/>
        <v>367492.17</v>
      </c>
      <c r="BJ287">
        <f>IF($I287&lt;&gt;"F.E.T.",$AV287,IF($BK287="",IF($D287=$L287,$BI287,-SUMIFS($BI:$BI,$BG:$BG,$BG287,$B:$B,$B287,$L:$L,"&lt;&gt;"&amp;$L287)+SUMIFS($AY:$AY,$BG:$BG,$BG287,$B:$B,$B287)),IF($D287=$L287,-SUMIFS($BI:$BI,$BG:$BG,$BG287,$B:$B,$B287,$L:$L,"&lt;&gt;"&amp;$L287)*VLOOKUP($D287&amp;(IF($L287=MID($Q287,FIND("Bought ",$Q287)+7,3),MID($Q287,FIND("Sold ",$Q287)+5,3),IF($L287=MID($Q287,FIND("Sold ",$Q287)+5,3),MID($Q287,FIND("Bought ",$Q287)+7,3),"error"))),FX!$A:$B,2,0)+SUMIFS($AY:$AY,$BG:$BG,$BG287,$B:$B,$B287),$BI287*(VLOOKUP($D287&amp;$L287,FX!$A:$B,2,0)))))</f>
        <v>367492.17</v>
      </c>
      <c r="BK287" t="str">
        <f>IF(E287="CASH",IFERROR(VLOOKUP(M287,[1]mapping!$A:$C,3,0),""),IF(I287="F.E.T.",IF(VLOOKUP(O287,[1]forwards!$E:$Q,13,0)=0,"",VLOOKUP(O287,[1]forwards!$E:$Q,13,0)),""))</f>
        <v/>
      </c>
      <c r="BL287">
        <f>IF($B287&lt;&gt;VLOOKUP($BL$1,NAV!$A:$N,MATCH("SubFund_Code",NAV!$A$1:$N$1,0),0),"n/a",IF($BK287="",$BJ287/SUMIFS($BJ:$BJ,$BK:$BK,"",$B:$B,$B287)*VLOOKUP($BL$1,NAV!$A:$N,MATCH("Hedged sc",NAV!$A$1:$N$1,0),0)/VLOOKUP($BL$1,NAV!$A:$N,MATCH("SC in FUND CCY",NAV!$A$1:$N$1,0),0),IF($BK287&lt;&gt;VLOOKUP($BL$1,NAV!$A:$N,MATCH("SC",NAV!$A$1:$N$1,0),0),"n/a",$BJ287/VLOOKUP($BL$1,NAV!$A:$N,MATCH("SC in FUND CCY",NAV!$A$1:$N$1,0),0))))</f>
        <v>4.9020605686986964E-3</v>
      </c>
    </row>
    <row r="288" spans="1:64" x14ac:dyDescent="0.25">
      <c r="A288" s="1">
        <v>44196</v>
      </c>
      <c r="B288" t="s">
        <v>106</v>
      </c>
      <c r="C288" t="s">
        <v>107</v>
      </c>
      <c r="D288" t="s">
        <v>63</v>
      </c>
      <c r="E288" t="s">
        <v>124</v>
      </c>
      <c r="F288" t="s">
        <v>125</v>
      </c>
      <c r="G288" t="s">
        <v>126</v>
      </c>
      <c r="H288">
        <v>150</v>
      </c>
      <c r="I288" t="s">
        <v>127</v>
      </c>
      <c r="J288">
        <v>200</v>
      </c>
      <c r="K288" t="s">
        <v>128</v>
      </c>
      <c r="L288" t="s">
        <v>63</v>
      </c>
      <c r="P288">
        <v>828885000000</v>
      </c>
      <c r="Q288" t="s">
        <v>1079</v>
      </c>
      <c r="R288" t="s">
        <v>303</v>
      </c>
      <c r="S288" t="s">
        <v>137</v>
      </c>
      <c r="T288" t="s">
        <v>215</v>
      </c>
      <c r="U288" t="s">
        <v>298</v>
      </c>
      <c r="V288">
        <v>825098</v>
      </c>
      <c r="W288" t="s">
        <v>1080</v>
      </c>
      <c r="X288" t="s">
        <v>1081</v>
      </c>
      <c r="AB288">
        <v>325000</v>
      </c>
      <c r="AC288" s="1">
        <v>43915</v>
      </c>
      <c r="AD288" s="1">
        <v>43917</v>
      </c>
      <c r="AE288" s="1">
        <v>44101</v>
      </c>
      <c r="AF288" s="1">
        <v>44282</v>
      </c>
      <c r="AG288" s="1">
        <v>51222</v>
      </c>
      <c r="AH288">
        <v>98</v>
      </c>
      <c r="AI288">
        <v>82</v>
      </c>
      <c r="AJ288">
        <v>6922</v>
      </c>
      <c r="AK288">
        <v>3.25</v>
      </c>
      <c r="AL288">
        <v>1</v>
      </c>
      <c r="AM288" t="s">
        <v>216</v>
      </c>
      <c r="AN288" t="s">
        <v>196</v>
      </c>
      <c r="AO288">
        <v>102.435615</v>
      </c>
      <c r="AP288">
        <v>117.348</v>
      </c>
      <c r="AQ288">
        <v>381381</v>
      </c>
      <c r="AR288">
        <v>2875.35</v>
      </c>
      <c r="AS288">
        <v>384256.35</v>
      </c>
      <c r="AT288">
        <v>381381</v>
      </c>
      <c r="AU288">
        <v>2875.35</v>
      </c>
      <c r="AV288">
        <v>384256.35</v>
      </c>
      <c r="AW288">
        <v>332915.75</v>
      </c>
      <c r="AX288">
        <v>332915.75</v>
      </c>
      <c r="BA288">
        <v>73434370.659999996</v>
      </c>
      <c r="BB288">
        <v>570322.91</v>
      </c>
      <c r="BC288">
        <v>74004693.569999993</v>
      </c>
      <c r="BD288">
        <v>75455236.109999999</v>
      </c>
      <c r="BE288">
        <v>0.50544</v>
      </c>
      <c r="BF288" t="str">
        <f>IF(TRIM(W288)="",IF(TRIM(O288)="",IF(TRIM(M288)="","please check",CONCATENATE(M288,"_",COUNTIFS($M$2:$M288,M288,$C$2:$C288,$C288))),CONCATENATE(O288,"_",COUNTIFS($O$2:$O288,O288,$C$2:$C288,$C288))),W288)</f>
        <v>US654106AL77</v>
      </c>
      <c r="BG288" t="str">
        <f t="shared" si="14"/>
        <v/>
      </c>
      <c r="BH288">
        <f t="shared" si="15"/>
        <v>325000</v>
      </c>
      <c r="BI288">
        <f t="shared" si="16"/>
        <v>384256.35</v>
      </c>
      <c r="BJ288">
        <f>IF($I288&lt;&gt;"F.E.T.",$AV288,IF($BK288="",IF($D288=$L288,$BI288,-SUMIFS($BI:$BI,$BG:$BG,$BG288,$B:$B,$B288,$L:$L,"&lt;&gt;"&amp;$L288)+SUMIFS($AY:$AY,$BG:$BG,$BG288,$B:$B,$B288)),IF($D288=$L288,-SUMIFS($BI:$BI,$BG:$BG,$BG288,$B:$B,$B288,$L:$L,"&lt;&gt;"&amp;$L288)*VLOOKUP($D288&amp;(IF($L288=MID($Q288,FIND("Bought ",$Q288)+7,3),MID($Q288,FIND("Sold ",$Q288)+5,3),IF($L288=MID($Q288,FIND("Sold ",$Q288)+5,3),MID($Q288,FIND("Bought ",$Q288)+7,3),"error"))),FX!$A:$B,2,0)+SUMIFS($AY:$AY,$BG:$BG,$BG288,$B:$B,$B288),$BI288*(VLOOKUP($D288&amp;$L288,FX!$A:$B,2,0)))))</f>
        <v>384256.35</v>
      </c>
      <c r="BK288" t="str">
        <f>IF(E288="CASH",IFERROR(VLOOKUP(M288,[1]mapping!$A:$C,3,0),""),IF(I288="F.E.T.",IF(VLOOKUP(O288,[1]forwards!$E:$Q,13,0)=0,"",VLOOKUP(O288,[1]forwards!$E:$Q,13,0)),""))</f>
        <v/>
      </c>
      <c r="BL288">
        <f>IF($B288&lt;&gt;VLOOKUP($BL$1,NAV!$A:$N,MATCH("SubFund_Code",NAV!$A$1:$N$1,0),0),"n/a",IF($BK288="",$BJ288/SUMIFS($BJ:$BJ,$BK:$BK,"",$B:$B,$B288)*VLOOKUP($BL$1,NAV!$A:$N,MATCH("Hedged sc",NAV!$A$1:$N$1,0),0)/VLOOKUP($BL$1,NAV!$A:$N,MATCH("SC in FUND CCY",NAV!$A$1:$N$1,0),0),IF($BK288&lt;&gt;VLOOKUP($BL$1,NAV!$A:$N,MATCH("SC",NAV!$A$1:$N$1,0),0),"n/a",$BJ288/VLOOKUP($BL$1,NAV!$A:$N,MATCH("SC in FUND CCY",NAV!$A$1:$N$1,0),0))))</f>
        <v>5.1256817297823942E-3</v>
      </c>
    </row>
    <row r="289" spans="1:64" x14ac:dyDescent="0.25">
      <c r="A289" s="1">
        <v>44196</v>
      </c>
      <c r="B289" t="s">
        <v>106</v>
      </c>
      <c r="C289" t="s">
        <v>107</v>
      </c>
      <c r="D289" t="s">
        <v>63</v>
      </c>
      <c r="E289" t="s">
        <v>124</v>
      </c>
      <c r="F289" t="s">
        <v>125</v>
      </c>
      <c r="G289" t="s">
        <v>126</v>
      </c>
      <c r="H289">
        <v>150</v>
      </c>
      <c r="I289" t="s">
        <v>127</v>
      </c>
      <c r="J289">
        <v>200</v>
      </c>
      <c r="K289" t="s">
        <v>128</v>
      </c>
      <c r="L289" t="s">
        <v>63</v>
      </c>
      <c r="P289">
        <v>829525000000</v>
      </c>
      <c r="Q289" t="s">
        <v>1103</v>
      </c>
      <c r="R289" t="s">
        <v>142</v>
      </c>
      <c r="S289" t="s">
        <v>137</v>
      </c>
      <c r="T289" t="s">
        <v>215</v>
      </c>
      <c r="U289" t="s">
        <v>298</v>
      </c>
      <c r="V289">
        <v>825098</v>
      </c>
      <c r="W289" t="s">
        <v>1104</v>
      </c>
      <c r="X289" t="s">
        <v>1105</v>
      </c>
      <c r="AB289">
        <v>625000</v>
      </c>
      <c r="AC289" s="1">
        <v>43916</v>
      </c>
      <c r="AD289" s="1">
        <v>43921</v>
      </c>
      <c r="AE289" s="1">
        <v>44105</v>
      </c>
      <c r="AF289" s="1">
        <v>44287</v>
      </c>
      <c r="AG289" s="1">
        <v>54879</v>
      </c>
      <c r="AH289">
        <v>94</v>
      </c>
      <c r="AI289">
        <v>86</v>
      </c>
      <c r="AJ289">
        <v>10526</v>
      </c>
      <c r="AK289">
        <v>4.25</v>
      </c>
      <c r="AL289">
        <v>1</v>
      </c>
      <c r="AM289" t="s">
        <v>216</v>
      </c>
      <c r="AN289" t="s">
        <v>196</v>
      </c>
      <c r="AO289">
        <v>109.10656</v>
      </c>
      <c r="AP289">
        <v>125.136</v>
      </c>
      <c r="AQ289">
        <v>782100</v>
      </c>
      <c r="AR289">
        <v>6935.76</v>
      </c>
      <c r="AS289">
        <v>789035.76</v>
      </c>
      <c r="AT289">
        <v>782100</v>
      </c>
      <c r="AU289">
        <v>6935.76</v>
      </c>
      <c r="AV289">
        <v>789035.76</v>
      </c>
      <c r="AW289">
        <v>681916</v>
      </c>
      <c r="AX289">
        <v>681916</v>
      </c>
      <c r="BA289">
        <v>73434370.659999996</v>
      </c>
      <c r="BB289">
        <v>570322.91</v>
      </c>
      <c r="BC289">
        <v>74004693.569999993</v>
      </c>
      <c r="BD289">
        <v>75455236.109999999</v>
      </c>
      <c r="BE289">
        <v>1.0365089999999999</v>
      </c>
      <c r="BF289" t="str">
        <f>IF(TRIM(W289)="",IF(TRIM(O289)="",IF(TRIM(M289)="","please check",CONCATENATE(M289,"_",COUNTIFS($M$2:$M289,M289,$C$2:$C289,$C289))),CONCATENATE(O289,"_",COUNTIFS($O$2:$O289,O289,$C$2:$C289,$C289))),W289)</f>
        <v>US126650DL16</v>
      </c>
      <c r="BG289" t="str">
        <f t="shared" si="14"/>
        <v/>
      </c>
      <c r="BH289">
        <f t="shared" si="15"/>
        <v>625000</v>
      </c>
      <c r="BI289">
        <f t="shared" si="16"/>
        <v>789035.76</v>
      </c>
      <c r="BJ289">
        <f>IF($I289&lt;&gt;"F.E.T.",$AV289,IF($BK289="",IF($D289=$L289,$BI289,-SUMIFS($BI:$BI,$BG:$BG,$BG289,$B:$B,$B289,$L:$L,"&lt;&gt;"&amp;$L289)+SUMIFS($AY:$AY,$BG:$BG,$BG289,$B:$B,$B289)),IF($D289=$L289,-SUMIFS($BI:$BI,$BG:$BG,$BG289,$B:$B,$B289,$L:$L,"&lt;&gt;"&amp;$L289)*VLOOKUP($D289&amp;(IF($L289=MID($Q289,FIND("Bought ",$Q289)+7,3),MID($Q289,FIND("Sold ",$Q289)+5,3),IF($L289=MID($Q289,FIND("Sold ",$Q289)+5,3),MID($Q289,FIND("Bought ",$Q289)+7,3),"error"))),FX!$A:$B,2,0)+SUMIFS($AY:$AY,$BG:$BG,$BG289,$B:$B,$B289),$BI289*(VLOOKUP($D289&amp;$L289,FX!$A:$B,2,0)))))</f>
        <v>789035.76</v>
      </c>
      <c r="BK289" t="str">
        <f>IF(E289="CASH",IFERROR(VLOOKUP(M289,[1]mapping!$A:$C,3,0),""),IF(I289="F.E.T.",IF(VLOOKUP(O289,[1]forwards!$E:$Q,13,0)=0,"",VLOOKUP(O289,[1]forwards!$E:$Q,13,0)),""))</f>
        <v/>
      </c>
      <c r="BL289">
        <f>IF($B289&lt;&gt;VLOOKUP($BL$1,NAV!$A:$N,MATCH("SubFund_Code",NAV!$A$1:$N$1,0),0),"n/a",IF($BK289="",$BJ289/SUMIFS($BJ:$BJ,$BK:$BK,"",$B:$B,$B289)*VLOOKUP($BL$1,NAV!$A:$N,MATCH("Hedged sc",NAV!$A$1:$N$1,0),0)/VLOOKUP($BL$1,NAV!$A:$N,MATCH("SC in FUND CCY",NAV!$A$1:$N$1,0),0),IF($BK289&lt;&gt;VLOOKUP($BL$1,NAV!$A:$N,MATCH("SC",NAV!$A$1:$N$1,0),0),"n/a",$BJ289/VLOOKUP($BL$1,NAV!$A:$N,MATCH("SC in FUND CCY",NAV!$A$1:$N$1,0),0))))</f>
        <v>1.0525125164950341E-2</v>
      </c>
    </row>
    <row r="290" spans="1:64" x14ac:dyDescent="0.25">
      <c r="A290" s="1">
        <v>44196</v>
      </c>
      <c r="B290" t="s">
        <v>106</v>
      </c>
      <c r="C290" t="s">
        <v>107</v>
      </c>
      <c r="D290" t="s">
        <v>63</v>
      </c>
      <c r="E290" t="s">
        <v>124</v>
      </c>
      <c r="F290" t="s">
        <v>125</v>
      </c>
      <c r="G290" t="s">
        <v>126</v>
      </c>
      <c r="H290">
        <v>150</v>
      </c>
      <c r="I290" t="s">
        <v>127</v>
      </c>
      <c r="J290">
        <v>200</v>
      </c>
      <c r="K290" t="s">
        <v>128</v>
      </c>
      <c r="L290" t="s">
        <v>63</v>
      </c>
      <c r="P290">
        <v>829545000000</v>
      </c>
      <c r="Q290" t="s">
        <v>1106</v>
      </c>
      <c r="R290" t="s">
        <v>183</v>
      </c>
      <c r="S290" t="s">
        <v>137</v>
      </c>
      <c r="T290" t="s">
        <v>215</v>
      </c>
      <c r="U290" t="s">
        <v>298</v>
      </c>
      <c r="V290">
        <v>825098</v>
      </c>
      <c r="W290" t="s">
        <v>1107</v>
      </c>
      <c r="X290" t="s">
        <v>1108</v>
      </c>
      <c r="AB290">
        <v>400000</v>
      </c>
      <c r="AC290" s="1">
        <v>43916</v>
      </c>
      <c r="AD290" s="1">
        <v>43921</v>
      </c>
      <c r="AE290" s="1">
        <v>44105</v>
      </c>
      <c r="AF290" s="1">
        <v>44287</v>
      </c>
      <c r="AG290" s="1">
        <v>47574</v>
      </c>
      <c r="AH290">
        <v>94</v>
      </c>
      <c r="AI290">
        <v>86</v>
      </c>
      <c r="AJ290">
        <v>3326</v>
      </c>
      <c r="AK290">
        <v>3.35</v>
      </c>
      <c r="AL290">
        <v>1</v>
      </c>
      <c r="AM290" t="s">
        <v>216</v>
      </c>
      <c r="AN290" t="s">
        <v>196</v>
      </c>
      <c r="AO290">
        <v>106.0955</v>
      </c>
      <c r="AP290">
        <v>114.72</v>
      </c>
      <c r="AQ290">
        <v>458880</v>
      </c>
      <c r="AR290">
        <v>3498.89</v>
      </c>
      <c r="AS290">
        <v>462378.89</v>
      </c>
      <c r="AT290">
        <v>458880</v>
      </c>
      <c r="AU290">
        <v>3498.89</v>
      </c>
      <c r="AV290">
        <v>462378.89</v>
      </c>
      <c r="AW290">
        <v>424382</v>
      </c>
      <c r="AX290">
        <v>424382</v>
      </c>
      <c r="BA290">
        <v>73434370.659999996</v>
      </c>
      <c r="BB290">
        <v>570322.91</v>
      </c>
      <c r="BC290">
        <v>74004693.569999993</v>
      </c>
      <c r="BD290">
        <v>75455236.109999999</v>
      </c>
      <c r="BE290">
        <v>0.60814900000000005</v>
      </c>
      <c r="BF290" t="str">
        <f>IF(TRIM(W290)="",IF(TRIM(O290)="",IF(TRIM(M290)="","please check",CONCATENATE(M290,"_",COUNTIFS($M$2:$M290,M290,$C$2:$C290,$C290))),CONCATENATE(O290,"_",COUNTIFS($O$2:$O290,O290,$C$2:$C290,$C290))),W290)</f>
        <v>US209111FX66</v>
      </c>
      <c r="BG290" t="str">
        <f t="shared" si="14"/>
        <v/>
      </c>
      <c r="BH290">
        <f t="shared" si="15"/>
        <v>400000</v>
      </c>
      <c r="BI290">
        <f t="shared" si="16"/>
        <v>462378.89</v>
      </c>
      <c r="BJ290">
        <f>IF($I290&lt;&gt;"F.E.T.",$AV290,IF($BK290="",IF($D290=$L290,$BI290,-SUMIFS($BI:$BI,$BG:$BG,$BG290,$B:$B,$B290,$L:$L,"&lt;&gt;"&amp;$L290)+SUMIFS($AY:$AY,$BG:$BG,$BG290,$B:$B,$B290)),IF($D290=$L290,-SUMIFS($BI:$BI,$BG:$BG,$BG290,$B:$B,$B290,$L:$L,"&lt;&gt;"&amp;$L290)*VLOOKUP($D290&amp;(IF($L290=MID($Q290,FIND("Bought ",$Q290)+7,3),MID($Q290,FIND("Sold ",$Q290)+5,3),IF($L290=MID($Q290,FIND("Sold ",$Q290)+5,3),MID($Q290,FIND("Bought ",$Q290)+7,3),"error"))),FX!$A:$B,2,0)+SUMIFS($AY:$AY,$BG:$BG,$BG290,$B:$B,$B290),$BI290*(VLOOKUP($D290&amp;$L290,FX!$A:$B,2,0)))))</f>
        <v>462378.89</v>
      </c>
      <c r="BK290" t="str">
        <f>IF(E290="CASH",IFERROR(VLOOKUP(M290,[1]mapping!$A:$C,3,0),""),IF(I290="F.E.T.",IF(VLOOKUP(O290,[1]forwards!$E:$Q,13,0)=0,"",VLOOKUP(O290,[1]forwards!$E:$Q,13,0)),""))</f>
        <v/>
      </c>
      <c r="BL290">
        <f>IF($B290&lt;&gt;VLOOKUP($BL$1,NAV!$A:$N,MATCH("SubFund_Code",NAV!$A$1:$N$1,0),0),"n/a",IF($BK290="",$BJ290/SUMIFS($BJ:$BJ,$BK:$BK,"",$B:$B,$B290)*VLOOKUP($BL$1,NAV!$A:$N,MATCH("Hedged sc",NAV!$A$1:$N$1,0),0)/VLOOKUP($BL$1,NAV!$A:$N,MATCH("SC in FUND CCY",NAV!$A$1:$N$1,0),0),IF($BK290&lt;&gt;VLOOKUP($BL$1,NAV!$A:$N,MATCH("SC",NAV!$A$1:$N$1,0),0),"n/a",$BJ290/VLOOKUP($BL$1,NAV!$A:$N,MATCH("SC in FUND CCY",NAV!$A$1:$N$1,0),0))))</f>
        <v>6.1677758317073049E-3</v>
      </c>
    </row>
    <row r="291" spans="1:64" x14ac:dyDescent="0.25">
      <c r="A291" s="1">
        <v>44196</v>
      </c>
      <c r="B291" t="s">
        <v>106</v>
      </c>
      <c r="C291" t="s">
        <v>107</v>
      </c>
      <c r="D291" t="s">
        <v>63</v>
      </c>
      <c r="E291" t="s">
        <v>124</v>
      </c>
      <c r="F291" t="s">
        <v>125</v>
      </c>
      <c r="G291" t="s">
        <v>126</v>
      </c>
      <c r="H291">
        <v>150</v>
      </c>
      <c r="I291" t="s">
        <v>127</v>
      </c>
      <c r="J291">
        <v>200</v>
      </c>
      <c r="K291" t="s">
        <v>128</v>
      </c>
      <c r="L291" t="s">
        <v>63</v>
      </c>
      <c r="P291">
        <v>830489000000</v>
      </c>
      <c r="Q291" t="s">
        <v>1109</v>
      </c>
      <c r="R291" t="s">
        <v>183</v>
      </c>
      <c r="S291" t="s">
        <v>137</v>
      </c>
      <c r="T291" t="s">
        <v>215</v>
      </c>
      <c r="U291" t="s">
        <v>298</v>
      </c>
      <c r="V291">
        <v>825098</v>
      </c>
      <c r="W291" t="s">
        <v>1110</v>
      </c>
      <c r="X291" t="s">
        <v>1111</v>
      </c>
      <c r="AB291">
        <v>275000</v>
      </c>
      <c r="AC291" s="1">
        <v>43920</v>
      </c>
      <c r="AD291" s="1">
        <v>43922</v>
      </c>
      <c r="AE291" s="1">
        <v>44119</v>
      </c>
      <c r="AF291" s="1">
        <v>44301</v>
      </c>
      <c r="AG291" s="1">
        <v>47588</v>
      </c>
      <c r="AH291">
        <v>80</v>
      </c>
      <c r="AI291">
        <v>100</v>
      </c>
      <c r="AJ291">
        <v>3340</v>
      </c>
      <c r="AK291">
        <v>4.05</v>
      </c>
      <c r="AL291">
        <v>1</v>
      </c>
      <c r="AM291" t="s">
        <v>216</v>
      </c>
      <c r="AN291" t="s">
        <v>196</v>
      </c>
      <c r="AO291">
        <v>101.067727</v>
      </c>
      <c r="AP291">
        <v>118.461</v>
      </c>
      <c r="AQ291">
        <v>325767.75</v>
      </c>
      <c r="AR291">
        <v>2475</v>
      </c>
      <c r="AS291">
        <v>328242.75</v>
      </c>
      <c r="AT291">
        <v>325767.75</v>
      </c>
      <c r="AU291">
        <v>2475</v>
      </c>
      <c r="AV291">
        <v>328242.75</v>
      </c>
      <c r="AW291">
        <v>277936.25</v>
      </c>
      <c r="AX291">
        <v>277936.25</v>
      </c>
      <c r="BA291">
        <v>73434370.659999996</v>
      </c>
      <c r="BB291">
        <v>570322.91</v>
      </c>
      <c r="BC291">
        <v>74004693.569999993</v>
      </c>
      <c r="BD291">
        <v>75455236.109999999</v>
      </c>
      <c r="BE291">
        <v>0.43173600000000001</v>
      </c>
      <c r="BF291" t="str">
        <f>IF(TRIM(W291)="",IF(TRIM(O291)="",IF(TRIM(M291)="","please check",CONCATENATE(M291,"_",COUNTIFS($M$2:$M291,M291,$C$2:$C291,$C291))),CONCATENATE(O291,"_",COUNTIFS($O$2:$O291,O291,$C$2:$C291,$C291))),W291)</f>
        <v>US30161NAX93</v>
      </c>
      <c r="BG291" t="str">
        <f t="shared" si="14"/>
        <v/>
      </c>
      <c r="BH291">
        <f t="shared" si="15"/>
        <v>275000</v>
      </c>
      <c r="BI291">
        <f t="shared" si="16"/>
        <v>328242.75</v>
      </c>
      <c r="BJ291">
        <f>IF($I291&lt;&gt;"F.E.T.",$AV291,IF($BK291="",IF($D291=$L291,$BI291,-SUMIFS($BI:$BI,$BG:$BG,$BG291,$B:$B,$B291,$L:$L,"&lt;&gt;"&amp;$L291)+SUMIFS($AY:$AY,$BG:$BG,$BG291,$B:$B,$B291)),IF($D291=$L291,-SUMIFS($BI:$BI,$BG:$BG,$BG291,$B:$B,$B291,$L:$L,"&lt;&gt;"&amp;$L291)*VLOOKUP($D291&amp;(IF($L291=MID($Q291,FIND("Bought ",$Q291)+7,3),MID($Q291,FIND("Sold ",$Q291)+5,3),IF($L291=MID($Q291,FIND("Sold ",$Q291)+5,3),MID($Q291,FIND("Bought ",$Q291)+7,3),"error"))),FX!$A:$B,2,0)+SUMIFS($AY:$AY,$BG:$BG,$BG291,$B:$B,$B291),$BI291*(VLOOKUP($D291&amp;$L291,FX!$A:$B,2,0)))))</f>
        <v>328242.75</v>
      </c>
      <c r="BK291" t="str">
        <f>IF(E291="CASH",IFERROR(VLOOKUP(M291,[1]mapping!$A:$C,3,0),""),IF(I291="F.E.T.",IF(VLOOKUP(O291,[1]forwards!$E:$Q,13,0)=0,"",VLOOKUP(O291,[1]forwards!$E:$Q,13,0)),""))</f>
        <v/>
      </c>
      <c r="BL291">
        <f>IF($B291&lt;&gt;VLOOKUP($BL$1,NAV!$A:$N,MATCH("SubFund_Code",NAV!$A$1:$N$1,0),0),"n/a",IF($BK291="",$BJ291/SUMIFS($BJ:$BJ,$BK:$BK,"",$B:$B,$B291)*VLOOKUP($BL$1,NAV!$A:$N,MATCH("Hedged sc",NAV!$A$1:$N$1,0),0)/VLOOKUP($BL$1,NAV!$A:$N,MATCH("SC in FUND CCY",NAV!$A$1:$N$1,0),0),IF($BK291&lt;&gt;VLOOKUP($BL$1,NAV!$A:$N,MATCH("SC",NAV!$A$1:$N$1,0),0),"n/a",$BJ291/VLOOKUP($BL$1,NAV!$A:$N,MATCH("SC in FUND CCY",NAV!$A$1:$N$1,0),0))))</f>
        <v>4.3785037426408956E-3</v>
      </c>
    </row>
    <row r="292" spans="1:64" x14ac:dyDescent="0.25">
      <c r="A292" s="1">
        <v>44196</v>
      </c>
      <c r="B292" t="s">
        <v>106</v>
      </c>
      <c r="C292" t="s">
        <v>107</v>
      </c>
      <c r="D292" t="s">
        <v>63</v>
      </c>
      <c r="E292" t="s">
        <v>124</v>
      </c>
      <c r="F292" t="s">
        <v>125</v>
      </c>
      <c r="G292" t="s">
        <v>126</v>
      </c>
      <c r="H292">
        <v>150</v>
      </c>
      <c r="I292" t="s">
        <v>127</v>
      </c>
      <c r="J292">
        <v>200</v>
      </c>
      <c r="K292" t="s">
        <v>128</v>
      </c>
      <c r="L292" t="s">
        <v>63</v>
      </c>
      <c r="P292">
        <v>830491000000</v>
      </c>
      <c r="Q292" t="s">
        <v>1112</v>
      </c>
      <c r="R292" t="s">
        <v>136</v>
      </c>
      <c r="S292" t="s">
        <v>195</v>
      </c>
      <c r="T292" t="s">
        <v>190</v>
      </c>
      <c r="U292" t="s">
        <v>298</v>
      </c>
      <c r="V292">
        <v>825098</v>
      </c>
      <c r="W292" t="s">
        <v>1113</v>
      </c>
      <c r="X292" t="s">
        <v>1114</v>
      </c>
      <c r="AB292">
        <v>600000</v>
      </c>
      <c r="AC292" s="1">
        <v>43920</v>
      </c>
      <c r="AD292" s="1">
        <v>43922</v>
      </c>
      <c r="AE292" s="1">
        <v>44105</v>
      </c>
      <c r="AF292" s="1">
        <v>44287</v>
      </c>
      <c r="AG292" s="1">
        <v>47574</v>
      </c>
      <c r="AH292">
        <v>94</v>
      </c>
      <c r="AI292">
        <v>86</v>
      </c>
      <c r="AJ292">
        <v>3326</v>
      </c>
      <c r="AK292">
        <v>5.625</v>
      </c>
      <c r="AL292">
        <v>1</v>
      </c>
      <c r="AM292" t="s">
        <v>216</v>
      </c>
      <c r="AN292" t="s">
        <v>196</v>
      </c>
      <c r="AO292">
        <v>108.348</v>
      </c>
      <c r="AP292">
        <v>127.77200000000001</v>
      </c>
      <c r="AQ292">
        <v>766632</v>
      </c>
      <c r="AR292">
        <v>8812.5</v>
      </c>
      <c r="AS292">
        <v>775444.5</v>
      </c>
      <c r="AT292">
        <v>766632</v>
      </c>
      <c r="AU292">
        <v>8812.5</v>
      </c>
      <c r="AV292">
        <v>775444.5</v>
      </c>
      <c r="AW292">
        <v>650088</v>
      </c>
      <c r="AX292">
        <v>650088</v>
      </c>
      <c r="BA292">
        <v>73434370.659999996</v>
      </c>
      <c r="BB292">
        <v>570322.91</v>
      </c>
      <c r="BC292">
        <v>74004693.569999993</v>
      </c>
      <c r="BD292">
        <v>75455236.109999999</v>
      </c>
      <c r="BE292">
        <v>1.0160089999999999</v>
      </c>
      <c r="BF292" t="str">
        <f>IF(TRIM(W292)="",IF(TRIM(O292)="",IF(TRIM(M292)="","please check",CONCATENATE(M292,"_",COUNTIFS($M$2:$M292,M292,$C$2:$C292,$C292))),CONCATENATE(O292,"_",COUNTIFS($O$2:$O292,O292,$C$2:$C292,$C292))),W292)</f>
        <v>US034863AW07</v>
      </c>
      <c r="BG292" t="str">
        <f t="shared" si="14"/>
        <v/>
      </c>
      <c r="BH292">
        <f t="shared" si="15"/>
        <v>600000</v>
      </c>
      <c r="BI292">
        <f t="shared" si="16"/>
        <v>775444.5</v>
      </c>
      <c r="BJ292">
        <f>IF($I292&lt;&gt;"F.E.T.",$AV292,IF($BK292="",IF($D292=$L292,$BI292,-SUMIFS($BI:$BI,$BG:$BG,$BG292,$B:$B,$B292,$L:$L,"&lt;&gt;"&amp;$L292)+SUMIFS($AY:$AY,$BG:$BG,$BG292,$B:$B,$B292)),IF($D292=$L292,-SUMIFS($BI:$BI,$BG:$BG,$BG292,$B:$B,$B292,$L:$L,"&lt;&gt;"&amp;$L292)*VLOOKUP($D292&amp;(IF($L292=MID($Q292,FIND("Bought ",$Q292)+7,3),MID($Q292,FIND("Sold ",$Q292)+5,3),IF($L292=MID($Q292,FIND("Sold ",$Q292)+5,3),MID($Q292,FIND("Bought ",$Q292)+7,3),"error"))),FX!$A:$B,2,0)+SUMIFS($AY:$AY,$BG:$BG,$BG292,$B:$B,$B292),$BI292*(VLOOKUP($D292&amp;$L292,FX!$A:$B,2,0)))))</f>
        <v>775444.5</v>
      </c>
      <c r="BK292" t="str">
        <f>IF(E292="CASH",IFERROR(VLOOKUP(M292,[1]mapping!$A:$C,3,0),""),IF(I292="F.E.T.",IF(VLOOKUP(O292,[1]forwards!$E:$Q,13,0)=0,"",VLOOKUP(O292,[1]forwards!$E:$Q,13,0)),""))</f>
        <v/>
      </c>
      <c r="BL292">
        <f>IF($B292&lt;&gt;VLOOKUP($BL$1,NAV!$A:$N,MATCH("SubFund_Code",NAV!$A$1:$N$1,0),0),"n/a",IF($BK292="",$BJ292/SUMIFS($BJ:$BJ,$BK:$BK,"",$B:$B,$B292)*VLOOKUP($BL$1,NAV!$A:$N,MATCH("Hedged sc",NAV!$A$1:$N$1,0),0)/VLOOKUP($BL$1,NAV!$A:$N,MATCH("SC in FUND CCY",NAV!$A$1:$N$1,0),0),IF($BK292&lt;&gt;VLOOKUP($BL$1,NAV!$A:$N,MATCH("SC",NAV!$A$1:$N$1,0),0),"n/a",$BJ292/VLOOKUP($BL$1,NAV!$A:$N,MATCH("SC in FUND CCY",NAV!$A$1:$N$1,0),0))))</f>
        <v>1.0343828296162819E-2</v>
      </c>
    </row>
    <row r="293" spans="1:64" x14ac:dyDescent="0.25">
      <c r="A293" s="1">
        <v>44196</v>
      </c>
      <c r="B293" t="s">
        <v>106</v>
      </c>
      <c r="C293" t="s">
        <v>107</v>
      </c>
      <c r="D293" t="s">
        <v>63</v>
      </c>
      <c r="E293" t="s">
        <v>124</v>
      </c>
      <c r="F293" t="s">
        <v>125</v>
      </c>
      <c r="G293" t="s">
        <v>126</v>
      </c>
      <c r="H293">
        <v>150</v>
      </c>
      <c r="I293" t="s">
        <v>127</v>
      </c>
      <c r="J293">
        <v>200</v>
      </c>
      <c r="K293" t="s">
        <v>128</v>
      </c>
      <c r="L293" t="s">
        <v>63</v>
      </c>
      <c r="P293">
        <v>221648000000</v>
      </c>
      <c r="Q293" t="s">
        <v>987</v>
      </c>
      <c r="R293" t="s">
        <v>264</v>
      </c>
      <c r="S293" t="s">
        <v>137</v>
      </c>
      <c r="T293" t="s">
        <v>215</v>
      </c>
      <c r="U293" t="s">
        <v>298</v>
      </c>
      <c r="V293">
        <v>825098</v>
      </c>
      <c r="W293" t="s">
        <v>988</v>
      </c>
      <c r="X293" t="s">
        <v>989</v>
      </c>
      <c r="AB293">
        <v>740000</v>
      </c>
      <c r="AC293" s="1">
        <v>43388</v>
      </c>
      <c r="AD293" s="1">
        <v>43395</v>
      </c>
      <c r="AE293" s="1">
        <v>44136</v>
      </c>
      <c r="AF293" s="1">
        <v>44317</v>
      </c>
      <c r="AG293" s="1">
        <v>47058</v>
      </c>
      <c r="AH293">
        <v>64</v>
      </c>
      <c r="AI293">
        <v>116</v>
      </c>
      <c r="AJ293">
        <v>2816</v>
      </c>
      <c r="AK293">
        <v>4.8499999999999996</v>
      </c>
      <c r="AL293">
        <v>1</v>
      </c>
      <c r="AM293" t="s">
        <v>216</v>
      </c>
      <c r="AN293" t="s">
        <v>196</v>
      </c>
      <c r="AO293">
        <v>104.929574</v>
      </c>
      <c r="AP293">
        <v>124.262</v>
      </c>
      <c r="AQ293">
        <v>919538.8</v>
      </c>
      <c r="AR293">
        <v>6380.44</v>
      </c>
      <c r="AS293">
        <v>925919.24</v>
      </c>
      <c r="AT293">
        <v>919538.8</v>
      </c>
      <c r="AU293">
        <v>6380.44</v>
      </c>
      <c r="AV293">
        <v>925919.24</v>
      </c>
      <c r="AW293">
        <v>776478.85</v>
      </c>
      <c r="AX293">
        <v>776478.85</v>
      </c>
      <c r="BA293">
        <v>73434370.659999996</v>
      </c>
      <c r="BB293">
        <v>570322.91</v>
      </c>
      <c r="BC293">
        <v>74004693.569999993</v>
      </c>
      <c r="BD293">
        <v>75455236.109999999</v>
      </c>
      <c r="BE293">
        <v>1.218655</v>
      </c>
      <c r="BF293" t="str">
        <f>IF(TRIM(W293)="",IF(TRIM(O293)="",IF(TRIM(M293)="","please check",CONCATENATE(M293,"_",COUNTIFS($M$2:$M293,M293,$C$2:$C293,$C293))),CONCATENATE(O293,"_",COUNTIFS($O$2:$O293,O293,$C$2:$C293,$C293))),W293)</f>
        <v>US205887CC49</v>
      </c>
      <c r="BG293" t="str">
        <f t="shared" si="14"/>
        <v/>
      </c>
      <c r="BH293">
        <f t="shared" si="15"/>
        <v>740000</v>
      </c>
      <c r="BI293">
        <f t="shared" si="16"/>
        <v>925919.24</v>
      </c>
      <c r="BJ293">
        <f>IF($I293&lt;&gt;"F.E.T.",$AV293,IF($BK293="",IF($D293=$L293,$BI293,-SUMIFS($BI:$BI,$BG:$BG,$BG293,$B:$B,$B293,$L:$L,"&lt;&gt;"&amp;$L293)+SUMIFS($AY:$AY,$BG:$BG,$BG293,$B:$B,$B293)),IF($D293=$L293,-SUMIFS($BI:$BI,$BG:$BG,$BG293,$B:$B,$B293,$L:$L,"&lt;&gt;"&amp;$L293)*VLOOKUP($D293&amp;(IF($L293=MID($Q293,FIND("Bought ",$Q293)+7,3),MID($Q293,FIND("Sold ",$Q293)+5,3),IF($L293=MID($Q293,FIND("Sold ",$Q293)+5,3),MID($Q293,FIND("Bought ",$Q293)+7,3),"error"))),FX!$A:$B,2,0)+SUMIFS($AY:$AY,$BG:$BG,$BG293,$B:$B,$B293),$BI293*(VLOOKUP($D293&amp;$L293,FX!$A:$B,2,0)))))</f>
        <v>925919.24</v>
      </c>
      <c r="BK293" t="str">
        <f>IF(E293="CASH",IFERROR(VLOOKUP(M293,[1]mapping!$A:$C,3,0),""),IF(I293="F.E.T.",IF(VLOOKUP(O293,[1]forwards!$E:$Q,13,0)=0,"",VLOOKUP(O293,[1]forwards!$E:$Q,13,0)),""))</f>
        <v/>
      </c>
      <c r="BL293">
        <f>IF($B293&lt;&gt;VLOOKUP($BL$1,NAV!$A:$N,MATCH("SubFund_Code",NAV!$A$1:$N$1,0),0),"n/a",IF($BK293="",$BJ293/SUMIFS($BJ:$BJ,$BK:$BK,"",$B:$B,$B293)*VLOOKUP($BL$1,NAV!$A:$N,MATCH("Hedged sc",NAV!$A$1:$N$1,0),0)/VLOOKUP($BL$1,NAV!$A:$N,MATCH("SC in FUND CCY",NAV!$A$1:$N$1,0),0),IF($BK293&lt;&gt;VLOOKUP($BL$1,NAV!$A:$N,MATCH("SC",NAV!$A$1:$N$1,0),0),"n/a",$BJ293/VLOOKUP($BL$1,NAV!$A:$N,MATCH("SC in FUND CCY",NAV!$A$1:$N$1,0),0))))</f>
        <v>1.2351044639137389E-2</v>
      </c>
    </row>
    <row r="294" spans="1:64" x14ac:dyDescent="0.25">
      <c r="A294" s="1">
        <v>44196</v>
      </c>
      <c r="B294" t="s">
        <v>106</v>
      </c>
      <c r="C294" t="s">
        <v>107</v>
      </c>
      <c r="D294" t="s">
        <v>63</v>
      </c>
      <c r="E294" t="s">
        <v>124</v>
      </c>
      <c r="F294" t="s">
        <v>125</v>
      </c>
      <c r="G294" t="s">
        <v>126</v>
      </c>
      <c r="H294">
        <v>150</v>
      </c>
      <c r="I294" t="s">
        <v>127</v>
      </c>
      <c r="J294">
        <v>200</v>
      </c>
      <c r="K294" t="s">
        <v>128</v>
      </c>
      <c r="L294" t="s">
        <v>63</v>
      </c>
      <c r="P294">
        <v>227578000000</v>
      </c>
      <c r="Q294" t="s">
        <v>1256</v>
      </c>
      <c r="R294" t="s">
        <v>228</v>
      </c>
      <c r="S294" t="s">
        <v>137</v>
      </c>
      <c r="T294" t="s">
        <v>190</v>
      </c>
      <c r="U294" t="s">
        <v>298</v>
      </c>
      <c r="V294">
        <v>825098</v>
      </c>
      <c r="W294" t="s">
        <v>1257</v>
      </c>
      <c r="X294" t="s">
        <v>1258</v>
      </c>
      <c r="AB294">
        <v>1200000</v>
      </c>
      <c r="AC294" s="1">
        <v>43411</v>
      </c>
      <c r="AD294" s="1">
        <v>43417</v>
      </c>
      <c r="AE294" s="1">
        <v>44147</v>
      </c>
      <c r="AF294" s="1">
        <v>44328</v>
      </c>
      <c r="AG294" s="1">
        <v>44512</v>
      </c>
      <c r="AH294">
        <v>53</v>
      </c>
      <c r="AI294">
        <v>127</v>
      </c>
      <c r="AJ294">
        <v>307</v>
      </c>
      <c r="AK294">
        <v>4</v>
      </c>
      <c r="AL294">
        <v>1</v>
      </c>
      <c r="AM294" t="s">
        <v>216</v>
      </c>
      <c r="AN294" t="s">
        <v>196</v>
      </c>
      <c r="AO294">
        <v>100.617</v>
      </c>
      <c r="AP294">
        <v>103.08327</v>
      </c>
      <c r="AQ294">
        <v>1236999.24</v>
      </c>
      <c r="AR294">
        <v>7066.67</v>
      </c>
      <c r="AS294">
        <v>1244065.9099999999</v>
      </c>
      <c r="AT294">
        <v>1236999.24</v>
      </c>
      <c r="AU294">
        <v>7066.67</v>
      </c>
      <c r="AV294">
        <v>1244065.9099999999</v>
      </c>
      <c r="AW294">
        <v>1207404</v>
      </c>
      <c r="AX294">
        <v>1207404</v>
      </c>
      <c r="BA294">
        <v>73434370.659999996</v>
      </c>
      <c r="BB294">
        <v>570322.91</v>
      </c>
      <c r="BC294">
        <v>74004693.569999993</v>
      </c>
      <c r="BD294">
        <v>75455236.109999999</v>
      </c>
      <c r="BE294">
        <v>1.6393819999999999</v>
      </c>
      <c r="BF294" t="str">
        <f>IF(TRIM(W294)="",IF(TRIM(O294)="",IF(TRIM(M294)="","please check",CONCATENATE(M294,"_",COUNTIFS($M$2:$M294,M294,$C$2:$C294,$C294))),CONCATENATE(O294,"_",COUNTIFS($O$2:$O294,O294,$C$2:$C294,$C294))),W294)</f>
        <v>US928668AP71</v>
      </c>
      <c r="BG294" t="str">
        <f t="shared" si="14"/>
        <v/>
      </c>
      <c r="BH294">
        <f t="shared" si="15"/>
        <v>1200000</v>
      </c>
      <c r="BI294">
        <f t="shared" si="16"/>
        <v>1244065.9099999999</v>
      </c>
      <c r="BJ294">
        <f>IF($I294&lt;&gt;"F.E.T.",$AV294,IF($BK294="",IF($D294=$L294,$BI294,-SUMIFS($BI:$BI,$BG:$BG,$BG294,$B:$B,$B294,$L:$L,"&lt;&gt;"&amp;$L294)+SUMIFS($AY:$AY,$BG:$BG,$BG294,$B:$B,$B294)),IF($D294=$L294,-SUMIFS($BI:$BI,$BG:$BG,$BG294,$B:$B,$B294,$L:$L,"&lt;&gt;"&amp;$L294)*VLOOKUP($D294&amp;(IF($L294=MID($Q294,FIND("Bought ",$Q294)+7,3),MID($Q294,FIND("Sold ",$Q294)+5,3),IF($L294=MID($Q294,FIND("Sold ",$Q294)+5,3),MID($Q294,FIND("Bought ",$Q294)+7,3),"error"))),FX!$A:$B,2,0)+SUMIFS($AY:$AY,$BG:$BG,$BG294,$B:$B,$B294),$BI294*(VLOOKUP($D294&amp;$L294,FX!$A:$B,2,0)))))</f>
        <v>1244065.9099999999</v>
      </c>
      <c r="BK294" t="str">
        <f>IF(E294="CASH",IFERROR(VLOOKUP(M294,[1]mapping!$A:$C,3,0),""),IF(I294="F.E.T.",IF(VLOOKUP(O294,[1]forwards!$E:$Q,13,0)=0,"",VLOOKUP(O294,[1]forwards!$E:$Q,13,0)),""))</f>
        <v/>
      </c>
      <c r="BL294">
        <f>IF($B294&lt;&gt;VLOOKUP($BL$1,NAV!$A:$N,MATCH("SubFund_Code",NAV!$A$1:$N$1,0),0),"n/a",IF($BK294="",$BJ294/SUMIFS($BJ:$BJ,$BK:$BK,"",$B:$B,$B294)*VLOOKUP($BL$1,NAV!$A:$N,MATCH("Hedged sc",NAV!$A$1:$N$1,0),0)/VLOOKUP($BL$1,NAV!$A:$N,MATCH("SC in FUND CCY",NAV!$A$1:$N$1,0),0),IF($BK294&lt;&gt;VLOOKUP($BL$1,NAV!$A:$N,MATCH("SC",NAV!$A$1:$N$1,0),0),"n/a",$BJ294/VLOOKUP($BL$1,NAV!$A:$N,MATCH("SC in FUND CCY",NAV!$A$1:$N$1,0),0))))</f>
        <v>1.6594874503784017E-2</v>
      </c>
    </row>
    <row r="295" spans="1:64" x14ac:dyDescent="0.25">
      <c r="A295" s="1">
        <v>44196</v>
      </c>
      <c r="B295" t="s">
        <v>106</v>
      </c>
      <c r="C295" t="s">
        <v>107</v>
      </c>
      <c r="D295" t="s">
        <v>63</v>
      </c>
      <c r="E295" t="s">
        <v>124</v>
      </c>
      <c r="F295" t="s">
        <v>125</v>
      </c>
      <c r="G295" t="s">
        <v>126</v>
      </c>
      <c r="H295">
        <v>150</v>
      </c>
      <c r="I295" t="s">
        <v>127</v>
      </c>
      <c r="J295">
        <v>200</v>
      </c>
      <c r="K295" t="s">
        <v>128</v>
      </c>
      <c r="L295" t="s">
        <v>63</v>
      </c>
      <c r="P295">
        <v>227590000000</v>
      </c>
      <c r="Q295" t="s">
        <v>990</v>
      </c>
      <c r="R295" t="s">
        <v>147</v>
      </c>
      <c r="S295" t="s">
        <v>137</v>
      </c>
      <c r="T295" t="s">
        <v>215</v>
      </c>
      <c r="U295" t="s">
        <v>298</v>
      </c>
      <c r="V295">
        <v>825098</v>
      </c>
      <c r="W295" t="s">
        <v>991</v>
      </c>
      <c r="X295" t="s">
        <v>992</v>
      </c>
      <c r="AB295">
        <v>205000</v>
      </c>
      <c r="AC295" s="1">
        <v>43644</v>
      </c>
      <c r="AD295" s="1">
        <v>43648</v>
      </c>
      <c r="AE295" s="1">
        <v>44150</v>
      </c>
      <c r="AF295" s="1">
        <v>44331</v>
      </c>
      <c r="AG295" s="1">
        <v>54377</v>
      </c>
      <c r="AH295">
        <v>50</v>
      </c>
      <c r="AI295">
        <v>130</v>
      </c>
      <c r="AJ295">
        <v>10030</v>
      </c>
      <c r="AK295">
        <v>4.75</v>
      </c>
      <c r="AL295">
        <v>1</v>
      </c>
      <c r="AM295" t="s">
        <v>216</v>
      </c>
      <c r="AN295" t="s">
        <v>196</v>
      </c>
      <c r="AO295">
        <v>123.55609800000001</v>
      </c>
      <c r="AP295">
        <v>138.37200000000001</v>
      </c>
      <c r="AQ295">
        <v>283662.59999999998</v>
      </c>
      <c r="AR295">
        <v>1352.43</v>
      </c>
      <c r="AS295">
        <v>285015.03000000003</v>
      </c>
      <c r="AT295">
        <v>283662.59999999998</v>
      </c>
      <c r="AU295">
        <v>1352.43</v>
      </c>
      <c r="AV295">
        <v>285015.03000000003</v>
      </c>
      <c r="AW295">
        <v>253290</v>
      </c>
      <c r="AX295">
        <v>253290</v>
      </c>
      <c r="BA295">
        <v>73434370.659999996</v>
      </c>
      <c r="BB295">
        <v>570322.91</v>
      </c>
      <c r="BC295">
        <v>74004693.569999993</v>
      </c>
      <c r="BD295">
        <v>75455236.109999999</v>
      </c>
      <c r="BE295">
        <v>0.37593500000000002</v>
      </c>
      <c r="BF295" t="str">
        <f>IF(TRIM(W295)="",IF(TRIM(O295)="",IF(TRIM(M295)="","please check",CONCATENATE(M295,"_",COUNTIFS($M$2:$M295,M295,$C$2:$C295,$C295))),CONCATENATE(O295,"_",COUNTIFS($O$2:$O295,O295,$C$2:$C295,$C295))),W295)</f>
        <v>US126408HN64</v>
      </c>
      <c r="BG295" t="str">
        <f t="shared" si="14"/>
        <v/>
      </c>
      <c r="BH295">
        <f t="shared" si="15"/>
        <v>205000</v>
      </c>
      <c r="BI295">
        <f t="shared" si="16"/>
        <v>285015.03000000003</v>
      </c>
      <c r="BJ295">
        <f>IF($I295&lt;&gt;"F.E.T.",$AV295,IF($BK295="",IF($D295=$L295,$BI295,-SUMIFS($BI:$BI,$BG:$BG,$BG295,$B:$B,$B295,$L:$L,"&lt;&gt;"&amp;$L295)+SUMIFS($AY:$AY,$BG:$BG,$BG295,$B:$B,$B295)),IF($D295=$L295,-SUMIFS($BI:$BI,$BG:$BG,$BG295,$B:$B,$B295,$L:$L,"&lt;&gt;"&amp;$L295)*VLOOKUP($D295&amp;(IF($L295=MID($Q295,FIND("Bought ",$Q295)+7,3),MID($Q295,FIND("Sold ",$Q295)+5,3),IF($L295=MID($Q295,FIND("Sold ",$Q295)+5,3),MID($Q295,FIND("Bought ",$Q295)+7,3),"error"))),FX!$A:$B,2,0)+SUMIFS($AY:$AY,$BG:$BG,$BG295,$B:$B,$B295),$BI295*(VLOOKUP($D295&amp;$L295,FX!$A:$B,2,0)))))</f>
        <v>285015.03000000003</v>
      </c>
      <c r="BK295" t="str">
        <f>IF(E295="CASH",IFERROR(VLOOKUP(M295,[1]mapping!$A:$C,3,0),""),IF(I295="F.E.T.",IF(VLOOKUP(O295,[1]forwards!$E:$Q,13,0)=0,"",VLOOKUP(O295,[1]forwards!$E:$Q,13,0)),""))</f>
        <v/>
      </c>
      <c r="BL295">
        <f>IF($B295&lt;&gt;VLOOKUP($BL$1,NAV!$A:$N,MATCH("SubFund_Code",NAV!$A$1:$N$1,0),0),"n/a",IF($BK295="",$BJ295/SUMIFS($BJ:$BJ,$BK:$BK,"",$B:$B,$B295)*VLOOKUP($BL$1,NAV!$A:$N,MATCH("Hedged sc",NAV!$A$1:$N$1,0),0)/VLOOKUP($BL$1,NAV!$A:$N,MATCH("SC in FUND CCY",NAV!$A$1:$N$1,0),0),IF($BK295&lt;&gt;VLOOKUP($BL$1,NAV!$A:$N,MATCH("SC",NAV!$A$1:$N$1,0),0),"n/a",$BJ295/VLOOKUP($BL$1,NAV!$A:$N,MATCH("SC in FUND CCY",NAV!$A$1:$N$1,0),0))))</f>
        <v>3.8018794796348355E-3</v>
      </c>
    </row>
    <row r="296" spans="1:64" x14ac:dyDescent="0.25">
      <c r="A296" s="1">
        <v>44196</v>
      </c>
      <c r="B296" t="s">
        <v>106</v>
      </c>
      <c r="C296" t="s">
        <v>107</v>
      </c>
      <c r="D296" t="s">
        <v>63</v>
      </c>
      <c r="E296" t="s">
        <v>124</v>
      </c>
      <c r="F296" t="s">
        <v>125</v>
      </c>
      <c r="G296" t="s">
        <v>126</v>
      </c>
      <c r="H296">
        <v>150</v>
      </c>
      <c r="I296" t="s">
        <v>127</v>
      </c>
      <c r="J296">
        <v>200</v>
      </c>
      <c r="K296" t="s">
        <v>128</v>
      </c>
      <c r="L296" t="s">
        <v>63</v>
      </c>
      <c r="P296">
        <v>232569000000</v>
      </c>
      <c r="Q296" t="s">
        <v>1259</v>
      </c>
      <c r="R296" t="s">
        <v>142</v>
      </c>
      <c r="S296" t="s">
        <v>137</v>
      </c>
      <c r="T296" t="s">
        <v>215</v>
      </c>
      <c r="U296" t="s">
        <v>298</v>
      </c>
      <c r="V296">
        <v>825098</v>
      </c>
      <c r="W296" t="s">
        <v>1260</v>
      </c>
      <c r="X296" t="s">
        <v>1261</v>
      </c>
      <c r="AB296">
        <v>543000</v>
      </c>
      <c r="AC296" s="1">
        <v>43129</v>
      </c>
      <c r="AD296" s="1">
        <v>43133</v>
      </c>
      <c r="AE296" s="1">
        <v>44171</v>
      </c>
      <c r="AF296" s="1">
        <v>44353</v>
      </c>
      <c r="AG296" s="1">
        <v>46544</v>
      </c>
      <c r="AH296">
        <v>29</v>
      </c>
      <c r="AI296">
        <v>151</v>
      </c>
      <c r="AJ296">
        <v>2311</v>
      </c>
      <c r="AK296">
        <v>3.7</v>
      </c>
      <c r="AL296">
        <v>1</v>
      </c>
      <c r="AM296" t="s">
        <v>216</v>
      </c>
      <c r="AN296" t="s">
        <v>196</v>
      </c>
      <c r="AO296">
        <v>103.09428699999999</v>
      </c>
      <c r="AP296">
        <v>114.687</v>
      </c>
      <c r="AQ296">
        <v>622750.41</v>
      </c>
      <c r="AR296">
        <v>1618.44</v>
      </c>
      <c r="AS296">
        <v>624368.85</v>
      </c>
      <c r="AT296">
        <v>622750.41</v>
      </c>
      <c r="AU296">
        <v>1618.44</v>
      </c>
      <c r="AV296">
        <v>624368.85</v>
      </c>
      <c r="AW296">
        <v>559801.98</v>
      </c>
      <c r="AX296">
        <v>559801.98</v>
      </c>
      <c r="BA296">
        <v>73434370.659999996</v>
      </c>
      <c r="BB296">
        <v>570322.91</v>
      </c>
      <c r="BC296">
        <v>74004693.569999993</v>
      </c>
      <c r="BD296">
        <v>75455236.109999999</v>
      </c>
      <c r="BE296">
        <v>0.82532399999999995</v>
      </c>
      <c r="BF296" t="str">
        <f>IF(TRIM(W296)="",IF(TRIM(O296)="",IF(TRIM(M296)="","please check",CONCATENATE(M296,"_",COUNTIFS($M$2:$M296,M296,$C$2:$C296,$C296))),CONCATENATE(O296,"_",COUNTIFS($O$2:$O296,O296,$C$2:$C296,$C296))),W296)</f>
        <v>US075887BW84</v>
      </c>
      <c r="BG296" t="str">
        <f t="shared" si="14"/>
        <v/>
      </c>
      <c r="BH296">
        <f t="shared" si="15"/>
        <v>543000</v>
      </c>
      <c r="BI296">
        <f t="shared" si="16"/>
        <v>624368.85</v>
      </c>
      <c r="BJ296">
        <f>IF($I296&lt;&gt;"F.E.T.",$AV296,IF($BK296="",IF($D296=$L296,$BI296,-SUMIFS($BI:$BI,$BG:$BG,$BG296,$B:$B,$B296,$L:$L,"&lt;&gt;"&amp;$L296)+SUMIFS($AY:$AY,$BG:$BG,$BG296,$B:$B,$B296)),IF($D296=$L296,-SUMIFS($BI:$BI,$BG:$BG,$BG296,$B:$B,$B296,$L:$L,"&lt;&gt;"&amp;$L296)*VLOOKUP($D296&amp;(IF($L296=MID($Q296,FIND("Bought ",$Q296)+7,3),MID($Q296,FIND("Sold ",$Q296)+5,3),IF($L296=MID($Q296,FIND("Sold ",$Q296)+5,3),MID($Q296,FIND("Bought ",$Q296)+7,3),"error"))),FX!$A:$B,2,0)+SUMIFS($AY:$AY,$BG:$BG,$BG296,$B:$B,$B296),$BI296*(VLOOKUP($D296&amp;$L296,FX!$A:$B,2,0)))))</f>
        <v>624368.85</v>
      </c>
      <c r="BK296" t="str">
        <f>IF(E296="CASH",IFERROR(VLOOKUP(M296,[1]mapping!$A:$C,3,0),""),IF(I296="F.E.T.",IF(VLOOKUP(O296,[1]forwards!$E:$Q,13,0)=0,"",VLOOKUP(O296,[1]forwards!$E:$Q,13,0)),""))</f>
        <v/>
      </c>
      <c r="BL296">
        <f>IF($B296&lt;&gt;VLOOKUP($BL$1,NAV!$A:$N,MATCH("SubFund_Code",NAV!$A$1:$N$1,0),0),"n/a",IF($BK296="",$BJ296/SUMIFS($BJ:$BJ,$BK:$BK,"",$B:$B,$B296)*VLOOKUP($BL$1,NAV!$A:$N,MATCH("Hedged sc",NAV!$A$1:$N$1,0),0)/VLOOKUP($BL$1,NAV!$A:$N,MATCH("SC in FUND CCY",NAV!$A$1:$N$1,0),0),IF($BK296&lt;&gt;VLOOKUP($BL$1,NAV!$A:$N,MATCH("SC",NAV!$A$1:$N$1,0),0),"n/a",$BJ296/VLOOKUP($BL$1,NAV!$A:$N,MATCH("SC in FUND CCY",NAV!$A$1:$N$1,0),0))))</f>
        <v>8.328596279775842E-3</v>
      </c>
    </row>
    <row r="297" spans="1:64" x14ac:dyDescent="0.25">
      <c r="A297" s="1">
        <v>44196</v>
      </c>
      <c r="B297" t="s">
        <v>106</v>
      </c>
      <c r="C297" t="s">
        <v>107</v>
      </c>
      <c r="D297" t="s">
        <v>63</v>
      </c>
      <c r="E297" t="s">
        <v>124</v>
      </c>
      <c r="F297" t="s">
        <v>125</v>
      </c>
      <c r="G297" t="s">
        <v>126</v>
      </c>
      <c r="H297">
        <v>150</v>
      </c>
      <c r="I297" t="s">
        <v>127</v>
      </c>
      <c r="J297">
        <v>200</v>
      </c>
      <c r="K297" t="s">
        <v>128</v>
      </c>
      <c r="L297" t="s">
        <v>63</v>
      </c>
      <c r="P297">
        <v>832289000000</v>
      </c>
      <c r="Q297" t="s">
        <v>1115</v>
      </c>
      <c r="R297" t="s">
        <v>251</v>
      </c>
      <c r="S297" t="s">
        <v>137</v>
      </c>
      <c r="T297" t="s">
        <v>215</v>
      </c>
      <c r="U297" t="s">
        <v>298</v>
      </c>
      <c r="V297">
        <v>825098</v>
      </c>
      <c r="W297" t="s">
        <v>1116</v>
      </c>
      <c r="X297" t="s">
        <v>1117</v>
      </c>
      <c r="AB297">
        <v>625000</v>
      </c>
      <c r="AC297" s="1">
        <v>43927</v>
      </c>
      <c r="AD297" s="1">
        <v>43924</v>
      </c>
      <c r="AE297" s="1">
        <v>44037</v>
      </c>
      <c r="AF297" s="1">
        <v>44221</v>
      </c>
      <c r="AG297" s="1">
        <v>54448</v>
      </c>
      <c r="AH297">
        <v>160</v>
      </c>
      <c r="AI297">
        <v>20</v>
      </c>
      <c r="AJ297">
        <v>10100</v>
      </c>
      <c r="AK297">
        <v>5.5759999999999996</v>
      </c>
      <c r="AL297">
        <v>1</v>
      </c>
      <c r="AM297" t="s">
        <v>216</v>
      </c>
      <c r="AN297" t="s">
        <v>196</v>
      </c>
      <c r="AO297">
        <v>123.09764300000001</v>
      </c>
      <c r="AP297">
        <v>146.41390999999999</v>
      </c>
      <c r="AQ297">
        <v>915086.94</v>
      </c>
      <c r="AR297">
        <v>15488.89</v>
      </c>
      <c r="AS297">
        <v>930575.83</v>
      </c>
      <c r="AT297">
        <v>915086.94</v>
      </c>
      <c r="AU297">
        <v>15488.89</v>
      </c>
      <c r="AV297">
        <v>930575.83</v>
      </c>
      <c r="AW297">
        <v>769360.27</v>
      </c>
      <c r="AX297">
        <v>769360.27</v>
      </c>
      <c r="BA297">
        <v>73434370.659999996</v>
      </c>
      <c r="BB297">
        <v>570322.91</v>
      </c>
      <c r="BC297">
        <v>74004693.569999993</v>
      </c>
      <c r="BD297">
        <v>75455236.109999999</v>
      </c>
      <c r="BE297">
        <v>1.212755</v>
      </c>
      <c r="BF297" t="str">
        <f>IF(TRIM(W297)="",IF(TRIM(O297)="",IF(TRIM(M297)="","please check",CONCATENATE(M297,"_",COUNTIFS($M$2:$M297,M297,$C$2:$C297,$C297))),CONCATENATE(O297,"_",COUNTIFS($O$2:$O297,O297,$C$2:$C297,$C297))),W297)</f>
        <v>US35137LAK17</v>
      </c>
      <c r="BG297" t="str">
        <f t="shared" si="14"/>
        <v/>
      </c>
      <c r="BH297">
        <f t="shared" si="15"/>
        <v>625000</v>
      </c>
      <c r="BI297">
        <f t="shared" si="16"/>
        <v>930575.83</v>
      </c>
      <c r="BJ297">
        <f>IF($I297&lt;&gt;"F.E.T.",$AV297,IF($BK297="",IF($D297=$L297,$BI297,-SUMIFS($BI:$BI,$BG:$BG,$BG297,$B:$B,$B297,$L:$L,"&lt;&gt;"&amp;$L297)+SUMIFS($AY:$AY,$BG:$BG,$BG297,$B:$B,$B297)),IF($D297=$L297,-SUMIFS($BI:$BI,$BG:$BG,$BG297,$B:$B,$B297,$L:$L,"&lt;&gt;"&amp;$L297)*VLOOKUP($D297&amp;(IF($L297=MID($Q297,FIND("Bought ",$Q297)+7,3),MID($Q297,FIND("Sold ",$Q297)+5,3),IF($L297=MID($Q297,FIND("Sold ",$Q297)+5,3),MID($Q297,FIND("Bought ",$Q297)+7,3),"error"))),FX!$A:$B,2,0)+SUMIFS($AY:$AY,$BG:$BG,$BG297,$B:$B,$B297),$BI297*(VLOOKUP($D297&amp;$L297,FX!$A:$B,2,0)))))</f>
        <v>930575.83</v>
      </c>
      <c r="BK297" t="str">
        <f>IF(E297="CASH",IFERROR(VLOOKUP(M297,[1]mapping!$A:$C,3,0),""),IF(I297="F.E.T.",IF(VLOOKUP(O297,[1]forwards!$E:$Q,13,0)=0,"",VLOOKUP(O297,[1]forwards!$E:$Q,13,0)),""))</f>
        <v/>
      </c>
      <c r="BL297">
        <f>IF($B297&lt;&gt;VLOOKUP($BL$1,NAV!$A:$N,MATCH("SubFund_Code",NAV!$A$1:$N$1,0),0),"n/a",IF($BK297="",$BJ297/SUMIFS($BJ:$BJ,$BK:$BK,"",$B:$B,$B297)*VLOOKUP($BL$1,NAV!$A:$N,MATCH("Hedged sc",NAV!$A$1:$N$1,0),0)/VLOOKUP($BL$1,NAV!$A:$N,MATCH("SC in FUND CCY",NAV!$A$1:$N$1,0),0),IF($BK297&lt;&gt;VLOOKUP($BL$1,NAV!$A:$N,MATCH("SC",NAV!$A$1:$N$1,0),0),"n/a",$BJ297/VLOOKUP($BL$1,NAV!$A:$N,MATCH("SC in FUND CCY",NAV!$A$1:$N$1,0),0))))</f>
        <v>1.2413159938692195E-2</v>
      </c>
    </row>
    <row r="298" spans="1:64" x14ac:dyDescent="0.25">
      <c r="A298" s="1">
        <v>44196</v>
      </c>
      <c r="B298" t="s">
        <v>106</v>
      </c>
      <c r="C298" t="s">
        <v>107</v>
      </c>
      <c r="D298" t="s">
        <v>63</v>
      </c>
      <c r="E298" t="s">
        <v>124</v>
      </c>
      <c r="F298" t="s">
        <v>125</v>
      </c>
      <c r="G298" t="s">
        <v>126</v>
      </c>
      <c r="H298">
        <v>150</v>
      </c>
      <c r="I298" t="s">
        <v>127</v>
      </c>
      <c r="J298">
        <v>200</v>
      </c>
      <c r="K298" t="s">
        <v>128</v>
      </c>
      <c r="L298" t="s">
        <v>63</v>
      </c>
      <c r="P298">
        <v>832914000000</v>
      </c>
      <c r="Q298" t="s">
        <v>1118</v>
      </c>
      <c r="R298" t="s">
        <v>162</v>
      </c>
      <c r="S298" t="s">
        <v>137</v>
      </c>
      <c r="T298" t="s">
        <v>215</v>
      </c>
      <c r="U298" t="s">
        <v>298</v>
      </c>
      <c r="V298">
        <v>825098</v>
      </c>
      <c r="W298" t="s">
        <v>1119</v>
      </c>
      <c r="X298" t="s">
        <v>1120</v>
      </c>
      <c r="AB298">
        <v>250000</v>
      </c>
      <c r="AC298" s="1">
        <v>43927</v>
      </c>
      <c r="AD298" s="1">
        <v>43930</v>
      </c>
      <c r="AE298" s="1">
        <v>44113</v>
      </c>
      <c r="AF298" s="1">
        <v>44295</v>
      </c>
      <c r="AG298" s="1">
        <v>45756</v>
      </c>
      <c r="AH298">
        <v>86</v>
      </c>
      <c r="AI298">
        <v>94</v>
      </c>
      <c r="AJ298">
        <v>1534</v>
      </c>
      <c r="AK298">
        <v>2.95</v>
      </c>
      <c r="AL298">
        <v>1</v>
      </c>
      <c r="AM298" t="s">
        <v>216</v>
      </c>
      <c r="AN298" t="s">
        <v>196</v>
      </c>
      <c r="AO298">
        <v>99.828999999999994</v>
      </c>
      <c r="AP298">
        <v>109.682</v>
      </c>
      <c r="AQ298">
        <v>274205</v>
      </c>
      <c r="AR298">
        <v>1761.81</v>
      </c>
      <c r="AS298">
        <v>275966.81</v>
      </c>
      <c r="AT298">
        <v>274205</v>
      </c>
      <c r="AU298">
        <v>1761.81</v>
      </c>
      <c r="AV298">
        <v>275966.81</v>
      </c>
      <c r="AW298">
        <v>249572.5</v>
      </c>
      <c r="AX298">
        <v>249572.5</v>
      </c>
      <c r="BA298">
        <v>73434370.659999996</v>
      </c>
      <c r="BB298">
        <v>570322.91</v>
      </c>
      <c r="BC298">
        <v>74004693.569999993</v>
      </c>
      <c r="BD298">
        <v>75455236.109999999</v>
      </c>
      <c r="BE298">
        <v>0.36340099999999997</v>
      </c>
      <c r="BF298" t="str">
        <f>IF(TRIM(W298)="",IF(TRIM(O298)="",IF(TRIM(M298)="","please check",CONCATENATE(M298,"_",COUNTIFS($M$2:$M298,M298,$C$2:$C298,$C298))),CONCATENATE(O298,"_",COUNTIFS($O$2:$O298,O298,$C$2:$C298,$C298))),W298)</f>
        <v>US22550L2C42</v>
      </c>
      <c r="BG298" t="str">
        <f t="shared" si="14"/>
        <v/>
      </c>
      <c r="BH298">
        <f t="shared" si="15"/>
        <v>250000</v>
      </c>
      <c r="BI298">
        <f t="shared" si="16"/>
        <v>275966.81</v>
      </c>
      <c r="BJ298">
        <f>IF($I298&lt;&gt;"F.E.T.",$AV298,IF($BK298="",IF($D298=$L298,$BI298,-SUMIFS($BI:$BI,$BG:$BG,$BG298,$B:$B,$B298,$L:$L,"&lt;&gt;"&amp;$L298)+SUMIFS($AY:$AY,$BG:$BG,$BG298,$B:$B,$B298)),IF($D298=$L298,-SUMIFS($BI:$BI,$BG:$BG,$BG298,$B:$B,$B298,$L:$L,"&lt;&gt;"&amp;$L298)*VLOOKUP($D298&amp;(IF($L298=MID($Q298,FIND("Bought ",$Q298)+7,3),MID($Q298,FIND("Sold ",$Q298)+5,3),IF($L298=MID($Q298,FIND("Sold ",$Q298)+5,3),MID($Q298,FIND("Bought ",$Q298)+7,3),"error"))),FX!$A:$B,2,0)+SUMIFS($AY:$AY,$BG:$BG,$BG298,$B:$B,$B298),$BI298*(VLOOKUP($D298&amp;$L298,FX!$A:$B,2,0)))))</f>
        <v>275966.81</v>
      </c>
      <c r="BK298" t="str">
        <f>IF(E298="CASH",IFERROR(VLOOKUP(M298,[1]mapping!$A:$C,3,0),""),IF(I298="F.E.T.",IF(VLOOKUP(O298,[1]forwards!$E:$Q,13,0)=0,"",VLOOKUP(O298,[1]forwards!$E:$Q,13,0)),""))</f>
        <v/>
      </c>
      <c r="BL298">
        <f>IF($B298&lt;&gt;VLOOKUP($BL$1,NAV!$A:$N,MATCH("SubFund_Code",NAV!$A$1:$N$1,0),0),"n/a",IF($BK298="",$BJ298/SUMIFS($BJ:$BJ,$BK:$BK,"",$B:$B,$B298)*VLOOKUP($BL$1,NAV!$A:$N,MATCH("Hedged sc",NAV!$A$1:$N$1,0),0)/VLOOKUP($BL$1,NAV!$A:$N,MATCH("SC in FUND CCY",NAV!$A$1:$N$1,0),0),IF($BK298&lt;&gt;VLOOKUP($BL$1,NAV!$A:$N,MATCH("SC",NAV!$A$1:$N$1,0),0),"n/a",$BJ298/VLOOKUP($BL$1,NAV!$A:$N,MATCH("SC in FUND CCY",NAV!$A$1:$N$1,0),0))))</f>
        <v>3.6811832414567237E-3</v>
      </c>
    </row>
    <row r="299" spans="1:64" x14ac:dyDescent="0.25">
      <c r="A299" s="1">
        <v>44196</v>
      </c>
      <c r="B299" t="s">
        <v>106</v>
      </c>
      <c r="C299" t="s">
        <v>107</v>
      </c>
      <c r="D299" t="s">
        <v>63</v>
      </c>
      <c r="E299" t="s">
        <v>124</v>
      </c>
      <c r="F299" t="s">
        <v>125</v>
      </c>
      <c r="G299" t="s">
        <v>126</v>
      </c>
      <c r="H299">
        <v>150</v>
      </c>
      <c r="I299" t="s">
        <v>127</v>
      </c>
      <c r="J299">
        <v>200</v>
      </c>
      <c r="K299" t="s">
        <v>128</v>
      </c>
      <c r="L299" t="s">
        <v>63</v>
      </c>
      <c r="P299">
        <v>833416000000</v>
      </c>
      <c r="Q299" t="s">
        <v>1310</v>
      </c>
      <c r="R299" t="s">
        <v>264</v>
      </c>
      <c r="S299" t="s">
        <v>137</v>
      </c>
      <c r="T299" t="s">
        <v>215</v>
      </c>
      <c r="U299" t="s">
        <v>298</v>
      </c>
      <c r="V299">
        <v>825098</v>
      </c>
      <c r="W299" t="s">
        <v>1311</v>
      </c>
      <c r="X299" t="s">
        <v>1312</v>
      </c>
      <c r="AB299">
        <v>175000</v>
      </c>
      <c r="AC299" s="1">
        <v>43928</v>
      </c>
      <c r="AD299" s="1">
        <v>43934</v>
      </c>
      <c r="AE299" s="1">
        <v>44136</v>
      </c>
      <c r="AF299" s="1">
        <v>44317</v>
      </c>
      <c r="AG299" s="1">
        <v>47604</v>
      </c>
      <c r="AH299">
        <v>64</v>
      </c>
      <c r="AI299">
        <v>116</v>
      </c>
      <c r="AJ299">
        <v>3356</v>
      </c>
      <c r="AK299">
        <v>3.2</v>
      </c>
      <c r="AL299">
        <v>1</v>
      </c>
      <c r="AM299" t="s">
        <v>216</v>
      </c>
      <c r="AN299" t="s">
        <v>196</v>
      </c>
      <c r="AO299">
        <v>100.626429</v>
      </c>
      <c r="AP299">
        <v>113.473</v>
      </c>
      <c r="AQ299">
        <v>198577.75</v>
      </c>
      <c r="AR299">
        <v>995.56</v>
      </c>
      <c r="AS299">
        <v>199573.31</v>
      </c>
      <c r="AT299">
        <v>198577.75</v>
      </c>
      <c r="AU299">
        <v>995.56</v>
      </c>
      <c r="AV299">
        <v>199573.31</v>
      </c>
      <c r="AW299">
        <v>176096.25</v>
      </c>
      <c r="AX299">
        <v>176096.25</v>
      </c>
      <c r="BA299">
        <v>73434370.659999996</v>
      </c>
      <c r="BB299">
        <v>570322.91</v>
      </c>
      <c r="BC299">
        <v>74004693.569999993</v>
      </c>
      <c r="BD299">
        <v>75455236.109999999</v>
      </c>
      <c r="BE299">
        <v>0.26317299999999999</v>
      </c>
      <c r="BF299" t="str">
        <f>IF(TRIM(W299)="",IF(TRIM(O299)="",IF(TRIM(M299)="","please check",CONCATENATE(M299,"_",COUNTIFS($M$2:$M299,M299,$C$2:$C299,$C299))),CONCATENATE(O299,"_",COUNTIFS($O$2:$O299,O299,$C$2:$C299,$C299))),W299)</f>
        <v>US49271VAJ98</v>
      </c>
      <c r="BG299" t="str">
        <f t="shared" si="14"/>
        <v/>
      </c>
      <c r="BH299">
        <f t="shared" si="15"/>
        <v>175000</v>
      </c>
      <c r="BI299">
        <f t="shared" si="16"/>
        <v>199573.31</v>
      </c>
      <c r="BJ299">
        <f>IF($I299&lt;&gt;"F.E.T.",$AV299,IF($BK299="",IF($D299=$L299,$BI299,-SUMIFS($BI:$BI,$BG:$BG,$BG299,$B:$B,$B299,$L:$L,"&lt;&gt;"&amp;$L299)+SUMIFS($AY:$AY,$BG:$BG,$BG299,$B:$B,$B299)),IF($D299=$L299,-SUMIFS($BI:$BI,$BG:$BG,$BG299,$B:$B,$B299,$L:$L,"&lt;&gt;"&amp;$L299)*VLOOKUP($D299&amp;(IF($L299=MID($Q299,FIND("Bought ",$Q299)+7,3),MID($Q299,FIND("Sold ",$Q299)+5,3),IF($L299=MID($Q299,FIND("Sold ",$Q299)+5,3),MID($Q299,FIND("Bought ",$Q299)+7,3),"error"))),FX!$A:$B,2,0)+SUMIFS($AY:$AY,$BG:$BG,$BG299,$B:$B,$B299),$BI299*(VLOOKUP($D299&amp;$L299,FX!$A:$B,2,0)))))</f>
        <v>199573.31</v>
      </c>
      <c r="BK299" t="str">
        <f>IF(E299="CASH",IFERROR(VLOOKUP(M299,[1]mapping!$A:$C,3,0),""),IF(I299="F.E.T.",IF(VLOOKUP(O299,[1]forwards!$E:$Q,13,0)=0,"",VLOOKUP(O299,[1]forwards!$E:$Q,13,0)),""))</f>
        <v/>
      </c>
      <c r="BL299">
        <f>IF($B299&lt;&gt;VLOOKUP($BL$1,NAV!$A:$N,MATCH("SubFund_Code",NAV!$A$1:$N$1,0),0),"n/a",IF($BK299="",$BJ299/SUMIFS($BJ:$BJ,$BK:$BK,"",$B:$B,$B299)*VLOOKUP($BL$1,NAV!$A:$N,MATCH("Hedged sc",NAV!$A$1:$N$1,0),0)/VLOOKUP($BL$1,NAV!$A:$N,MATCH("SC in FUND CCY",NAV!$A$1:$N$1,0),0),IF($BK299&lt;&gt;VLOOKUP($BL$1,NAV!$A:$N,MATCH("SC",NAV!$A$1:$N$1,0),0),"n/a",$BJ299/VLOOKUP($BL$1,NAV!$A:$N,MATCH("SC in FUND CCY",NAV!$A$1:$N$1,0),0))))</f>
        <v>2.6621531923134074E-3</v>
      </c>
    </row>
    <row r="300" spans="1:64" x14ac:dyDescent="0.25">
      <c r="A300" s="1">
        <v>44196</v>
      </c>
      <c r="B300" t="s">
        <v>106</v>
      </c>
      <c r="C300" t="s">
        <v>107</v>
      </c>
      <c r="D300" t="s">
        <v>63</v>
      </c>
      <c r="E300" t="s">
        <v>124</v>
      </c>
      <c r="F300" t="s">
        <v>125</v>
      </c>
      <c r="G300" t="s">
        <v>126</v>
      </c>
      <c r="H300">
        <v>150</v>
      </c>
      <c r="I300" t="s">
        <v>127</v>
      </c>
      <c r="J300">
        <v>200</v>
      </c>
      <c r="K300" t="s">
        <v>128</v>
      </c>
      <c r="L300" t="s">
        <v>63</v>
      </c>
      <c r="P300">
        <v>835616000000</v>
      </c>
      <c r="Q300" t="s">
        <v>1121</v>
      </c>
      <c r="R300" t="s">
        <v>162</v>
      </c>
      <c r="S300" t="s">
        <v>195</v>
      </c>
      <c r="T300" t="s">
        <v>190</v>
      </c>
      <c r="U300" t="s">
        <v>298</v>
      </c>
      <c r="V300">
        <v>825098</v>
      </c>
      <c r="W300" t="s">
        <v>1122</v>
      </c>
      <c r="X300" t="s">
        <v>1123</v>
      </c>
      <c r="AB300">
        <v>200000</v>
      </c>
      <c r="AC300" s="1">
        <v>43935</v>
      </c>
      <c r="AD300" s="1">
        <v>43942</v>
      </c>
      <c r="AE300" s="1">
        <v>44125</v>
      </c>
      <c r="AF300" s="1">
        <v>44307</v>
      </c>
      <c r="AG300" s="1">
        <v>44672</v>
      </c>
      <c r="AH300">
        <v>74</v>
      </c>
      <c r="AI300">
        <v>106</v>
      </c>
      <c r="AJ300">
        <v>466</v>
      </c>
      <c r="AK300">
        <v>1.75</v>
      </c>
      <c r="AL300">
        <v>1</v>
      </c>
      <c r="AM300" t="s">
        <v>216</v>
      </c>
      <c r="AN300" t="s">
        <v>196</v>
      </c>
      <c r="AO300">
        <v>99.869</v>
      </c>
      <c r="AP300">
        <v>101.792</v>
      </c>
      <c r="AQ300">
        <v>203584</v>
      </c>
      <c r="AR300">
        <v>719.44</v>
      </c>
      <c r="AS300">
        <v>204303.44</v>
      </c>
      <c r="AT300">
        <v>203584</v>
      </c>
      <c r="AU300">
        <v>719.44</v>
      </c>
      <c r="AV300">
        <v>204303.44</v>
      </c>
      <c r="AW300">
        <v>199738</v>
      </c>
      <c r="AX300">
        <v>199738</v>
      </c>
      <c r="BA300">
        <v>73434370.659999996</v>
      </c>
      <c r="BB300">
        <v>570322.91</v>
      </c>
      <c r="BC300">
        <v>74004693.569999993</v>
      </c>
      <c r="BD300">
        <v>75455236.109999999</v>
      </c>
      <c r="BE300">
        <v>0.26980799999999999</v>
      </c>
      <c r="BF300" t="str">
        <f>IF(TRIM(W300)="",IF(TRIM(O300)="",IF(TRIM(M300)="","please check",CONCATENATE(M300,"_",COUNTIFS($M$2:$M300,M300,$C$2:$C300,$C300))),CONCATENATE(O300,"_",COUNTIFS($O$2:$O300,O300,$C$2:$C300,$C300))),W300)</f>
        <v>US902674YA28</v>
      </c>
      <c r="BG300" t="str">
        <f t="shared" si="14"/>
        <v/>
      </c>
      <c r="BH300">
        <f t="shared" si="15"/>
        <v>200000</v>
      </c>
      <c r="BI300">
        <f t="shared" si="16"/>
        <v>204303.44</v>
      </c>
      <c r="BJ300">
        <f>IF($I300&lt;&gt;"F.E.T.",$AV300,IF($BK300="",IF($D300=$L300,$BI300,-SUMIFS($BI:$BI,$BG:$BG,$BG300,$B:$B,$B300,$L:$L,"&lt;&gt;"&amp;$L300)+SUMIFS($AY:$AY,$BG:$BG,$BG300,$B:$B,$B300)),IF($D300=$L300,-SUMIFS($BI:$BI,$BG:$BG,$BG300,$B:$B,$B300,$L:$L,"&lt;&gt;"&amp;$L300)*VLOOKUP($D300&amp;(IF($L300=MID($Q300,FIND("Bought ",$Q300)+7,3),MID($Q300,FIND("Sold ",$Q300)+5,3),IF($L300=MID($Q300,FIND("Sold ",$Q300)+5,3),MID($Q300,FIND("Bought ",$Q300)+7,3),"error"))),FX!$A:$B,2,0)+SUMIFS($AY:$AY,$BG:$BG,$BG300,$B:$B,$B300),$BI300*(VLOOKUP($D300&amp;$L300,FX!$A:$B,2,0)))))</f>
        <v>204303.44</v>
      </c>
      <c r="BK300" t="str">
        <f>IF(E300="CASH",IFERROR(VLOOKUP(M300,[1]mapping!$A:$C,3,0),""),IF(I300="F.E.T.",IF(VLOOKUP(O300,[1]forwards!$E:$Q,13,0)=0,"",VLOOKUP(O300,[1]forwards!$E:$Q,13,0)),""))</f>
        <v/>
      </c>
      <c r="BL300">
        <f>IF($B300&lt;&gt;VLOOKUP($BL$1,NAV!$A:$N,MATCH("SubFund_Code",NAV!$A$1:$N$1,0),0),"n/a",IF($BK300="",$BJ300/SUMIFS($BJ:$BJ,$BK:$BK,"",$B:$B,$B300)*VLOOKUP($BL$1,NAV!$A:$N,MATCH("Hedged sc",NAV!$A$1:$N$1,0),0)/VLOOKUP($BL$1,NAV!$A:$N,MATCH("SC in FUND CCY",NAV!$A$1:$N$1,0),0),IF($BK300&lt;&gt;VLOOKUP($BL$1,NAV!$A:$N,MATCH("SC",NAV!$A$1:$N$1,0),0),"n/a",$BJ300/VLOOKUP($BL$1,NAV!$A:$N,MATCH("SC in FUND CCY",NAV!$A$1:$N$1,0),0))))</f>
        <v>2.7252494584401625E-3</v>
      </c>
    </row>
    <row r="301" spans="1:64" x14ac:dyDescent="0.25">
      <c r="A301" s="1">
        <v>44196</v>
      </c>
      <c r="B301" t="s">
        <v>106</v>
      </c>
      <c r="C301" t="s">
        <v>107</v>
      </c>
      <c r="D301" t="s">
        <v>63</v>
      </c>
      <c r="E301" t="s">
        <v>124</v>
      </c>
      <c r="F301" t="s">
        <v>125</v>
      </c>
      <c r="G301" t="s">
        <v>126</v>
      </c>
      <c r="H301">
        <v>150</v>
      </c>
      <c r="I301" t="s">
        <v>127</v>
      </c>
      <c r="J301">
        <v>200</v>
      </c>
      <c r="K301" t="s">
        <v>128</v>
      </c>
      <c r="L301" t="s">
        <v>63</v>
      </c>
      <c r="P301">
        <v>237024000000</v>
      </c>
      <c r="Q301" t="s">
        <v>993</v>
      </c>
      <c r="R301" t="s">
        <v>183</v>
      </c>
      <c r="S301" t="s">
        <v>137</v>
      </c>
      <c r="T301" t="s">
        <v>215</v>
      </c>
      <c r="U301" t="s">
        <v>298</v>
      </c>
      <c r="V301">
        <v>825098</v>
      </c>
      <c r="W301" t="s">
        <v>994</v>
      </c>
      <c r="X301" t="s">
        <v>995</v>
      </c>
      <c r="AB301">
        <v>635000</v>
      </c>
      <c r="AC301" s="1">
        <v>43444</v>
      </c>
      <c r="AD301" s="1">
        <v>43447</v>
      </c>
      <c r="AE301" s="1">
        <v>44105</v>
      </c>
      <c r="AF301" s="1">
        <v>44287</v>
      </c>
      <c r="AG301" s="1">
        <v>47209</v>
      </c>
      <c r="AH301">
        <v>94</v>
      </c>
      <c r="AI301">
        <v>86</v>
      </c>
      <c r="AJ301">
        <v>2966</v>
      </c>
      <c r="AK301">
        <v>4.25</v>
      </c>
      <c r="AL301">
        <v>1</v>
      </c>
      <c r="AM301" t="s">
        <v>216</v>
      </c>
      <c r="AN301" t="s">
        <v>196</v>
      </c>
      <c r="AO301">
        <v>106.159654</v>
      </c>
      <c r="AP301">
        <v>120.167</v>
      </c>
      <c r="AQ301">
        <v>763060.45</v>
      </c>
      <c r="AR301">
        <v>7046.74</v>
      </c>
      <c r="AS301">
        <v>770107.19</v>
      </c>
      <c r="AT301">
        <v>763060.45</v>
      </c>
      <c r="AU301">
        <v>7046.74</v>
      </c>
      <c r="AV301">
        <v>770107.19</v>
      </c>
      <c r="AW301">
        <v>674113.8</v>
      </c>
      <c r="AX301">
        <v>674113.8</v>
      </c>
      <c r="BA301">
        <v>73434370.659999996</v>
      </c>
      <c r="BB301">
        <v>570322.91</v>
      </c>
      <c r="BC301">
        <v>74004693.569999993</v>
      </c>
      <c r="BD301">
        <v>75455236.109999999</v>
      </c>
      <c r="BE301">
        <v>1.0112760000000001</v>
      </c>
      <c r="BF301" t="str">
        <f>IF(TRIM(W301)="",IF(TRIM(O301)="",IF(TRIM(M301)="","please check",CONCATENATE(M301,"_",COUNTIFS($M$2:$M301,M301,$C$2:$C301,$C301))),CONCATENATE(O301,"_",COUNTIFS($O$2:$O301,O301,$C$2:$C301,$C301))),W301)</f>
        <v>US30040WAF59</v>
      </c>
      <c r="BG301" t="str">
        <f t="shared" si="14"/>
        <v/>
      </c>
      <c r="BH301">
        <f t="shared" si="15"/>
        <v>635000</v>
      </c>
      <c r="BI301">
        <f t="shared" si="16"/>
        <v>770107.19</v>
      </c>
      <c r="BJ301">
        <f>IF($I301&lt;&gt;"F.E.T.",$AV301,IF($BK301="",IF($D301=$L301,$BI301,-SUMIFS($BI:$BI,$BG:$BG,$BG301,$B:$B,$B301,$L:$L,"&lt;&gt;"&amp;$L301)+SUMIFS($AY:$AY,$BG:$BG,$BG301,$B:$B,$B301)),IF($D301=$L301,-SUMIFS($BI:$BI,$BG:$BG,$BG301,$B:$B,$B301,$L:$L,"&lt;&gt;"&amp;$L301)*VLOOKUP($D301&amp;(IF($L301=MID($Q301,FIND("Bought ",$Q301)+7,3),MID($Q301,FIND("Sold ",$Q301)+5,3),IF($L301=MID($Q301,FIND("Sold ",$Q301)+5,3),MID($Q301,FIND("Bought ",$Q301)+7,3),"error"))),FX!$A:$B,2,0)+SUMIFS($AY:$AY,$BG:$BG,$BG301,$B:$B,$B301),$BI301*(VLOOKUP($D301&amp;$L301,FX!$A:$B,2,0)))))</f>
        <v>770107.19</v>
      </c>
      <c r="BK301" t="str">
        <f>IF(E301="CASH",IFERROR(VLOOKUP(M301,[1]mapping!$A:$C,3,0),""),IF(I301="F.E.T.",IF(VLOOKUP(O301,[1]forwards!$E:$Q,13,0)=0,"",VLOOKUP(O301,[1]forwards!$E:$Q,13,0)),""))</f>
        <v/>
      </c>
      <c r="BL301">
        <f>IF($B301&lt;&gt;VLOOKUP($BL$1,NAV!$A:$N,MATCH("SubFund_Code",NAV!$A$1:$N$1,0),0),"n/a",IF($BK301="",$BJ301/SUMIFS($BJ:$BJ,$BK:$BK,"",$B:$B,$B301)*VLOOKUP($BL$1,NAV!$A:$N,MATCH("Hedged sc",NAV!$A$1:$N$1,0),0)/VLOOKUP($BL$1,NAV!$A:$N,MATCH("SC in FUND CCY",NAV!$A$1:$N$1,0),0),IF($BK301&lt;&gt;VLOOKUP($BL$1,NAV!$A:$N,MATCH("SC",NAV!$A$1:$N$1,0),0),"n/a",$BJ301/VLOOKUP($BL$1,NAV!$A:$N,MATCH("SC in FUND CCY",NAV!$A$1:$N$1,0),0))))</f>
        <v>1.0272632719685851E-2</v>
      </c>
    </row>
    <row r="302" spans="1:64" x14ac:dyDescent="0.25">
      <c r="A302" s="1">
        <v>44196</v>
      </c>
      <c r="B302" t="s">
        <v>106</v>
      </c>
      <c r="C302" t="s">
        <v>107</v>
      </c>
      <c r="D302" t="s">
        <v>63</v>
      </c>
      <c r="E302" t="s">
        <v>124</v>
      </c>
      <c r="F302" t="s">
        <v>125</v>
      </c>
      <c r="G302" t="s">
        <v>126</v>
      </c>
      <c r="H302">
        <v>150</v>
      </c>
      <c r="I302" t="s">
        <v>127</v>
      </c>
      <c r="J302">
        <v>200</v>
      </c>
      <c r="K302" t="s">
        <v>128</v>
      </c>
      <c r="L302" t="s">
        <v>63</v>
      </c>
      <c r="P302">
        <v>243324000000</v>
      </c>
      <c r="Q302" t="s">
        <v>996</v>
      </c>
      <c r="R302" t="s">
        <v>183</v>
      </c>
      <c r="S302" t="s">
        <v>137</v>
      </c>
      <c r="T302" t="s">
        <v>215</v>
      </c>
      <c r="U302" t="s">
        <v>298</v>
      </c>
      <c r="V302">
        <v>825098</v>
      </c>
      <c r="W302" t="s">
        <v>997</v>
      </c>
      <c r="X302" t="s">
        <v>998</v>
      </c>
      <c r="AB302">
        <v>400000</v>
      </c>
      <c r="AC302" s="1">
        <v>43472</v>
      </c>
      <c r="AD302" s="1">
        <v>43474</v>
      </c>
      <c r="AE302" s="1">
        <v>44105</v>
      </c>
      <c r="AF302" s="1">
        <v>44287</v>
      </c>
      <c r="AG302" s="1">
        <v>49766</v>
      </c>
      <c r="AH302">
        <v>94</v>
      </c>
      <c r="AI302">
        <v>86</v>
      </c>
      <c r="AJ302">
        <v>5486</v>
      </c>
      <c r="AK302">
        <v>6.375</v>
      </c>
      <c r="AL302">
        <v>1</v>
      </c>
      <c r="AM302" t="s">
        <v>216</v>
      </c>
      <c r="AN302" t="s">
        <v>196</v>
      </c>
      <c r="AO302">
        <v>117.224</v>
      </c>
      <c r="AP302">
        <v>140.68700000000001</v>
      </c>
      <c r="AQ302">
        <v>562748</v>
      </c>
      <c r="AR302">
        <v>6658.33</v>
      </c>
      <c r="AS302">
        <v>569406.32999999996</v>
      </c>
      <c r="AT302">
        <v>562748</v>
      </c>
      <c r="AU302">
        <v>6658.33</v>
      </c>
      <c r="AV302">
        <v>569406.32999999996</v>
      </c>
      <c r="AW302">
        <v>468896</v>
      </c>
      <c r="AX302">
        <v>468896</v>
      </c>
      <c r="BA302">
        <v>73434370.659999996</v>
      </c>
      <c r="BB302">
        <v>570322.91</v>
      </c>
      <c r="BC302">
        <v>74004693.569999993</v>
      </c>
      <c r="BD302">
        <v>75455236.109999999</v>
      </c>
      <c r="BE302">
        <v>0.74580400000000002</v>
      </c>
      <c r="BF302" t="str">
        <f>IF(TRIM(W302)="",IF(TRIM(O302)="",IF(TRIM(M302)="","please check",CONCATENATE(M302,"_",COUNTIFS($M$2:$M302,M302,$C$2:$C302,$C302))),CONCATENATE(O302,"_",COUNTIFS($O$2:$O302,O302,$C$2:$C302,$C302))),W302)</f>
        <v>US037735CG04</v>
      </c>
      <c r="BG302" t="str">
        <f t="shared" si="14"/>
        <v/>
      </c>
      <c r="BH302">
        <f t="shared" si="15"/>
        <v>400000</v>
      </c>
      <c r="BI302">
        <f t="shared" si="16"/>
        <v>569406.32999999996</v>
      </c>
      <c r="BJ302">
        <f>IF($I302&lt;&gt;"F.E.T.",$AV302,IF($BK302="",IF($D302=$L302,$BI302,-SUMIFS($BI:$BI,$BG:$BG,$BG302,$B:$B,$B302,$L:$L,"&lt;&gt;"&amp;$L302)+SUMIFS($AY:$AY,$BG:$BG,$BG302,$B:$B,$B302)),IF($D302=$L302,-SUMIFS($BI:$BI,$BG:$BG,$BG302,$B:$B,$B302,$L:$L,"&lt;&gt;"&amp;$L302)*VLOOKUP($D302&amp;(IF($L302=MID($Q302,FIND("Bought ",$Q302)+7,3),MID($Q302,FIND("Sold ",$Q302)+5,3),IF($L302=MID($Q302,FIND("Sold ",$Q302)+5,3),MID($Q302,FIND("Bought ",$Q302)+7,3),"error"))),FX!$A:$B,2,0)+SUMIFS($AY:$AY,$BG:$BG,$BG302,$B:$B,$B302),$BI302*(VLOOKUP($D302&amp;$L302,FX!$A:$B,2,0)))))</f>
        <v>569406.32999999996</v>
      </c>
      <c r="BK302" t="str">
        <f>IF(E302="CASH",IFERROR(VLOOKUP(M302,[1]mapping!$A:$C,3,0),""),IF(I302="F.E.T.",IF(VLOOKUP(O302,[1]forwards!$E:$Q,13,0)=0,"",VLOOKUP(O302,[1]forwards!$E:$Q,13,0)),""))</f>
        <v/>
      </c>
      <c r="BL302">
        <f>IF($B302&lt;&gt;VLOOKUP($BL$1,NAV!$A:$N,MATCH("SubFund_Code",NAV!$A$1:$N$1,0),0),"n/a",IF($BK302="",$BJ302/SUMIFS($BJ:$BJ,$BK:$BK,"",$B:$B,$B302)*VLOOKUP($BL$1,NAV!$A:$N,MATCH("Hedged sc",NAV!$A$1:$N$1,0),0)/VLOOKUP($BL$1,NAV!$A:$N,MATCH("SC in FUND CCY",NAV!$A$1:$N$1,0),0),IF($BK302&lt;&gt;VLOOKUP($BL$1,NAV!$A:$N,MATCH("SC",NAV!$A$1:$N$1,0),0),"n/a",$BJ302/VLOOKUP($BL$1,NAV!$A:$N,MATCH("SC in FUND CCY",NAV!$A$1:$N$1,0),0))))</f>
        <v>7.5954388847534844E-3</v>
      </c>
    </row>
    <row r="303" spans="1:64" x14ac:dyDescent="0.25">
      <c r="A303" s="1">
        <v>44196</v>
      </c>
      <c r="B303" t="s">
        <v>106</v>
      </c>
      <c r="C303" t="s">
        <v>107</v>
      </c>
      <c r="D303" t="s">
        <v>63</v>
      </c>
      <c r="E303" t="s">
        <v>124</v>
      </c>
      <c r="F303" t="s">
        <v>125</v>
      </c>
      <c r="G303" t="s">
        <v>126</v>
      </c>
      <c r="H303">
        <v>150</v>
      </c>
      <c r="I303" t="s">
        <v>127</v>
      </c>
      <c r="J303">
        <v>200</v>
      </c>
      <c r="K303" t="s">
        <v>128</v>
      </c>
      <c r="L303" t="s">
        <v>63</v>
      </c>
      <c r="P303">
        <v>244420000000</v>
      </c>
      <c r="Q303" t="s">
        <v>999</v>
      </c>
      <c r="R303" t="s">
        <v>238</v>
      </c>
      <c r="S303" t="s">
        <v>137</v>
      </c>
      <c r="T303" t="s">
        <v>215</v>
      </c>
      <c r="U303" t="s">
        <v>298</v>
      </c>
      <c r="V303">
        <v>825098</v>
      </c>
      <c r="W303" t="s">
        <v>1000</v>
      </c>
      <c r="X303" t="s">
        <v>1001</v>
      </c>
      <c r="AB303">
        <v>375000</v>
      </c>
      <c r="AC303" s="1">
        <v>43475</v>
      </c>
      <c r="AD303" s="1">
        <v>43488</v>
      </c>
      <c r="AE303" s="1">
        <v>44035</v>
      </c>
      <c r="AF303" s="1">
        <v>44219</v>
      </c>
      <c r="AG303" s="1">
        <v>47141</v>
      </c>
      <c r="AH303">
        <v>162</v>
      </c>
      <c r="AI303">
        <v>18</v>
      </c>
      <c r="AJ303">
        <v>2898</v>
      </c>
      <c r="AK303">
        <v>4.75</v>
      </c>
      <c r="AL303">
        <v>1</v>
      </c>
      <c r="AM303" t="s">
        <v>216</v>
      </c>
      <c r="AN303" t="s">
        <v>196</v>
      </c>
      <c r="AO303">
        <v>103.9614</v>
      </c>
      <c r="AP303">
        <v>123.22</v>
      </c>
      <c r="AQ303">
        <v>462075</v>
      </c>
      <c r="AR303">
        <v>8015.63</v>
      </c>
      <c r="AS303">
        <v>470090.63</v>
      </c>
      <c r="AT303">
        <v>462075</v>
      </c>
      <c r="AU303">
        <v>8015.63</v>
      </c>
      <c r="AV303">
        <v>470090.63</v>
      </c>
      <c r="AW303">
        <v>389855.25</v>
      </c>
      <c r="AX303">
        <v>389855.25</v>
      </c>
      <c r="BA303">
        <v>73434370.659999996</v>
      </c>
      <c r="BB303">
        <v>570322.91</v>
      </c>
      <c r="BC303">
        <v>74004693.569999993</v>
      </c>
      <c r="BD303">
        <v>75455236.109999999</v>
      </c>
      <c r="BE303">
        <v>0.61238300000000001</v>
      </c>
      <c r="BF303" t="str">
        <f>IF(TRIM(W303)="",IF(TRIM(O303)="",IF(TRIM(M303)="","please check",CONCATENATE(M303,"_",COUNTIFS($M$2:$M303,M303,$C$2:$C303,$C303))),CONCATENATE(O303,"_",COUNTIFS($O$2:$O303,O303,$C$2:$C303,$C303))),W303)</f>
        <v>US035240AQ30</v>
      </c>
      <c r="BG303" t="str">
        <f t="shared" si="14"/>
        <v/>
      </c>
      <c r="BH303">
        <f t="shared" si="15"/>
        <v>375000</v>
      </c>
      <c r="BI303">
        <f t="shared" si="16"/>
        <v>470090.63</v>
      </c>
      <c r="BJ303">
        <f>IF($I303&lt;&gt;"F.E.T.",$AV303,IF($BK303="",IF($D303=$L303,$BI303,-SUMIFS($BI:$BI,$BG:$BG,$BG303,$B:$B,$B303,$L:$L,"&lt;&gt;"&amp;$L303)+SUMIFS($AY:$AY,$BG:$BG,$BG303,$B:$B,$B303)),IF($D303=$L303,-SUMIFS($BI:$BI,$BG:$BG,$BG303,$B:$B,$B303,$L:$L,"&lt;&gt;"&amp;$L303)*VLOOKUP($D303&amp;(IF($L303=MID($Q303,FIND("Bought ",$Q303)+7,3),MID($Q303,FIND("Sold ",$Q303)+5,3),IF($L303=MID($Q303,FIND("Sold ",$Q303)+5,3),MID($Q303,FIND("Bought ",$Q303)+7,3),"error"))),FX!$A:$B,2,0)+SUMIFS($AY:$AY,$BG:$BG,$BG303,$B:$B,$B303),$BI303*(VLOOKUP($D303&amp;$L303,FX!$A:$B,2,0)))))</f>
        <v>470090.63</v>
      </c>
      <c r="BK303" t="str">
        <f>IF(E303="CASH",IFERROR(VLOOKUP(M303,[1]mapping!$A:$C,3,0),""),IF(I303="F.E.T.",IF(VLOOKUP(O303,[1]forwards!$E:$Q,13,0)=0,"",VLOOKUP(O303,[1]forwards!$E:$Q,13,0)),""))</f>
        <v/>
      </c>
      <c r="BL303">
        <f>IF($B303&lt;&gt;VLOOKUP($BL$1,NAV!$A:$N,MATCH("SubFund_Code",NAV!$A$1:$N$1,0),0),"n/a",IF($BK303="",$BJ303/SUMIFS($BJ:$BJ,$BK:$BK,"",$B:$B,$B303)*VLOOKUP($BL$1,NAV!$A:$N,MATCH("Hedged sc",NAV!$A$1:$N$1,0),0)/VLOOKUP($BL$1,NAV!$A:$N,MATCH("SC in FUND CCY",NAV!$A$1:$N$1,0),0),IF($BK303&lt;&gt;VLOOKUP($BL$1,NAV!$A:$N,MATCH("SC",NAV!$A$1:$N$1,0),0),"n/a",$BJ303/VLOOKUP($BL$1,NAV!$A:$N,MATCH("SC in FUND CCY",NAV!$A$1:$N$1,0),0))))</f>
        <v>6.2706444630853736E-3</v>
      </c>
    </row>
    <row r="304" spans="1:64" x14ac:dyDescent="0.25">
      <c r="A304" s="1">
        <v>44196</v>
      </c>
      <c r="B304" t="s">
        <v>106</v>
      </c>
      <c r="C304" t="s">
        <v>107</v>
      </c>
      <c r="D304" t="s">
        <v>63</v>
      </c>
      <c r="E304" t="s">
        <v>124</v>
      </c>
      <c r="F304" t="s">
        <v>125</v>
      </c>
      <c r="G304" t="s">
        <v>126</v>
      </c>
      <c r="H304">
        <v>150</v>
      </c>
      <c r="I304" t="s">
        <v>127</v>
      </c>
      <c r="J304">
        <v>200</v>
      </c>
      <c r="K304" t="s">
        <v>128</v>
      </c>
      <c r="L304" t="s">
        <v>63</v>
      </c>
      <c r="P304">
        <v>245204000000</v>
      </c>
      <c r="Q304" t="s">
        <v>1002</v>
      </c>
      <c r="R304" t="s">
        <v>136</v>
      </c>
      <c r="S304" t="s">
        <v>137</v>
      </c>
      <c r="T304" t="s">
        <v>215</v>
      </c>
      <c r="U304" t="s">
        <v>298</v>
      </c>
      <c r="V304">
        <v>825098</v>
      </c>
      <c r="W304" t="s">
        <v>1003</v>
      </c>
      <c r="X304" t="s">
        <v>1004</v>
      </c>
      <c r="AB304">
        <v>450000</v>
      </c>
      <c r="AC304" s="1">
        <v>43479</v>
      </c>
      <c r="AD304" s="1">
        <v>43482</v>
      </c>
      <c r="AE304" s="1">
        <v>44029</v>
      </c>
      <c r="AF304" s="1">
        <v>44213</v>
      </c>
      <c r="AG304" s="1">
        <v>45308</v>
      </c>
      <c r="AH304">
        <v>168</v>
      </c>
      <c r="AI304">
        <v>12</v>
      </c>
      <c r="AJ304">
        <v>1092</v>
      </c>
      <c r="AK304">
        <v>5.0999999999999996</v>
      </c>
      <c r="AL304">
        <v>1</v>
      </c>
      <c r="AM304" t="s">
        <v>216</v>
      </c>
      <c r="AN304" t="s">
        <v>196</v>
      </c>
      <c r="AO304">
        <v>103.15433299999999</v>
      </c>
      <c r="AP304">
        <v>111.902</v>
      </c>
      <c r="AQ304">
        <v>503559</v>
      </c>
      <c r="AR304">
        <v>10710</v>
      </c>
      <c r="AS304">
        <v>514269</v>
      </c>
      <c r="AT304">
        <v>503559</v>
      </c>
      <c r="AU304">
        <v>10710</v>
      </c>
      <c r="AV304">
        <v>514269</v>
      </c>
      <c r="AW304">
        <v>464194.5</v>
      </c>
      <c r="AX304">
        <v>464194.5</v>
      </c>
      <c r="BA304">
        <v>73434370.659999996</v>
      </c>
      <c r="BB304">
        <v>570322.91</v>
      </c>
      <c r="BC304">
        <v>74004693.569999993</v>
      </c>
      <c r="BD304">
        <v>75455236.109999999</v>
      </c>
      <c r="BE304">
        <v>0.66736099999999998</v>
      </c>
      <c r="BF304" t="str">
        <f>IF(TRIM(W304)="",IF(TRIM(O304)="",IF(TRIM(M304)="","please check",CONCATENATE(M304,"_",COUNTIFS($M$2:$M304,M304,$C$2:$C304,$C304))),CONCATENATE(O304,"_",COUNTIFS($O$2:$O304,O304,$C$2:$C304,$C304))),W304)</f>
        <v>US37045XCR52</v>
      </c>
      <c r="BG304" t="str">
        <f t="shared" si="14"/>
        <v/>
      </c>
      <c r="BH304">
        <f t="shared" si="15"/>
        <v>450000</v>
      </c>
      <c r="BI304">
        <f t="shared" si="16"/>
        <v>514269</v>
      </c>
      <c r="BJ304">
        <f>IF($I304&lt;&gt;"F.E.T.",$AV304,IF($BK304="",IF($D304=$L304,$BI304,-SUMIFS($BI:$BI,$BG:$BG,$BG304,$B:$B,$B304,$L:$L,"&lt;&gt;"&amp;$L304)+SUMIFS($AY:$AY,$BG:$BG,$BG304,$B:$B,$B304)),IF($D304=$L304,-SUMIFS($BI:$BI,$BG:$BG,$BG304,$B:$B,$B304,$L:$L,"&lt;&gt;"&amp;$L304)*VLOOKUP($D304&amp;(IF($L304=MID($Q304,FIND("Bought ",$Q304)+7,3),MID($Q304,FIND("Sold ",$Q304)+5,3),IF($L304=MID($Q304,FIND("Sold ",$Q304)+5,3),MID($Q304,FIND("Bought ",$Q304)+7,3),"error"))),FX!$A:$B,2,0)+SUMIFS($AY:$AY,$BG:$BG,$BG304,$B:$B,$B304),$BI304*(VLOOKUP($D304&amp;$L304,FX!$A:$B,2,0)))))</f>
        <v>514269</v>
      </c>
      <c r="BK304" t="str">
        <f>IF(E304="CASH",IFERROR(VLOOKUP(M304,[1]mapping!$A:$C,3,0),""),IF(I304="F.E.T.",IF(VLOOKUP(O304,[1]forwards!$E:$Q,13,0)=0,"",VLOOKUP(O304,[1]forwards!$E:$Q,13,0)),""))</f>
        <v/>
      </c>
      <c r="BL304">
        <f>IF($B304&lt;&gt;VLOOKUP($BL$1,NAV!$A:$N,MATCH("SubFund_Code",NAV!$A$1:$N$1,0),0),"n/a",IF($BK304="",$BJ304/SUMIFS($BJ:$BJ,$BK:$BK,"",$B:$B,$B304)*VLOOKUP($BL$1,NAV!$A:$N,MATCH("Hedged sc",NAV!$A$1:$N$1,0),0)/VLOOKUP($BL$1,NAV!$A:$N,MATCH("SC in FUND CCY",NAV!$A$1:$N$1,0),0),IF($BK304&lt;&gt;VLOOKUP($BL$1,NAV!$A:$N,MATCH("SC",NAV!$A$1:$N$1,0),0),"n/a",$BJ304/VLOOKUP($BL$1,NAV!$A:$N,MATCH("SC in FUND CCY",NAV!$A$1:$N$1,0),0))))</f>
        <v>6.8599496598910131E-3</v>
      </c>
    </row>
    <row r="305" spans="1:64" x14ac:dyDescent="0.25">
      <c r="A305" s="1">
        <v>44196</v>
      </c>
      <c r="B305" t="s">
        <v>106</v>
      </c>
      <c r="C305" t="s">
        <v>107</v>
      </c>
      <c r="D305" t="s">
        <v>63</v>
      </c>
      <c r="E305" t="s">
        <v>124</v>
      </c>
      <c r="F305" t="s">
        <v>125</v>
      </c>
      <c r="G305" t="s">
        <v>126</v>
      </c>
      <c r="H305">
        <v>150</v>
      </c>
      <c r="I305" t="s">
        <v>127</v>
      </c>
      <c r="J305">
        <v>200</v>
      </c>
      <c r="K305" t="s">
        <v>128</v>
      </c>
      <c r="L305" t="s">
        <v>63</v>
      </c>
      <c r="P305">
        <v>245618000000</v>
      </c>
      <c r="Q305" t="s">
        <v>1005</v>
      </c>
      <c r="R305" t="s">
        <v>162</v>
      </c>
      <c r="S305" t="s">
        <v>137</v>
      </c>
      <c r="T305" t="s">
        <v>215</v>
      </c>
      <c r="U305" t="s">
        <v>298</v>
      </c>
      <c r="V305">
        <v>825098</v>
      </c>
      <c r="W305" t="s">
        <v>1006</v>
      </c>
      <c r="X305" t="s">
        <v>1007</v>
      </c>
      <c r="AB305">
        <v>350000</v>
      </c>
      <c r="AC305" s="1">
        <v>43760</v>
      </c>
      <c r="AD305" s="1">
        <v>43762</v>
      </c>
      <c r="AE305" s="1">
        <v>44153</v>
      </c>
      <c r="AF305" s="1">
        <v>44334</v>
      </c>
      <c r="AG305" s="1">
        <v>53465</v>
      </c>
      <c r="AH305">
        <v>47</v>
      </c>
      <c r="AI305">
        <v>133</v>
      </c>
      <c r="AJ305">
        <v>9133</v>
      </c>
      <c r="AK305">
        <v>4.75</v>
      </c>
      <c r="AL305">
        <v>1</v>
      </c>
      <c r="AM305" t="s">
        <v>216</v>
      </c>
      <c r="AN305" t="s">
        <v>196</v>
      </c>
      <c r="AO305">
        <v>118.45557100000001</v>
      </c>
      <c r="AP305">
        <v>133.02699999999999</v>
      </c>
      <c r="AQ305">
        <v>465594.5</v>
      </c>
      <c r="AR305">
        <v>2170.4899999999998</v>
      </c>
      <c r="AS305">
        <v>467764.99</v>
      </c>
      <c r="AT305">
        <v>465594.5</v>
      </c>
      <c r="AU305">
        <v>2170.4899999999998</v>
      </c>
      <c r="AV305">
        <v>467764.99</v>
      </c>
      <c r="AW305">
        <v>414594.5</v>
      </c>
      <c r="AX305">
        <v>414594.5</v>
      </c>
      <c r="BA305">
        <v>73434370.659999996</v>
      </c>
      <c r="BB305">
        <v>570322.91</v>
      </c>
      <c r="BC305">
        <v>74004693.569999993</v>
      </c>
      <c r="BD305">
        <v>75455236.109999999</v>
      </c>
      <c r="BE305">
        <v>0.61704700000000001</v>
      </c>
      <c r="BF305" t="str">
        <f>IF(TRIM(W305)="",IF(TRIM(O305)="",IF(TRIM(M305)="","please check",CONCATENATE(M305,"_",COUNTIFS($M$2:$M305,M305,$C$2:$C305,$C305))),CONCATENATE(O305,"_",COUNTIFS($O$2:$O305,O305,$C$2:$C305,$C305))),W305)</f>
        <v>US172967KR13</v>
      </c>
      <c r="BG305" t="str">
        <f t="shared" si="14"/>
        <v/>
      </c>
      <c r="BH305">
        <f t="shared" si="15"/>
        <v>350000</v>
      </c>
      <c r="BI305">
        <f t="shared" si="16"/>
        <v>467764.99</v>
      </c>
      <c r="BJ305">
        <f>IF($I305&lt;&gt;"F.E.T.",$AV305,IF($BK305="",IF($D305=$L305,$BI305,-SUMIFS($BI:$BI,$BG:$BG,$BG305,$B:$B,$B305,$L:$L,"&lt;&gt;"&amp;$L305)+SUMIFS($AY:$AY,$BG:$BG,$BG305,$B:$B,$B305)),IF($D305=$L305,-SUMIFS($BI:$BI,$BG:$BG,$BG305,$B:$B,$B305,$L:$L,"&lt;&gt;"&amp;$L305)*VLOOKUP($D305&amp;(IF($L305=MID($Q305,FIND("Bought ",$Q305)+7,3),MID($Q305,FIND("Sold ",$Q305)+5,3),IF($L305=MID($Q305,FIND("Sold ",$Q305)+5,3),MID($Q305,FIND("Bought ",$Q305)+7,3),"error"))),FX!$A:$B,2,0)+SUMIFS($AY:$AY,$BG:$BG,$BG305,$B:$B,$B305),$BI305*(VLOOKUP($D305&amp;$L305,FX!$A:$B,2,0)))))</f>
        <v>467764.99</v>
      </c>
      <c r="BK305" t="str">
        <f>IF(E305="CASH",IFERROR(VLOOKUP(M305,[1]mapping!$A:$C,3,0),""),IF(I305="F.E.T.",IF(VLOOKUP(O305,[1]forwards!$E:$Q,13,0)=0,"",VLOOKUP(O305,[1]forwards!$E:$Q,13,0)),""))</f>
        <v/>
      </c>
      <c r="BL305">
        <f>IF($B305&lt;&gt;VLOOKUP($BL$1,NAV!$A:$N,MATCH("SubFund_Code",NAV!$A$1:$N$1,0),0),"n/a",IF($BK305="",$BJ305/SUMIFS($BJ:$BJ,$BK:$BK,"",$B:$B,$B305)*VLOOKUP($BL$1,NAV!$A:$N,MATCH("Hedged sc",NAV!$A$1:$N$1,0),0)/VLOOKUP($BL$1,NAV!$A:$N,MATCH("SC in FUND CCY",NAV!$A$1:$N$1,0),0),IF($BK305&lt;&gt;VLOOKUP($BL$1,NAV!$A:$N,MATCH("SC",NAV!$A$1:$N$1,0),0),"n/a",$BJ305/VLOOKUP($BL$1,NAV!$A:$N,MATCH("SC in FUND CCY",NAV!$A$1:$N$1,0),0))))</f>
        <v>6.2396222289490969E-3</v>
      </c>
    </row>
    <row r="306" spans="1:64" x14ac:dyDescent="0.25">
      <c r="A306" s="1">
        <v>44196</v>
      </c>
      <c r="B306" t="s">
        <v>106</v>
      </c>
      <c r="C306" t="s">
        <v>107</v>
      </c>
      <c r="D306" t="s">
        <v>63</v>
      </c>
      <c r="E306" t="s">
        <v>124</v>
      </c>
      <c r="F306" t="s">
        <v>125</v>
      </c>
      <c r="G306" t="s">
        <v>126</v>
      </c>
      <c r="H306">
        <v>150</v>
      </c>
      <c r="I306" t="s">
        <v>127</v>
      </c>
      <c r="J306">
        <v>200</v>
      </c>
      <c r="K306" t="s">
        <v>128</v>
      </c>
      <c r="L306" t="s">
        <v>63</v>
      </c>
      <c r="P306">
        <v>249221000000</v>
      </c>
      <c r="Q306" t="s">
        <v>1262</v>
      </c>
      <c r="R306" t="s">
        <v>233</v>
      </c>
      <c r="S306" t="s">
        <v>137</v>
      </c>
      <c r="T306" t="s">
        <v>190</v>
      </c>
      <c r="U306" t="s">
        <v>298</v>
      </c>
      <c r="V306">
        <v>825098</v>
      </c>
      <c r="W306" t="s">
        <v>1263</v>
      </c>
      <c r="X306" t="s">
        <v>1264</v>
      </c>
      <c r="AB306">
        <v>625000</v>
      </c>
      <c r="AC306" s="1">
        <v>43497</v>
      </c>
      <c r="AD306" s="1">
        <v>43501</v>
      </c>
      <c r="AE306" s="1">
        <v>44136</v>
      </c>
      <c r="AF306" s="1">
        <v>44317</v>
      </c>
      <c r="AG306" s="1">
        <v>45413</v>
      </c>
      <c r="AH306">
        <v>64</v>
      </c>
      <c r="AI306">
        <v>116</v>
      </c>
      <c r="AJ306">
        <v>1196</v>
      </c>
      <c r="AK306">
        <v>3.75</v>
      </c>
      <c r="AL306">
        <v>1</v>
      </c>
      <c r="AM306" t="s">
        <v>216</v>
      </c>
      <c r="AN306" t="s">
        <v>196</v>
      </c>
      <c r="AO306">
        <v>100.63804</v>
      </c>
      <c r="AP306">
        <v>109.142</v>
      </c>
      <c r="AQ306">
        <v>682137.5</v>
      </c>
      <c r="AR306">
        <v>4166.67</v>
      </c>
      <c r="AS306">
        <v>686304.17</v>
      </c>
      <c r="AT306">
        <v>682137.5</v>
      </c>
      <c r="AU306">
        <v>4166.67</v>
      </c>
      <c r="AV306">
        <v>686304.17</v>
      </c>
      <c r="AW306">
        <v>628987.75</v>
      </c>
      <c r="AX306">
        <v>628987.75</v>
      </c>
      <c r="BA306">
        <v>73434370.659999996</v>
      </c>
      <c r="BB306">
        <v>570322.91</v>
      </c>
      <c r="BC306">
        <v>74004693.569999993</v>
      </c>
      <c r="BD306">
        <v>75455236.109999999</v>
      </c>
      <c r="BE306">
        <v>0.90402899999999997</v>
      </c>
      <c r="BF306" t="str">
        <f>IF(TRIM(W306)="",IF(TRIM(O306)="",IF(TRIM(M306)="","please check",CONCATENATE(M306,"_",COUNTIFS($M$2:$M306,M306,$C$2:$C306,$C306))),CONCATENATE(O306,"_",COUNTIFS($O$2:$O306,O306,$C$2:$C306,$C306))),W306)</f>
        <v>US806851AJ09</v>
      </c>
      <c r="BG306" t="str">
        <f t="shared" si="14"/>
        <v/>
      </c>
      <c r="BH306">
        <f t="shared" si="15"/>
        <v>625000</v>
      </c>
      <c r="BI306">
        <f t="shared" si="16"/>
        <v>686304.17</v>
      </c>
      <c r="BJ306">
        <f>IF($I306&lt;&gt;"F.E.T.",$AV306,IF($BK306="",IF($D306=$L306,$BI306,-SUMIFS($BI:$BI,$BG:$BG,$BG306,$B:$B,$B306,$L:$L,"&lt;&gt;"&amp;$L306)+SUMIFS($AY:$AY,$BG:$BG,$BG306,$B:$B,$B306)),IF($D306=$L306,-SUMIFS($BI:$BI,$BG:$BG,$BG306,$B:$B,$B306,$L:$L,"&lt;&gt;"&amp;$L306)*VLOOKUP($D306&amp;(IF($L306=MID($Q306,FIND("Bought ",$Q306)+7,3),MID($Q306,FIND("Sold ",$Q306)+5,3),IF($L306=MID($Q306,FIND("Sold ",$Q306)+5,3),MID($Q306,FIND("Bought ",$Q306)+7,3),"error"))),FX!$A:$B,2,0)+SUMIFS($AY:$AY,$BG:$BG,$BG306,$B:$B,$B306),$BI306*(VLOOKUP($D306&amp;$L306,FX!$A:$B,2,0)))))</f>
        <v>686304.17</v>
      </c>
      <c r="BK306" t="str">
        <f>IF(E306="CASH",IFERROR(VLOOKUP(M306,[1]mapping!$A:$C,3,0),""),IF(I306="F.E.T.",IF(VLOOKUP(O306,[1]forwards!$E:$Q,13,0)=0,"",VLOOKUP(O306,[1]forwards!$E:$Q,13,0)),""))</f>
        <v/>
      </c>
      <c r="BL306">
        <f>IF($B306&lt;&gt;VLOOKUP($BL$1,NAV!$A:$N,MATCH("SubFund_Code",NAV!$A$1:$N$1,0),0),"n/a",IF($BK306="",$BJ306/SUMIFS($BJ:$BJ,$BK:$BK,"",$B:$B,$B306)*VLOOKUP($BL$1,NAV!$A:$N,MATCH("Hedged sc",NAV!$A$1:$N$1,0),0)/VLOOKUP($BL$1,NAV!$A:$N,MATCH("SC in FUND CCY",NAV!$A$1:$N$1,0),0),IF($BK306&lt;&gt;VLOOKUP($BL$1,NAV!$A:$N,MATCH("SC",NAV!$A$1:$N$1,0),0),"n/a",$BJ306/VLOOKUP($BL$1,NAV!$A:$N,MATCH("SC in FUND CCY",NAV!$A$1:$N$1,0),0))))</f>
        <v>9.1547654196019682E-3</v>
      </c>
    </row>
    <row r="307" spans="1:64" x14ac:dyDescent="0.25">
      <c r="A307" s="1">
        <v>44196</v>
      </c>
      <c r="B307" t="s">
        <v>106</v>
      </c>
      <c r="C307" t="s">
        <v>107</v>
      </c>
      <c r="D307" t="s">
        <v>63</v>
      </c>
      <c r="E307" t="s">
        <v>124</v>
      </c>
      <c r="F307" t="s">
        <v>125</v>
      </c>
      <c r="G307" t="s">
        <v>126</v>
      </c>
      <c r="H307">
        <v>150</v>
      </c>
      <c r="I307" t="s">
        <v>127</v>
      </c>
      <c r="J307">
        <v>200</v>
      </c>
      <c r="K307" t="s">
        <v>128</v>
      </c>
      <c r="L307" t="s">
        <v>63</v>
      </c>
      <c r="P307">
        <v>254293000000</v>
      </c>
      <c r="Q307" t="s">
        <v>1008</v>
      </c>
      <c r="R307" t="s">
        <v>222</v>
      </c>
      <c r="S307" t="s">
        <v>137</v>
      </c>
      <c r="T307" t="s">
        <v>215</v>
      </c>
      <c r="U307" t="s">
        <v>298</v>
      </c>
      <c r="V307">
        <v>825098</v>
      </c>
      <c r="W307" t="s">
        <v>1009</v>
      </c>
      <c r="X307" t="s">
        <v>1010</v>
      </c>
      <c r="AB307">
        <v>600000</v>
      </c>
      <c r="AC307" s="1">
        <v>43509</v>
      </c>
      <c r="AD307" s="1">
        <v>43515</v>
      </c>
      <c r="AE307" s="1">
        <v>44075</v>
      </c>
      <c r="AF307" s="1">
        <v>44256</v>
      </c>
      <c r="AG307" s="1">
        <v>50830</v>
      </c>
      <c r="AH307">
        <v>124</v>
      </c>
      <c r="AI307">
        <v>56</v>
      </c>
      <c r="AJ307">
        <v>6536</v>
      </c>
      <c r="AK307">
        <v>4.8499999999999996</v>
      </c>
      <c r="AL307">
        <v>1</v>
      </c>
      <c r="AM307" t="s">
        <v>216</v>
      </c>
      <c r="AN307" t="s">
        <v>196</v>
      </c>
      <c r="AO307">
        <v>99.997749999999996</v>
      </c>
      <c r="AP307">
        <v>124.70171000000001</v>
      </c>
      <c r="AQ307">
        <v>748210.26</v>
      </c>
      <c r="AR307">
        <v>10023.33</v>
      </c>
      <c r="AS307">
        <v>758233.59</v>
      </c>
      <c r="AT307">
        <v>748210.26</v>
      </c>
      <c r="AU307">
        <v>10023.33</v>
      </c>
      <c r="AV307">
        <v>758233.59</v>
      </c>
      <c r="AW307">
        <v>599986.5</v>
      </c>
      <c r="AX307">
        <v>599986.5</v>
      </c>
      <c r="BA307">
        <v>73434370.659999996</v>
      </c>
      <c r="BB307">
        <v>570322.91</v>
      </c>
      <c r="BC307">
        <v>74004693.569999993</v>
      </c>
      <c r="BD307">
        <v>75455236.109999999</v>
      </c>
      <c r="BE307">
        <v>0.991595</v>
      </c>
      <c r="BF307" t="str">
        <f>IF(TRIM(W307)="",IF(TRIM(O307)="",IF(TRIM(M307)="","please check",CONCATENATE(M307,"_",COUNTIFS($M$2:$M307,M307,$C$2:$C307,$C307))),CONCATENATE(O307,"_",COUNTIFS($O$2:$O307,O307,$C$2:$C307,$C307))),W307)</f>
        <v>US00206RHK14</v>
      </c>
      <c r="BG307" t="str">
        <f t="shared" si="14"/>
        <v/>
      </c>
      <c r="BH307">
        <f t="shared" si="15"/>
        <v>600000</v>
      </c>
      <c r="BI307">
        <f t="shared" si="16"/>
        <v>758233.59</v>
      </c>
      <c r="BJ307">
        <f>IF($I307&lt;&gt;"F.E.T.",$AV307,IF($BK307="",IF($D307=$L307,$BI307,-SUMIFS($BI:$BI,$BG:$BG,$BG307,$B:$B,$B307,$L:$L,"&lt;&gt;"&amp;$L307)+SUMIFS($AY:$AY,$BG:$BG,$BG307,$B:$B,$B307)),IF($D307=$L307,-SUMIFS($BI:$BI,$BG:$BG,$BG307,$B:$B,$B307,$L:$L,"&lt;&gt;"&amp;$L307)*VLOOKUP($D307&amp;(IF($L307=MID($Q307,FIND("Bought ",$Q307)+7,3),MID($Q307,FIND("Sold ",$Q307)+5,3),IF($L307=MID($Q307,FIND("Sold ",$Q307)+5,3),MID($Q307,FIND("Bought ",$Q307)+7,3),"error"))),FX!$A:$B,2,0)+SUMIFS($AY:$AY,$BG:$BG,$BG307,$B:$B,$B307),$BI307*(VLOOKUP($D307&amp;$L307,FX!$A:$B,2,0)))))</f>
        <v>758233.59</v>
      </c>
      <c r="BK307" t="str">
        <f>IF(E307="CASH",IFERROR(VLOOKUP(M307,[1]mapping!$A:$C,3,0),""),IF(I307="F.E.T.",IF(VLOOKUP(O307,[1]forwards!$E:$Q,13,0)=0,"",VLOOKUP(O307,[1]forwards!$E:$Q,13,0)),""))</f>
        <v/>
      </c>
      <c r="BL307">
        <f>IF($B307&lt;&gt;VLOOKUP($BL$1,NAV!$A:$N,MATCH("SubFund_Code",NAV!$A$1:$N$1,0),0),"n/a",IF($BK307="",$BJ307/SUMIFS($BJ:$BJ,$BK:$BK,"",$B:$B,$B307)*VLOOKUP($BL$1,NAV!$A:$N,MATCH("Hedged sc",NAV!$A$1:$N$1,0),0)/VLOOKUP($BL$1,NAV!$A:$N,MATCH("SC in FUND CCY",NAV!$A$1:$N$1,0),0),IF($BK307&lt;&gt;VLOOKUP($BL$1,NAV!$A:$N,MATCH("SC",NAV!$A$1:$N$1,0),0),"n/a",$BJ307/VLOOKUP($BL$1,NAV!$A:$N,MATCH("SC in FUND CCY",NAV!$A$1:$N$1,0),0))))</f>
        <v>1.0114248103304772E-2</v>
      </c>
    </row>
    <row r="308" spans="1:64" x14ac:dyDescent="0.25">
      <c r="A308" s="1">
        <v>44196</v>
      </c>
      <c r="B308" t="s">
        <v>106</v>
      </c>
      <c r="C308" t="s">
        <v>107</v>
      </c>
      <c r="D308" t="s">
        <v>63</v>
      </c>
      <c r="E308" t="s">
        <v>124</v>
      </c>
      <c r="F308" t="s">
        <v>125</v>
      </c>
      <c r="G308" t="s">
        <v>126</v>
      </c>
      <c r="H308">
        <v>150</v>
      </c>
      <c r="I308" t="s">
        <v>127</v>
      </c>
      <c r="J308">
        <v>200</v>
      </c>
      <c r="K308" t="s">
        <v>128</v>
      </c>
      <c r="L308" t="s">
        <v>63</v>
      </c>
      <c r="P308">
        <v>255782000000</v>
      </c>
      <c r="Q308" t="s">
        <v>1011</v>
      </c>
      <c r="R308" t="s">
        <v>1012</v>
      </c>
      <c r="S308" t="s">
        <v>137</v>
      </c>
      <c r="T308" t="s">
        <v>1013</v>
      </c>
      <c r="U308" t="s">
        <v>298</v>
      </c>
      <c r="V308">
        <v>825098</v>
      </c>
      <c r="W308" t="s">
        <v>1014</v>
      </c>
      <c r="X308" t="s">
        <v>1015</v>
      </c>
      <c r="AB308">
        <v>650000</v>
      </c>
      <c r="AC308" s="1">
        <v>43516</v>
      </c>
      <c r="AD308" s="1">
        <v>43516</v>
      </c>
      <c r="AE308" s="1">
        <v>44089</v>
      </c>
      <c r="AF308" s="1">
        <v>44270</v>
      </c>
      <c r="AG308" s="1">
        <v>45731</v>
      </c>
      <c r="AH308">
        <v>110</v>
      </c>
      <c r="AI308">
        <v>70</v>
      </c>
      <c r="AJ308">
        <v>1510</v>
      </c>
      <c r="AK308">
        <v>3.75</v>
      </c>
      <c r="AL308">
        <v>1</v>
      </c>
      <c r="AM308" t="s">
        <v>216</v>
      </c>
      <c r="AN308" t="s">
        <v>196</v>
      </c>
      <c r="AO308">
        <v>103.240269</v>
      </c>
      <c r="AP308">
        <v>111.509</v>
      </c>
      <c r="AQ308">
        <v>724808.5</v>
      </c>
      <c r="AR308">
        <v>7447.92</v>
      </c>
      <c r="AS308">
        <v>732256.42</v>
      </c>
      <c r="AT308">
        <v>724808.5</v>
      </c>
      <c r="AU308">
        <v>7447.92</v>
      </c>
      <c r="AV308">
        <v>732256.42</v>
      </c>
      <c r="AW308">
        <v>671061.75</v>
      </c>
      <c r="AX308">
        <v>671061.75</v>
      </c>
      <c r="BA308">
        <v>73434370.659999996</v>
      </c>
      <c r="BB308">
        <v>570322.91</v>
      </c>
      <c r="BC308">
        <v>74004693.569999993</v>
      </c>
      <c r="BD308">
        <v>75455236.109999999</v>
      </c>
      <c r="BE308">
        <v>0.96058100000000002</v>
      </c>
      <c r="BF308" t="str">
        <f>IF(TRIM(W308)="",IF(TRIM(O308)="",IF(TRIM(M308)="","please check",CONCATENATE(M308,"_",COUNTIFS($M$2:$M308,M308,$C$2:$C308,$C308))),CONCATENATE(O308,"_",COUNTIFS($O$2:$O308,O308,$C$2:$C308,$C308))),W308)</f>
        <v>US96145DAF24</v>
      </c>
      <c r="BG308" t="str">
        <f t="shared" si="14"/>
        <v/>
      </c>
      <c r="BH308">
        <f t="shared" si="15"/>
        <v>650000</v>
      </c>
      <c r="BI308">
        <f t="shared" si="16"/>
        <v>732256.42</v>
      </c>
      <c r="BJ308">
        <f>IF($I308&lt;&gt;"F.E.T.",$AV308,IF($BK308="",IF($D308=$L308,$BI308,-SUMIFS($BI:$BI,$BG:$BG,$BG308,$B:$B,$B308,$L:$L,"&lt;&gt;"&amp;$L308)+SUMIFS($AY:$AY,$BG:$BG,$BG308,$B:$B,$B308)),IF($D308=$L308,-SUMIFS($BI:$BI,$BG:$BG,$BG308,$B:$B,$B308,$L:$L,"&lt;&gt;"&amp;$L308)*VLOOKUP($D308&amp;(IF($L308=MID($Q308,FIND("Bought ",$Q308)+7,3),MID($Q308,FIND("Sold ",$Q308)+5,3),IF($L308=MID($Q308,FIND("Sold ",$Q308)+5,3),MID($Q308,FIND("Bought ",$Q308)+7,3),"error"))),FX!$A:$B,2,0)+SUMIFS($AY:$AY,$BG:$BG,$BG308,$B:$B,$B308),$BI308*(VLOOKUP($D308&amp;$L308,FX!$A:$B,2,0)))))</f>
        <v>732256.42</v>
      </c>
      <c r="BK308" t="str">
        <f>IF(E308="CASH",IFERROR(VLOOKUP(M308,[1]mapping!$A:$C,3,0),""),IF(I308="F.E.T.",IF(VLOOKUP(O308,[1]forwards!$E:$Q,13,0)=0,"",VLOOKUP(O308,[1]forwards!$E:$Q,13,0)),""))</f>
        <v/>
      </c>
      <c r="BL308">
        <f>IF($B308&lt;&gt;VLOOKUP($BL$1,NAV!$A:$N,MATCH("SubFund_Code",NAV!$A$1:$N$1,0),0),"n/a",IF($BK308="",$BJ308/SUMIFS($BJ:$BJ,$BK:$BK,"",$B:$B,$B308)*VLOOKUP($BL$1,NAV!$A:$N,MATCH("Hedged sc",NAV!$A$1:$N$1,0),0)/VLOOKUP($BL$1,NAV!$A:$N,MATCH("SC in FUND CCY",NAV!$A$1:$N$1,0),0),IF($BK308&lt;&gt;VLOOKUP($BL$1,NAV!$A:$N,MATCH("SC",NAV!$A$1:$N$1,0),0),"n/a",$BJ308/VLOOKUP($BL$1,NAV!$A:$N,MATCH("SC in FUND CCY",NAV!$A$1:$N$1,0),0))))</f>
        <v>9.7677328000171336E-3</v>
      </c>
    </row>
    <row r="309" spans="1:64" x14ac:dyDescent="0.25">
      <c r="A309" s="1">
        <v>44196</v>
      </c>
      <c r="B309" t="s">
        <v>106</v>
      </c>
      <c r="C309" t="s">
        <v>107</v>
      </c>
      <c r="D309" t="s">
        <v>63</v>
      </c>
      <c r="E309" t="s">
        <v>124</v>
      </c>
      <c r="F309" t="s">
        <v>125</v>
      </c>
      <c r="G309" t="s">
        <v>126</v>
      </c>
      <c r="H309">
        <v>150</v>
      </c>
      <c r="I309" t="s">
        <v>127</v>
      </c>
      <c r="J309">
        <v>200</v>
      </c>
      <c r="K309" t="s">
        <v>128</v>
      </c>
      <c r="L309" t="s">
        <v>63</v>
      </c>
      <c r="P309">
        <v>258204000000</v>
      </c>
      <c r="Q309" t="s">
        <v>1265</v>
      </c>
      <c r="R309" t="s">
        <v>136</v>
      </c>
      <c r="S309" t="s">
        <v>200</v>
      </c>
      <c r="T309" t="s">
        <v>1266</v>
      </c>
      <c r="U309" t="s">
        <v>298</v>
      </c>
      <c r="V309">
        <v>825098</v>
      </c>
      <c r="W309" t="s">
        <v>1267</v>
      </c>
      <c r="X309" t="s">
        <v>1268</v>
      </c>
      <c r="AB309">
        <v>650000</v>
      </c>
      <c r="AC309" s="1">
        <v>43521</v>
      </c>
      <c r="AD309" s="1">
        <v>43523</v>
      </c>
      <c r="AE309" s="1">
        <v>44150</v>
      </c>
      <c r="AF309" s="1">
        <v>44331</v>
      </c>
      <c r="AG309" s="1">
        <v>49628</v>
      </c>
      <c r="AH309">
        <v>50</v>
      </c>
      <c r="AI309">
        <v>130</v>
      </c>
      <c r="AJ309">
        <v>5350</v>
      </c>
      <c r="AK309">
        <v>4.4180000000000001</v>
      </c>
      <c r="AL309">
        <v>1</v>
      </c>
      <c r="AM309" t="s">
        <v>216</v>
      </c>
      <c r="AN309" t="s">
        <v>196</v>
      </c>
      <c r="AO309">
        <v>100.41548</v>
      </c>
      <c r="AP309">
        <v>119.376</v>
      </c>
      <c r="AQ309">
        <v>775944</v>
      </c>
      <c r="AR309">
        <v>3988.47</v>
      </c>
      <c r="AS309">
        <v>779932.47</v>
      </c>
      <c r="AT309">
        <v>775944</v>
      </c>
      <c r="AU309">
        <v>3988.47</v>
      </c>
      <c r="AV309">
        <v>779932.47</v>
      </c>
      <c r="AW309">
        <v>652700.62</v>
      </c>
      <c r="AX309">
        <v>652700.62</v>
      </c>
      <c r="BA309">
        <v>73434370.659999996</v>
      </c>
      <c r="BB309">
        <v>570322.91</v>
      </c>
      <c r="BC309">
        <v>74004693.569999993</v>
      </c>
      <c r="BD309">
        <v>75455236.109999999</v>
      </c>
      <c r="BE309">
        <v>1.0283500000000001</v>
      </c>
      <c r="BF309" t="str">
        <f>IF(TRIM(W309)="",IF(TRIM(O309)="",IF(TRIM(M309)="","please check",CONCATENATE(M309,"_",COUNTIFS($M$2:$M309,M309,$C$2:$C309,$C309))),CONCATENATE(O309,"_",COUNTIFS($O$2:$O309,O309,$C$2:$C309,$C309))),W309)</f>
        <v>US36164QNA21</v>
      </c>
      <c r="BG309" t="str">
        <f t="shared" si="14"/>
        <v/>
      </c>
      <c r="BH309">
        <f t="shared" si="15"/>
        <v>650000</v>
      </c>
      <c r="BI309">
        <f t="shared" si="16"/>
        <v>779932.47</v>
      </c>
      <c r="BJ309">
        <f>IF($I309&lt;&gt;"F.E.T.",$AV309,IF($BK309="",IF($D309=$L309,$BI309,-SUMIFS($BI:$BI,$BG:$BG,$BG309,$B:$B,$B309,$L:$L,"&lt;&gt;"&amp;$L309)+SUMIFS($AY:$AY,$BG:$BG,$BG309,$B:$B,$B309)),IF($D309=$L309,-SUMIFS($BI:$BI,$BG:$BG,$BG309,$B:$B,$B309,$L:$L,"&lt;&gt;"&amp;$L309)*VLOOKUP($D309&amp;(IF($L309=MID($Q309,FIND("Bought ",$Q309)+7,3),MID($Q309,FIND("Sold ",$Q309)+5,3),IF($L309=MID($Q309,FIND("Sold ",$Q309)+5,3),MID($Q309,FIND("Bought ",$Q309)+7,3),"error"))),FX!$A:$B,2,0)+SUMIFS($AY:$AY,$BG:$BG,$BG309,$B:$B,$B309),$BI309*(VLOOKUP($D309&amp;$L309,FX!$A:$B,2,0)))))</f>
        <v>779932.47</v>
      </c>
      <c r="BK309" t="str">
        <f>IF(E309="CASH",IFERROR(VLOOKUP(M309,[1]mapping!$A:$C,3,0),""),IF(I309="F.E.T.",IF(VLOOKUP(O309,[1]forwards!$E:$Q,13,0)=0,"",VLOOKUP(O309,[1]forwards!$E:$Q,13,0)),""))</f>
        <v/>
      </c>
      <c r="BL309">
        <f>IF($B309&lt;&gt;VLOOKUP($BL$1,NAV!$A:$N,MATCH("SubFund_Code",NAV!$A$1:$N$1,0),0),"n/a",IF($BK309="",$BJ309/SUMIFS($BJ:$BJ,$BK:$BK,"",$B:$B,$B309)*VLOOKUP($BL$1,NAV!$A:$N,MATCH("Hedged sc",NAV!$A$1:$N$1,0),0)/VLOOKUP($BL$1,NAV!$A:$N,MATCH("SC in FUND CCY",NAV!$A$1:$N$1,0),0),IF($BK309&lt;&gt;VLOOKUP($BL$1,NAV!$A:$N,MATCH("SC",NAV!$A$1:$N$1,0),0),"n/a",$BJ309/VLOOKUP($BL$1,NAV!$A:$N,MATCH("SC in FUND CCY",NAV!$A$1:$N$1,0),0))))</f>
        <v>1.0403694335677354E-2</v>
      </c>
    </row>
    <row r="310" spans="1:64" x14ac:dyDescent="0.25">
      <c r="A310" s="1">
        <v>44196</v>
      </c>
      <c r="B310" t="s">
        <v>106</v>
      </c>
      <c r="C310" t="s">
        <v>107</v>
      </c>
      <c r="D310" t="s">
        <v>63</v>
      </c>
      <c r="E310" t="s">
        <v>124</v>
      </c>
      <c r="F310" t="s">
        <v>125</v>
      </c>
      <c r="G310" t="s">
        <v>126</v>
      </c>
      <c r="H310">
        <v>150</v>
      </c>
      <c r="I310" t="s">
        <v>127</v>
      </c>
      <c r="J310">
        <v>200</v>
      </c>
      <c r="K310" t="s">
        <v>128</v>
      </c>
      <c r="L310" t="s">
        <v>63</v>
      </c>
      <c r="P310">
        <v>263229000000</v>
      </c>
      <c r="Q310" t="s">
        <v>954</v>
      </c>
      <c r="R310" t="s">
        <v>162</v>
      </c>
      <c r="S310" t="s">
        <v>137</v>
      </c>
      <c r="T310" t="s">
        <v>215</v>
      </c>
      <c r="U310" t="s">
        <v>298</v>
      </c>
      <c r="V310">
        <v>825098</v>
      </c>
      <c r="W310" t="s">
        <v>955</v>
      </c>
      <c r="X310" t="s">
        <v>956</v>
      </c>
      <c r="AB310">
        <v>325000</v>
      </c>
      <c r="AC310" s="1">
        <v>44113</v>
      </c>
      <c r="AD310" s="1">
        <v>44118</v>
      </c>
      <c r="AE310" s="1">
        <v>44151</v>
      </c>
      <c r="AF310" s="1">
        <v>44332</v>
      </c>
      <c r="AG310" s="1">
        <v>45977</v>
      </c>
      <c r="AH310">
        <v>49</v>
      </c>
      <c r="AI310">
        <v>131</v>
      </c>
      <c r="AJ310">
        <v>1751</v>
      </c>
      <c r="AK310">
        <v>3.7</v>
      </c>
      <c r="AL310">
        <v>1</v>
      </c>
      <c r="AM310" t="s">
        <v>216</v>
      </c>
      <c r="AN310" t="s">
        <v>196</v>
      </c>
      <c r="AO310">
        <v>114.26600000000001</v>
      </c>
      <c r="AP310">
        <v>114.596</v>
      </c>
      <c r="AQ310">
        <v>372437</v>
      </c>
      <c r="AR310">
        <v>1636.74</v>
      </c>
      <c r="AS310">
        <v>374073.74</v>
      </c>
      <c r="AT310">
        <v>372437</v>
      </c>
      <c r="AU310">
        <v>1636.74</v>
      </c>
      <c r="AV310">
        <v>374073.74</v>
      </c>
      <c r="AW310">
        <v>371364.5</v>
      </c>
      <c r="AX310">
        <v>371364.5</v>
      </c>
      <c r="BA310">
        <v>73434370.659999996</v>
      </c>
      <c r="BB310">
        <v>570322.91</v>
      </c>
      <c r="BC310">
        <v>74004693.569999993</v>
      </c>
      <c r="BD310">
        <v>75455236.109999999</v>
      </c>
      <c r="BE310">
        <v>0.493587</v>
      </c>
      <c r="BF310" t="str">
        <f>IF(TRIM(W310)="",IF(TRIM(O310)="",IF(TRIM(M310)="","please check",CONCATENATE(M310,"_",COUNTIFS($M$2:$M310,M310,$C$2:$C310,$C310))),CONCATENATE(O310,"_",COUNTIFS($O$2:$O310,O310,$C$2:$C310,$C310))),W310)</f>
        <v>US05253JAL52</v>
      </c>
      <c r="BG310" t="str">
        <f t="shared" si="14"/>
        <v/>
      </c>
      <c r="BH310">
        <f t="shared" si="15"/>
        <v>325000</v>
      </c>
      <c r="BI310">
        <f t="shared" si="16"/>
        <v>374073.74</v>
      </c>
      <c r="BJ310">
        <f>IF($I310&lt;&gt;"F.E.T.",$AV310,IF($BK310="",IF($D310=$L310,$BI310,-SUMIFS($BI:$BI,$BG:$BG,$BG310,$B:$B,$B310,$L:$L,"&lt;&gt;"&amp;$L310)+SUMIFS($AY:$AY,$BG:$BG,$BG310,$B:$B,$B310)),IF($D310=$L310,-SUMIFS($BI:$BI,$BG:$BG,$BG310,$B:$B,$B310,$L:$L,"&lt;&gt;"&amp;$L310)*VLOOKUP($D310&amp;(IF($L310=MID($Q310,FIND("Bought ",$Q310)+7,3),MID($Q310,FIND("Sold ",$Q310)+5,3),IF($L310=MID($Q310,FIND("Sold ",$Q310)+5,3),MID($Q310,FIND("Bought ",$Q310)+7,3),"error"))),FX!$A:$B,2,0)+SUMIFS($AY:$AY,$BG:$BG,$BG310,$B:$B,$B310),$BI310*(VLOOKUP($D310&amp;$L310,FX!$A:$B,2,0)))))</f>
        <v>374073.74</v>
      </c>
      <c r="BK310" t="str">
        <f>IF(E310="CASH",IFERROR(VLOOKUP(M310,[1]mapping!$A:$C,3,0),""),IF(I310="F.E.T.",IF(VLOOKUP(O310,[1]forwards!$E:$Q,13,0)=0,"",VLOOKUP(O310,[1]forwards!$E:$Q,13,0)),""))</f>
        <v/>
      </c>
      <c r="BL310">
        <f>IF($B310&lt;&gt;VLOOKUP($BL$1,NAV!$A:$N,MATCH("SubFund_Code",NAV!$A$1:$N$1,0),0),"n/a",IF($BK310="",$BJ310/SUMIFS($BJ:$BJ,$BK:$BK,"",$B:$B,$B310)*VLOOKUP($BL$1,NAV!$A:$N,MATCH("Hedged sc",NAV!$A$1:$N$1,0),0)/VLOOKUP($BL$1,NAV!$A:$N,MATCH("SC in FUND CCY",NAV!$A$1:$N$1,0),0),IF($BK310&lt;&gt;VLOOKUP($BL$1,NAV!$A:$N,MATCH("SC",NAV!$A$1:$N$1,0),0),"n/a",$BJ310/VLOOKUP($BL$1,NAV!$A:$N,MATCH("SC in FUND CCY",NAV!$A$1:$N$1,0),0))))</f>
        <v>4.989853608689537E-3</v>
      </c>
    </row>
    <row r="311" spans="1:64" x14ac:dyDescent="0.25">
      <c r="A311" s="1">
        <v>44196</v>
      </c>
      <c r="B311" t="s">
        <v>106</v>
      </c>
      <c r="C311" t="s">
        <v>107</v>
      </c>
      <c r="D311" t="s">
        <v>63</v>
      </c>
      <c r="E311" t="s">
        <v>124</v>
      </c>
      <c r="F311" t="s">
        <v>125</v>
      </c>
      <c r="G311" t="s">
        <v>126</v>
      </c>
      <c r="H311">
        <v>150</v>
      </c>
      <c r="I311" t="s">
        <v>127</v>
      </c>
      <c r="J311">
        <v>200</v>
      </c>
      <c r="K311" t="s">
        <v>128</v>
      </c>
      <c r="L311" t="s">
        <v>63</v>
      </c>
      <c r="P311">
        <v>301330000000</v>
      </c>
      <c r="Q311" t="s">
        <v>1016</v>
      </c>
      <c r="R311" t="s">
        <v>227</v>
      </c>
      <c r="S311" t="s">
        <v>137</v>
      </c>
      <c r="T311" t="s">
        <v>215</v>
      </c>
      <c r="U311" t="s">
        <v>298</v>
      </c>
      <c r="V311">
        <v>825098</v>
      </c>
      <c r="W311" t="s">
        <v>1017</v>
      </c>
      <c r="X311" t="s">
        <v>1018</v>
      </c>
      <c r="AB311">
        <v>1845000</v>
      </c>
      <c r="AC311" s="1">
        <v>43726</v>
      </c>
      <c r="AD311" s="1">
        <v>43728</v>
      </c>
      <c r="AE311" s="1">
        <v>44035</v>
      </c>
      <c r="AF311" s="1">
        <v>44219</v>
      </c>
      <c r="AG311" s="1">
        <v>45861</v>
      </c>
      <c r="AH311">
        <v>162</v>
      </c>
      <c r="AI311">
        <v>18</v>
      </c>
      <c r="AJ311">
        <v>1638</v>
      </c>
      <c r="AK311">
        <v>4.9080000000000004</v>
      </c>
      <c r="AL311">
        <v>1</v>
      </c>
      <c r="AM311" t="s">
        <v>216</v>
      </c>
      <c r="AN311" t="s">
        <v>196</v>
      </c>
      <c r="AO311">
        <v>111.236932</v>
      </c>
      <c r="AP311">
        <v>116.04</v>
      </c>
      <c r="AQ311">
        <v>2140938</v>
      </c>
      <c r="AR311">
        <v>40748.67</v>
      </c>
      <c r="AS311">
        <v>2181686.67</v>
      </c>
      <c r="AT311">
        <v>2140938</v>
      </c>
      <c r="AU311">
        <v>40748.67</v>
      </c>
      <c r="AV311">
        <v>2181686.67</v>
      </c>
      <c r="AW311">
        <v>2052321.4</v>
      </c>
      <c r="AX311">
        <v>2052321.4</v>
      </c>
      <c r="BA311">
        <v>73434370.659999996</v>
      </c>
      <c r="BB311">
        <v>570322.91</v>
      </c>
      <c r="BC311">
        <v>74004693.569999993</v>
      </c>
      <c r="BD311">
        <v>75455236.109999999</v>
      </c>
      <c r="BE311">
        <v>2.8373620000000002</v>
      </c>
      <c r="BF311" t="str">
        <f>IF(TRIM(W311)="",IF(TRIM(O311)="",IF(TRIM(M311)="","please check",CONCATENATE(M311,"_",COUNTIFS($M$2:$M311,M311,$C$2:$C311,$C311))),CONCATENATE(O311,"_",COUNTIFS($O$2:$O311,O311,$C$2:$C311,$C311))),W311)</f>
        <v>US161175AY09</v>
      </c>
      <c r="BG311" t="str">
        <f t="shared" si="14"/>
        <v/>
      </c>
      <c r="BH311">
        <f t="shared" si="15"/>
        <v>1845000</v>
      </c>
      <c r="BI311">
        <f t="shared" si="16"/>
        <v>2181686.67</v>
      </c>
      <c r="BJ311">
        <f>IF($I311&lt;&gt;"F.E.T.",$AV311,IF($BK311="",IF($D311=$L311,$BI311,-SUMIFS($BI:$BI,$BG:$BG,$BG311,$B:$B,$B311,$L:$L,"&lt;&gt;"&amp;$L311)+SUMIFS($AY:$AY,$BG:$BG,$BG311,$B:$B,$B311)),IF($D311=$L311,-SUMIFS($BI:$BI,$BG:$BG,$BG311,$B:$B,$B311,$L:$L,"&lt;&gt;"&amp;$L311)*VLOOKUP($D311&amp;(IF($L311=MID($Q311,FIND("Bought ",$Q311)+7,3),MID($Q311,FIND("Sold ",$Q311)+5,3),IF($L311=MID($Q311,FIND("Sold ",$Q311)+5,3),MID($Q311,FIND("Bought ",$Q311)+7,3),"error"))),FX!$A:$B,2,0)+SUMIFS($AY:$AY,$BG:$BG,$BG311,$B:$B,$B311),$BI311*(VLOOKUP($D311&amp;$L311,FX!$A:$B,2,0)))))</f>
        <v>2181686.67</v>
      </c>
      <c r="BK311" t="str">
        <f>IF(E311="CASH",IFERROR(VLOOKUP(M311,[1]mapping!$A:$C,3,0),""),IF(I311="F.E.T.",IF(VLOOKUP(O311,[1]forwards!$E:$Q,13,0)=0,"",VLOOKUP(O311,[1]forwards!$E:$Q,13,0)),""))</f>
        <v/>
      </c>
      <c r="BL311">
        <f>IF($B311&lt;&gt;VLOOKUP($BL$1,NAV!$A:$N,MATCH("SubFund_Code",NAV!$A$1:$N$1,0),0),"n/a",IF($BK311="",$BJ311/SUMIFS($BJ:$BJ,$BK:$BK,"",$B:$B,$B311)*VLOOKUP($BL$1,NAV!$A:$N,MATCH("Hedged sc",NAV!$A$1:$N$1,0),0)/VLOOKUP($BL$1,NAV!$A:$N,MATCH("SC in FUND CCY",NAV!$A$1:$N$1,0),0),IF($BK311&lt;&gt;VLOOKUP($BL$1,NAV!$A:$N,MATCH("SC",NAV!$A$1:$N$1,0),0),"n/a",$BJ311/VLOOKUP($BL$1,NAV!$A:$N,MATCH("SC in FUND CCY",NAV!$A$1:$N$1,0),0))))</f>
        <v>2.9102008345545341E-2</v>
      </c>
    </row>
    <row r="312" spans="1:64" x14ac:dyDescent="0.25">
      <c r="A312" s="1">
        <v>44196</v>
      </c>
      <c r="B312" t="s">
        <v>106</v>
      </c>
      <c r="C312" t="s">
        <v>107</v>
      </c>
      <c r="D312" t="s">
        <v>63</v>
      </c>
      <c r="E312" t="s">
        <v>124</v>
      </c>
      <c r="F312" t="s">
        <v>125</v>
      </c>
      <c r="G312" t="s">
        <v>126</v>
      </c>
      <c r="H312">
        <v>150</v>
      </c>
      <c r="I312" t="s">
        <v>127</v>
      </c>
      <c r="J312">
        <v>200</v>
      </c>
      <c r="K312" t="s">
        <v>128</v>
      </c>
      <c r="L312" t="s">
        <v>63</v>
      </c>
      <c r="P312">
        <v>311429000000</v>
      </c>
      <c r="Q312" t="s">
        <v>1019</v>
      </c>
      <c r="R312" t="s">
        <v>174</v>
      </c>
      <c r="S312" t="s">
        <v>137</v>
      </c>
      <c r="T312" t="s">
        <v>215</v>
      </c>
      <c r="U312" t="s">
        <v>298</v>
      </c>
      <c r="V312">
        <v>825098</v>
      </c>
      <c r="W312" t="s">
        <v>1020</v>
      </c>
      <c r="X312" t="s">
        <v>1021</v>
      </c>
      <c r="AB312">
        <v>725000</v>
      </c>
      <c r="AC312" s="1">
        <v>43762</v>
      </c>
      <c r="AD312" s="1">
        <v>43766</v>
      </c>
      <c r="AE312" s="1">
        <v>44058</v>
      </c>
      <c r="AF312" s="1">
        <v>44242</v>
      </c>
      <c r="AG312" s="1">
        <v>47345</v>
      </c>
      <c r="AH312">
        <v>140</v>
      </c>
      <c r="AI312">
        <v>40</v>
      </c>
      <c r="AJ312">
        <v>3100</v>
      </c>
      <c r="AK312">
        <v>3.95</v>
      </c>
      <c r="AL312">
        <v>1</v>
      </c>
      <c r="AM312" t="s">
        <v>216</v>
      </c>
      <c r="AN312" t="s">
        <v>196</v>
      </c>
      <c r="AO312">
        <v>103.12051700000001</v>
      </c>
      <c r="AP312">
        <v>115.233</v>
      </c>
      <c r="AQ312">
        <v>835439.25</v>
      </c>
      <c r="AR312">
        <v>11136.81</v>
      </c>
      <c r="AS312">
        <v>846576.06</v>
      </c>
      <c r="AT312">
        <v>835439.25</v>
      </c>
      <c r="AU312">
        <v>11136.81</v>
      </c>
      <c r="AV312">
        <v>846576.06</v>
      </c>
      <c r="AW312">
        <v>747623.75</v>
      </c>
      <c r="AX312">
        <v>747623.75</v>
      </c>
      <c r="BA312">
        <v>73434370.659999996</v>
      </c>
      <c r="BB312">
        <v>570322.91</v>
      </c>
      <c r="BC312">
        <v>74004693.569999993</v>
      </c>
      <c r="BD312">
        <v>75455236.109999999</v>
      </c>
      <c r="BE312">
        <v>1.107199</v>
      </c>
      <c r="BF312" t="str">
        <f>IF(TRIM(W312)="",IF(TRIM(O312)="",IF(TRIM(M312)="","please check",CONCATENATE(M312,"_",COUNTIFS($M$2:$M312,M312,$C$2:$C312,$C312))),CONCATENATE(O312,"_",COUNTIFS($O$2:$O312,O312,$C$2:$C312,$C312))),W312)</f>
        <v>US690742AJ00</v>
      </c>
      <c r="BG312" t="str">
        <f t="shared" si="14"/>
        <v/>
      </c>
      <c r="BH312">
        <f t="shared" si="15"/>
        <v>725000</v>
      </c>
      <c r="BI312">
        <f t="shared" si="16"/>
        <v>846576.06</v>
      </c>
      <c r="BJ312">
        <f>IF($I312&lt;&gt;"F.E.T.",$AV312,IF($BK312="",IF($D312=$L312,$BI312,-SUMIFS($BI:$BI,$BG:$BG,$BG312,$B:$B,$B312,$L:$L,"&lt;&gt;"&amp;$L312)+SUMIFS($AY:$AY,$BG:$BG,$BG312,$B:$B,$B312)),IF($D312=$L312,-SUMIFS($BI:$BI,$BG:$BG,$BG312,$B:$B,$B312,$L:$L,"&lt;&gt;"&amp;$L312)*VLOOKUP($D312&amp;(IF($L312=MID($Q312,FIND("Bought ",$Q312)+7,3),MID($Q312,FIND("Sold ",$Q312)+5,3),IF($L312=MID($Q312,FIND("Sold ",$Q312)+5,3),MID($Q312,FIND("Bought ",$Q312)+7,3),"error"))),FX!$A:$B,2,0)+SUMIFS($AY:$AY,$BG:$BG,$BG312,$B:$B,$B312),$BI312*(VLOOKUP($D312&amp;$L312,FX!$A:$B,2,0)))))</f>
        <v>846576.06</v>
      </c>
      <c r="BK312" t="str">
        <f>IF(E312="CASH",IFERROR(VLOOKUP(M312,[1]mapping!$A:$C,3,0),""),IF(I312="F.E.T.",IF(VLOOKUP(O312,[1]forwards!$E:$Q,13,0)=0,"",VLOOKUP(O312,[1]forwards!$E:$Q,13,0)),""))</f>
        <v/>
      </c>
      <c r="BL312">
        <f>IF($B312&lt;&gt;VLOOKUP($BL$1,NAV!$A:$N,MATCH("SubFund_Code",NAV!$A$1:$N$1,0),0),"n/a",IF($BK312="",$BJ312/SUMIFS($BJ:$BJ,$BK:$BK,"",$B:$B,$B312)*VLOOKUP($BL$1,NAV!$A:$N,MATCH("Hedged sc",NAV!$A$1:$N$1,0),0)/VLOOKUP($BL$1,NAV!$A:$N,MATCH("SC in FUND CCY",NAV!$A$1:$N$1,0),0),IF($BK312&lt;&gt;VLOOKUP($BL$1,NAV!$A:$N,MATCH("SC",NAV!$A$1:$N$1,0),0),"n/a",$BJ312/VLOOKUP($BL$1,NAV!$A:$N,MATCH("SC in FUND CCY",NAV!$A$1:$N$1,0),0))))</f>
        <v>1.1292668146182006E-2</v>
      </c>
    </row>
    <row r="313" spans="1:64" x14ac:dyDescent="0.25">
      <c r="A313" s="1">
        <v>44196</v>
      </c>
      <c r="B313" t="s">
        <v>106</v>
      </c>
      <c r="C313" t="s">
        <v>107</v>
      </c>
      <c r="D313" t="s">
        <v>63</v>
      </c>
      <c r="E313" t="s">
        <v>124</v>
      </c>
      <c r="F313" t="s">
        <v>125</v>
      </c>
      <c r="G313" t="s">
        <v>126</v>
      </c>
      <c r="H313">
        <v>150</v>
      </c>
      <c r="I313" t="s">
        <v>127</v>
      </c>
      <c r="J313">
        <v>200</v>
      </c>
      <c r="K313" t="s">
        <v>128</v>
      </c>
      <c r="L313" t="s">
        <v>63</v>
      </c>
      <c r="P313">
        <v>318125000000</v>
      </c>
      <c r="Q313" t="s">
        <v>966</v>
      </c>
      <c r="R313" t="s">
        <v>136</v>
      </c>
      <c r="S313" t="s">
        <v>137</v>
      </c>
      <c r="T313" t="s">
        <v>215</v>
      </c>
      <c r="U313" t="s">
        <v>298</v>
      </c>
      <c r="V313">
        <v>825098</v>
      </c>
      <c r="W313" t="s">
        <v>967</v>
      </c>
      <c r="X313" t="s">
        <v>968</v>
      </c>
      <c r="AB313">
        <v>490000</v>
      </c>
      <c r="AC313" s="1">
        <v>43129</v>
      </c>
      <c r="AD313" s="1">
        <v>43133</v>
      </c>
      <c r="AE313" s="1">
        <v>44180</v>
      </c>
      <c r="AF313" s="1">
        <v>44362</v>
      </c>
      <c r="AG313" s="1">
        <v>53493</v>
      </c>
      <c r="AH313">
        <v>20</v>
      </c>
      <c r="AI313">
        <v>160</v>
      </c>
      <c r="AJ313">
        <v>9160</v>
      </c>
      <c r="AK313">
        <v>4.75</v>
      </c>
      <c r="AL313">
        <v>1</v>
      </c>
      <c r="AM313" t="s">
        <v>216</v>
      </c>
      <c r="AN313" t="s">
        <v>196</v>
      </c>
      <c r="AO313">
        <v>109.30818600000001</v>
      </c>
      <c r="AP313">
        <v>127.681</v>
      </c>
      <c r="AQ313">
        <v>625636.9</v>
      </c>
      <c r="AR313">
        <v>1293.06</v>
      </c>
      <c r="AS313">
        <v>626929.96</v>
      </c>
      <c r="AT313">
        <v>625636.9</v>
      </c>
      <c r="AU313">
        <v>1293.06</v>
      </c>
      <c r="AV313">
        <v>626929.96</v>
      </c>
      <c r="AW313">
        <v>535610.11</v>
      </c>
      <c r="AX313">
        <v>535610.11</v>
      </c>
      <c r="BA313">
        <v>73434370.659999996</v>
      </c>
      <c r="BB313">
        <v>570322.91</v>
      </c>
      <c r="BC313">
        <v>74004693.569999993</v>
      </c>
      <c r="BD313">
        <v>75455236.109999999</v>
      </c>
      <c r="BE313">
        <v>0.82915000000000005</v>
      </c>
      <c r="BF313" t="str">
        <f>IF(TRIM(W313)="",IF(TRIM(O313)="",IF(TRIM(M313)="","please check",CONCATENATE(M313,"_",COUNTIFS($M$2:$M313,M313,$C$2:$C313,$C313))),CONCATENATE(O313,"_",COUNTIFS($O$2:$O313,O313,$C$2:$C313,$C313))),W313)</f>
        <v>US29103DAM83</v>
      </c>
      <c r="BG313" t="str">
        <f t="shared" si="14"/>
        <v/>
      </c>
      <c r="BH313">
        <f t="shared" si="15"/>
        <v>490000</v>
      </c>
      <c r="BI313">
        <f t="shared" si="16"/>
        <v>626929.96</v>
      </c>
      <c r="BJ313">
        <f>IF($I313&lt;&gt;"F.E.T.",$AV313,IF($BK313="",IF($D313=$L313,$BI313,-SUMIFS($BI:$BI,$BG:$BG,$BG313,$B:$B,$B313,$L:$L,"&lt;&gt;"&amp;$L313)+SUMIFS($AY:$AY,$BG:$BG,$BG313,$B:$B,$B313)),IF($D313=$L313,-SUMIFS($BI:$BI,$BG:$BG,$BG313,$B:$B,$B313,$L:$L,"&lt;&gt;"&amp;$L313)*VLOOKUP($D313&amp;(IF($L313=MID($Q313,FIND("Bought ",$Q313)+7,3),MID($Q313,FIND("Sold ",$Q313)+5,3),IF($L313=MID($Q313,FIND("Sold ",$Q313)+5,3),MID($Q313,FIND("Bought ",$Q313)+7,3),"error"))),FX!$A:$B,2,0)+SUMIFS($AY:$AY,$BG:$BG,$BG313,$B:$B,$B313),$BI313*(VLOOKUP($D313&amp;$L313,FX!$A:$B,2,0)))))</f>
        <v>626929.96</v>
      </c>
      <c r="BK313" t="str">
        <f>IF(E313="CASH",IFERROR(VLOOKUP(M313,[1]mapping!$A:$C,3,0),""),IF(I313="F.E.T.",IF(VLOOKUP(O313,[1]forwards!$E:$Q,13,0)=0,"",VLOOKUP(O313,[1]forwards!$E:$Q,13,0)),""))</f>
        <v/>
      </c>
      <c r="BL313">
        <f>IF($B313&lt;&gt;VLOOKUP($BL$1,NAV!$A:$N,MATCH("SubFund_Code",NAV!$A$1:$N$1,0),0),"n/a",IF($BK313="",$BJ313/SUMIFS($BJ:$BJ,$BK:$BK,"",$B:$B,$B313)*VLOOKUP($BL$1,NAV!$A:$N,MATCH("Hedged sc",NAV!$A$1:$N$1,0),0)/VLOOKUP($BL$1,NAV!$A:$N,MATCH("SC in FUND CCY",NAV!$A$1:$N$1,0),0),IF($BK313&lt;&gt;VLOOKUP($BL$1,NAV!$A:$N,MATCH("SC",NAV!$A$1:$N$1,0),0),"n/a",$BJ313/VLOOKUP($BL$1,NAV!$A:$N,MATCH("SC in FUND CCY",NAV!$A$1:$N$1,0),0))))</f>
        <v>8.3627595011122307E-3</v>
      </c>
    </row>
    <row r="314" spans="1:64" x14ac:dyDescent="0.25">
      <c r="A314" s="1">
        <v>44196</v>
      </c>
      <c r="B314" t="s">
        <v>106</v>
      </c>
      <c r="C314" t="s">
        <v>107</v>
      </c>
      <c r="D314" t="s">
        <v>63</v>
      </c>
      <c r="E314" t="s">
        <v>124</v>
      </c>
      <c r="F314" t="s">
        <v>125</v>
      </c>
      <c r="G314" t="s">
        <v>126</v>
      </c>
      <c r="H314">
        <v>150</v>
      </c>
      <c r="I314" t="s">
        <v>127</v>
      </c>
      <c r="J314">
        <v>200</v>
      </c>
      <c r="K314" t="s">
        <v>128</v>
      </c>
      <c r="L314" t="s">
        <v>63</v>
      </c>
      <c r="P314">
        <v>318975000000</v>
      </c>
      <c r="Q314" t="s">
        <v>1022</v>
      </c>
      <c r="R314" t="s">
        <v>232</v>
      </c>
      <c r="S314" t="s">
        <v>1023</v>
      </c>
      <c r="T314" t="s">
        <v>215</v>
      </c>
      <c r="U314" t="s">
        <v>298</v>
      </c>
      <c r="V314">
        <v>825098</v>
      </c>
      <c r="W314" t="s">
        <v>1024</v>
      </c>
      <c r="X314" t="s">
        <v>1025</v>
      </c>
      <c r="AB314">
        <v>400000</v>
      </c>
      <c r="AC314" s="1">
        <v>43468</v>
      </c>
      <c r="AD314" s="1">
        <v>43472</v>
      </c>
      <c r="AE314" s="1">
        <v>44129</v>
      </c>
      <c r="AF314" s="1">
        <v>44311</v>
      </c>
      <c r="AG314" s="1">
        <v>46502</v>
      </c>
      <c r="AH314">
        <v>70</v>
      </c>
      <c r="AI314">
        <v>110</v>
      </c>
      <c r="AJ314">
        <v>2270</v>
      </c>
      <c r="AK314">
        <v>3.875</v>
      </c>
      <c r="AL314">
        <v>1</v>
      </c>
      <c r="AM314" t="s">
        <v>216</v>
      </c>
      <c r="AN314" t="s">
        <v>196</v>
      </c>
      <c r="AO314">
        <v>96.7</v>
      </c>
      <c r="AP314">
        <v>111.562</v>
      </c>
      <c r="AQ314">
        <v>446248</v>
      </c>
      <c r="AR314">
        <v>3013.89</v>
      </c>
      <c r="AS314">
        <v>449261.89</v>
      </c>
      <c r="AT314">
        <v>446248</v>
      </c>
      <c r="AU314">
        <v>3013.89</v>
      </c>
      <c r="AV314">
        <v>449261.89</v>
      </c>
      <c r="AW314">
        <v>386800</v>
      </c>
      <c r="AX314">
        <v>386800</v>
      </c>
      <c r="BA314">
        <v>73434370.659999996</v>
      </c>
      <c r="BB314">
        <v>570322.91</v>
      </c>
      <c r="BC314">
        <v>74004693.569999993</v>
      </c>
      <c r="BD314">
        <v>75455236.109999999</v>
      </c>
      <c r="BE314">
        <v>0.59140800000000004</v>
      </c>
      <c r="BF314" t="str">
        <f>IF(TRIM(W314)="",IF(TRIM(O314)="",IF(TRIM(M314)="","please check",CONCATENATE(M314,"_",COUNTIFS($M$2:$M314,M314,$C$2:$C314,$C314))),CONCATENATE(O314,"_",COUNTIFS($O$2:$O314,O314,$C$2:$C314,$C314))),W314)</f>
        <v>US195325DL65</v>
      </c>
      <c r="BG314" t="str">
        <f t="shared" si="14"/>
        <v/>
      </c>
      <c r="BH314">
        <f t="shared" si="15"/>
        <v>400000</v>
      </c>
      <c r="BI314">
        <f t="shared" si="16"/>
        <v>449261.89</v>
      </c>
      <c r="BJ314">
        <f>IF($I314&lt;&gt;"F.E.T.",$AV314,IF($BK314="",IF($D314=$L314,$BI314,-SUMIFS($BI:$BI,$BG:$BG,$BG314,$B:$B,$B314,$L:$L,"&lt;&gt;"&amp;$L314)+SUMIFS($AY:$AY,$BG:$BG,$BG314,$B:$B,$B314)),IF($D314=$L314,-SUMIFS($BI:$BI,$BG:$BG,$BG314,$B:$B,$B314,$L:$L,"&lt;&gt;"&amp;$L314)*VLOOKUP($D314&amp;(IF($L314=MID($Q314,FIND("Bought ",$Q314)+7,3),MID($Q314,FIND("Sold ",$Q314)+5,3),IF($L314=MID($Q314,FIND("Sold ",$Q314)+5,3),MID($Q314,FIND("Bought ",$Q314)+7,3),"error"))),FX!$A:$B,2,0)+SUMIFS($AY:$AY,$BG:$BG,$BG314,$B:$B,$B314),$BI314*(VLOOKUP($D314&amp;$L314,FX!$A:$B,2,0)))))</f>
        <v>449261.89</v>
      </c>
      <c r="BK314" t="str">
        <f>IF(E314="CASH",IFERROR(VLOOKUP(M314,[1]mapping!$A:$C,3,0),""),IF(I314="F.E.T.",IF(VLOOKUP(O314,[1]forwards!$E:$Q,13,0)=0,"",VLOOKUP(O314,[1]forwards!$E:$Q,13,0)),""))</f>
        <v/>
      </c>
      <c r="BL314">
        <f>IF($B314&lt;&gt;VLOOKUP($BL$1,NAV!$A:$N,MATCH("SubFund_Code",NAV!$A$1:$N$1,0),0),"n/a",IF($BK314="",$BJ314/SUMIFS($BJ:$BJ,$BK:$BK,"",$B:$B,$B314)*VLOOKUP($BL$1,NAV!$A:$N,MATCH("Hedged sc",NAV!$A$1:$N$1,0),0)/VLOOKUP($BL$1,NAV!$A:$N,MATCH("SC in FUND CCY",NAV!$A$1:$N$1,0),0),IF($BK314&lt;&gt;VLOOKUP($BL$1,NAV!$A:$N,MATCH("SC",NAV!$A$1:$N$1,0),0),"n/a",$BJ314/VLOOKUP($BL$1,NAV!$A:$N,MATCH("SC in FUND CCY",NAV!$A$1:$N$1,0),0))))</f>
        <v>5.9928052235454464E-3</v>
      </c>
    </row>
    <row r="315" spans="1:64" x14ac:dyDescent="0.25">
      <c r="A315" s="1">
        <v>44196</v>
      </c>
      <c r="B315" t="s">
        <v>106</v>
      </c>
      <c r="C315" t="s">
        <v>107</v>
      </c>
      <c r="D315" t="s">
        <v>63</v>
      </c>
      <c r="E315" t="s">
        <v>124</v>
      </c>
      <c r="F315" t="s">
        <v>125</v>
      </c>
      <c r="G315" t="s">
        <v>126</v>
      </c>
      <c r="H315">
        <v>150</v>
      </c>
      <c r="I315" t="s">
        <v>127</v>
      </c>
      <c r="J315">
        <v>200</v>
      </c>
      <c r="K315" t="s">
        <v>128</v>
      </c>
      <c r="L315" t="s">
        <v>63</v>
      </c>
      <c r="P315">
        <v>338317000000</v>
      </c>
      <c r="Q315" t="s">
        <v>1026</v>
      </c>
      <c r="R315" t="s">
        <v>136</v>
      </c>
      <c r="S315" t="s">
        <v>137</v>
      </c>
      <c r="T315" t="s">
        <v>215</v>
      </c>
      <c r="U315" t="s">
        <v>298</v>
      </c>
      <c r="V315">
        <v>825098</v>
      </c>
      <c r="W315" t="s">
        <v>1027</v>
      </c>
      <c r="X315" t="s">
        <v>1028</v>
      </c>
      <c r="AB315">
        <v>300000</v>
      </c>
      <c r="AC315" s="1">
        <v>44035</v>
      </c>
      <c r="AD315" s="1">
        <v>44039</v>
      </c>
      <c r="AE315" s="1">
        <v>44109</v>
      </c>
      <c r="AF315" s="1">
        <v>44291</v>
      </c>
      <c r="AG315" s="1">
        <v>44656</v>
      </c>
      <c r="AH315">
        <v>90</v>
      </c>
      <c r="AI315">
        <v>90</v>
      </c>
      <c r="AJ315">
        <v>450</v>
      </c>
      <c r="AK315">
        <v>4.375</v>
      </c>
      <c r="AL315">
        <v>1</v>
      </c>
      <c r="AM315" t="s">
        <v>216</v>
      </c>
      <c r="AN315" t="s">
        <v>196</v>
      </c>
      <c r="AO315">
        <v>105.03400000000001</v>
      </c>
      <c r="AP315">
        <v>104.538</v>
      </c>
      <c r="AQ315">
        <v>313614</v>
      </c>
      <c r="AR315">
        <v>3281.25</v>
      </c>
      <c r="AS315">
        <v>316895.25</v>
      </c>
      <c r="AT315">
        <v>313614</v>
      </c>
      <c r="AU315">
        <v>3281.25</v>
      </c>
      <c r="AV315">
        <v>316895.25</v>
      </c>
      <c r="AW315">
        <v>315102</v>
      </c>
      <c r="AX315">
        <v>315102</v>
      </c>
      <c r="BA315">
        <v>73434370.659999996</v>
      </c>
      <c r="BB315">
        <v>570322.91</v>
      </c>
      <c r="BC315">
        <v>74004693.569999993</v>
      </c>
      <c r="BD315">
        <v>75455236.109999999</v>
      </c>
      <c r="BE315">
        <v>0.41562900000000003</v>
      </c>
      <c r="BF315" t="str">
        <f>IF(TRIM(W315)="",IF(TRIM(O315)="",IF(TRIM(M315)="","please check",CONCATENATE(M315,"_",COUNTIFS($M$2:$M315,M315,$C$2:$C315,$C315))),CONCATENATE(O315,"_",COUNTIFS($O$2:$O315,O315,$C$2:$C315,$C315))),W315)</f>
        <v>US12592BAH78</v>
      </c>
      <c r="BG315" t="str">
        <f t="shared" si="14"/>
        <v/>
      </c>
      <c r="BH315">
        <f t="shared" si="15"/>
        <v>300000</v>
      </c>
      <c r="BI315">
        <f t="shared" si="16"/>
        <v>316895.25</v>
      </c>
      <c r="BJ315">
        <f>IF($I315&lt;&gt;"F.E.T.",$AV315,IF($BK315="",IF($D315=$L315,$BI315,-SUMIFS($BI:$BI,$BG:$BG,$BG315,$B:$B,$B315,$L:$L,"&lt;&gt;"&amp;$L315)+SUMIFS($AY:$AY,$BG:$BG,$BG315,$B:$B,$B315)),IF($D315=$L315,-SUMIFS($BI:$BI,$BG:$BG,$BG315,$B:$B,$B315,$L:$L,"&lt;&gt;"&amp;$L315)*VLOOKUP($D315&amp;(IF($L315=MID($Q315,FIND("Bought ",$Q315)+7,3),MID($Q315,FIND("Sold ",$Q315)+5,3),IF($L315=MID($Q315,FIND("Sold ",$Q315)+5,3),MID($Q315,FIND("Bought ",$Q315)+7,3),"error"))),FX!$A:$B,2,0)+SUMIFS($AY:$AY,$BG:$BG,$BG315,$B:$B,$B315),$BI315*(VLOOKUP($D315&amp;$L315,FX!$A:$B,2,0)))))</f>
        <v>316895.25</v>
      </c>
      <c r="BK315" t="str">
        <f>IF(E315="CASH",IFERROR(VLOOKUP(M315,[1]mapping!$A:$C,3,0),""),IF(I315="F.E.T.",IF(VLOOKUP(O315,[1]forwards!$E:$Q,13,0)=0,"",VLOOKUP(O315,[1]forwards!$E:$Q,13,0)),""))</f>
        <v/>
      </c>
      <c r="BL315">
        <f>IF($B315&lt;&gt;VLOOKUP($BL$1,NAV!$A:$N,MATCH("SubFund_Code",NAV!$A$1:$N$1,0),0),"n/a",IF($BK315="",$BJ315/SUMIFS($BJ:$BJ,$BK:$BK,"",$B:$B,$B315)*VLOOKUP($BL$1,NAV!$A:$N,MATCH("Hedged sc",NAV!$A$1:$N$1,0),0)/VLOOKUP($BL$1,NAV!$A:$N,MATCH("SC in FUND CCY",NAV!$A$1:$N$1,0),0),IF($BK315&lt;&gt;VLOOKUP($BL$1,NAV!$A:$N,MATCH("SC",NAV!$A$1:$N$1,0),0),"n/a",$BJ315/VLOOKUP($BL$1,NAV!$A:$N,MATCH("SC in FUND CCY",NAV!$A$1:$N$1,0),0))))</f>
        <v>4.2271368922851228E-3</v>
      </c>
    </row>
    <row r="316" spans="1:64" x14ac:dyDescent="0.25">
      <c r="A316" s="1">
        <v>44196</v>
      </c>
      <c r="B316" t="s">
        <v>106</v>
      </c>
      <c r="C316" t="s">
        <v>107</v>
      </c>
      <c r="D316" t="s">
        <v>63</v>
      </c>
      <c r="E316" t="s">
        <v>124</v>
      </c>
      <c r="F316" t="s">
        <v>125</v>
      </c>
      <c r="G316" t="s">
        <v>126</v>
      </c>
      <c r="H316">
        <v>150</v>
      </c>
      <c r="I316" t="s">
        <v>127</v>
      </c>
      <c r="J316">
        <v>200</v>
      </c>
      <c r="K316" t="s">
        <v>128</v>
      </c>
      <c r="L316" t="s">
        <v>63</v>
      </c>
      <c r="P316">
        <v>368785000000</v>
      </c>
      <c r="Q316" t="s">
        <v>1029</v>
      </c>
      <c r="R316" t="s">
        <v>183</v>
      </c>
      <c r="S316" t="s">
        <v>137</v>
      </c>
      <c r="T316" t="s">
        <v>179</v>
      </c>
      <c r="U316" t="s">
        <v>298</v>
      </c>
      <c r="V316">
        <v>825098</v>
      </c>
      <c r="W316" t="s">
        <v>1030</v>
      </c>
      <c r="X316" t="s">
        <v>1031</v>
      </c>
      <c r="AB316">
        <v>245000</v>
      </c>
      <c r="AC316" s="1">
        <v>43628</v>
      </c>
      <c r="AD316" s="1">
        <v>43629</v>
      </c>
      <c r="AE316" s="1">
        <v>44089</v>
      </c>
      <c r="AF316" s="1">
        <v>44270</v>
      </c>
      <c r="AG316" s="1">
        <v>51028</v>
      </c>
      <c r="AH316">
        <v>110</v>
      </c>
      <c r="AI316">
        <v>70</v>
      </c>
      <c r="AJ316">
        <v>6730</v>
      </c>
      <c r="AK316">
        <v>5.25</v>
      </c>
      <c r="AL316">
        <v>1</v>
      </c>
      <c r="AM316" t="s">
        <v>216</v>
      </c>
      <c r="AN316" t="s">
        <v>196</v>
      </c>
      <c r="AO316">
        <v>132.26199600000001</v>
      </c>
      <c r="AP316">
        <v>150.602</v>
      </c>
      <c r="AQ316">
        <v>368974.9</v>
      </c>
      <c r="AR316">
        <v>3930.21</v>
      </c>
      <c r="AS316">
        <v>372905.11</v>
      </c>
      <c r="AT316">
        <v>368974.9</v>
      </c>
      <c r="AU316">
        <v>3930.21</v>
      </c>
      <c r="AV316">
        <v>372905.11</v>
      </c>
      <c r="AW316">
        <v>324041.89</v>
      </c>
      <c r="AX316">
        <v>324041.89</v>
      </c>
      <c r="BA316">
        <v>73434370.659999996</v>
      </c>
      <c r="BB316">
        <v>570322.91</v>
      </c>
      <c r="BC316">
        <v>74004693.569999993</v>
      </c>
      <c r="BD316">
        <v>75455236.109999999</v>
      </c>
      <c r="BE316">
        <v>0.48899799999999999</v>
      </c>
      <c r="BF316" t="str">
        <f>IF(TRIM(W316)="",IF(TRIM(O316)="",IF(TRIM(M316)="","please check",CONCATENATE(M316,"_",COUNTIFS($M$2:$M316,M316,$C$2:$C316,$C316))),CONCATENATE(O316,"_",COUNTIFS($O$2:$O316,O316,$C$2:$C316,$C316))),W316)</f>
        <v>US880591EH15</v>
      </c>
      <c r="BG316" t="str">
        <f t="shared" si="14"/>
        <v/>
      </c>
      <c r="BH316">
        <f t="shared" si="15"/>
        <v>245000</v>
      </c>
      <c r="BI316">
        <f t="shared" si="16"/>
        <v>372905.11</v>
      </c>
      <c r="BJ316">
        <f>IF($I316&lt;&gt;"F.E.T.",$AV316,IF($BK316="",IF($D316=$L316,$BI316,-SUMIFS($BI:$BI,$BG:$BG,$BG316,$B:$B,$B316,$L:$L,"&lt;&gt;"&amp;$L316)+SUMIFS($AY:$AY,$BG:$BG,$BG316,$B:$B,$B316)),IF($D316=$L316,-SUMIFS($BI:$BI,$BG:$BG,$BG316,$B:$B,$B316,$L:$L,"&lt;&gt;"&amp;$L316)*VLOOKUP($D316&amp;(IF($L316=MID($Q316,FIND("Bought ",$Q316)+7,3),MID($Q316,FIND("Sold ",$Q316)+5,3),IF($L316=MID($Q316,FIND("Sold ",$Q316)+5,3),MID($Q316,FIND("Bought ",$Q316)+7,3),"error"))),FX!$A:$B,2,0)+SUMIFS($AY:$AY,$BG:$BG,$BG316,$B:$B,$B316),$BI316*(VLOOKUP($D316&amp;$L316,FX!$A:$B,2,0)))))</f>
        <v>372905.11</v>
      </c>
      <c r="BK316" t="str">
        <f>IF(E316="CASH",IFERROR(VLOOKUP(M316,[1]mapping!$A:$C,3,0),""),IF(I316="F.E.T.",IF(VLOOKUP(O316,[1]forwards!$E:$Q,13,0)=0,"",VLOOKUP(O316,[1]forwards!$E:$Q,13,0)),""))</f>
        <v/>
      </c>
      <c r="BL316">
        <f>IF($B316&lt;&gt;VLOOKUP($BL$1,NAV!$A:$N,MATCH("SubFund_Code",NAV!$A$1:$N$1,0),0),"n/a",IF($BK316="",$BJ316/SUMIFS($BJ:$BJ,$BK:$BK,"",$B:$B,$B316)*VLOOKUP($BL$1,NAV!$A:$N,MATCH("Hedged sc",NAV!$A$1:$N$1,0),0)/VLOOKUP($BL$1,NAV!$A:$N,MATCH("SC in FUND CCY",NAV!$A$1:$N$1,0),0),IF($BK316&lt;&gt;VLOOKUP($BL$1,NAV!$A:$N,MATCH("SC",NAV!$A$1:$N$1,0),0),"n/a",$BJ316/VLOOKUP($BL$1,NAV!$A:$N,MATCH("SC in FUND CCY",NAV!$A$1:$N$1,0),0))))</f>
        <v>4.9742649907268772E-3</v>
      </c>
    </row>
    <row r="317" spans="1:64" x14ac:dyDescent="0.25">
      <c r="A317" s="1">
        <v>44196</v>
      </c>
      <c r="B317" t="s">
        <v>106</v>
      </c>
      <c r="C317" t="s">
        <v>107</v>
      </c>
      <c r="D317" t="s">
        <v>63</v>
      </c>
      <c r="E317" t="s">
        <v>124</v>
      </c>
      <c r="F317" t="s">
        <v>125</v>
      </c>
      <c r="G317" t="s">
        <v>126</v>
      </c>
      <c r="H317">
        <v>150</v>
      </c>
      <c r="I317" t="s">
        <v>127</v>
      </c>
      <c r="J317">
        <v>200</v>
      </c>
      <c r="K317" t="s">
        <v>128</v>
      </c>
      <c r="L317" t="s">
        <v>63</v>
      </c>
      <c r="P317">
        <v>387401000000</v>
      </c>
      <c r="Q317" t="s">
        <v>969</v>
      </c>
      <c r="R317" t="s">
        <v>136</v>
      </c>
      <c r="S317" t="s">
        <v>137</v>
      </c>
      <c r="T317" t="s">
        <v>215</v>
      </c>
      <c r="U317" t="s">
        <v>298</v>
      </c>
      <c r="V317">
        <v>825098</v>
      </c>
      <c r="W317" t="s">
        <v>970</v>
      </c>
      <c r="X317" t="s">
        <v>971</v>
      </c>
      <c r="AB317">
        <v>325000</v>
      </c>
      <c r="AC317" s="1">
        <v>43434</v>
      </c>
      <c r="AD317" s="1">
        <v>43438</v>
      </c>
      <c r="AE317" s="1">
        <v>44166</v>
      </c>
      <c r="AF317" s="1">
        <v>44348</v>
      </c>
      <c r="AG317" s="1">
        <v>51653</v>
      </c>
      <c r="AH317">
        <v>34</v>
      </c>
      <c r="AI317">
        <v>146</v>
      </c>
      <c r="AJ317">
        <v>7346</v>
      </c>
      <c r="AK317">
        <v>6.05</v>
      </c>
      <c r="AL317">
        <v>1</v>
      </c>
      <c r="AM317" t="s">
        <v>216</v>
      </c>
      <c r="AN317" t="s">
        <v>196</v>
      </c>
      <c r="AO317">
        <v>99.057768999999993</v>
      </c>
      <c r="AP317">
        <v>115.90600000000001</v>
      </c>
      <c r="AQ317">
        <v>376694.5</v>
      </c>
      <c r="AR317">
        <v>1857.01</v>
      </c>
      <c r="AS317">
        <v>378551.51</v>
      </c>
      <c r="AT317">
        <v>376694.5</v>
      </c>
      <c r="AU317">
        <v>1857.01</v>
      </c>
      <c r="AV317">
        <v>378551.51</v>
      </c>
      <c r="AW317">
        <v>321937.75</v>
      </c>
      <c r="AX317">
        <v>321937.75</v>
      </c>
      <c r="BA317">
        <v>73434370.659999996</v>
      </c>
      <c r="BB317">
        <v>570322.91</v>
      </c>
      <c r="BC317">
        <v>74004693.569999993</v>
      </c>
      <c r="BD317">
        <v>75455236.109999999</v>
      </c>
      <c r="BE317">
        <v>0.49922899999999998</v>
      </c>
      <c r="BF317" t="str">
        <f>IF(TRIM(W317)="",IF(TRIM(O317)="",IF(TRIM(M317)="","please check",CONCATENATE(M317,"_",COUNTIFS($M$2:$M317,M317,$C$2:$C317,$C317))),CONCATENATE(O317,"_",COUNTIFS($O$2:$O317,O317,$C$2:$C317,$C317))),W317)</f>
        <v>US29273RAP47</v>
      </c>
      <c r="BG317" t="str">
        <f t="shared" si="14"/>
        <v/>
      </c>
      <c r="BH317">
        <f t="shared" si="15"/>
        <v>325000</v>
      </c>
      <c r="BI317">
        <f t="shared" si="16"/>
        <v>378551.51</v>
      </c>
      <c r="BJ317">
        <f>IF($I317&lt;&gt;"F.E.T.",$AV317,IF($BK317="",IF($D317=$L317,$BI317,-SUMIFS($BI:$BI,$BG:$BG,$BG317,$B:$B,$B317,$L:$L,"&lt;&gt;"&amp;$L317)+SUMIFS($AY:$AY,$BG:$BG,$BG317,$B:$B,$B317)),IF($D317=$L317,-SUMIFS($BI:$BI,$BG:$BG,$BG317,$B:$B,$B317,$L:$L,"&lt;&gt;"&amp;$L317)*VLOOKUP($D317&amp;(IF($L317=MID($Q317,FIND("Bought ",$Q317)+7,3),MID($Q317,FIND("Sold ",$Q317)+5,3),IF($L317=MID($Q317,FIND("Sold ",$Q317)+5,3),MID($Q317,FIND("Bought ",$Q317)+7,3),"error"))),FX!$A:$B,2,0)+SUMIFS($AY:$AY,$BG:$BG,$BG317,$B:$B,$B317),$BI317*(VLOOKUP($D317&amp;$L317,FX!$A:$B,2,0)))))</f>
        <v>378551.51</v>
      </c>
      <c r="BK317" t="str">
        <f>IF(E317="CASH",IFERROR(VLOOKUP(M317,[1]mapping!$A:$C,3,0),""),IF(I317="F.E.T.",IF(VLOOKUP(O317,[1]forwards!$E:$Q,13,0)=0,"",VLOOKUP(O317,[1]forwards!$E:$Q,13,0)),""))</f>
        <v/>
      </c>
      <c r="BL317">
        <f>IF($B317&lt;&gt;VLOOKUP($BL$1,NAV!$A:$N,MATCH("SubFund_Code",NAV!$A$1:$N$1,0),0),"n/a",IF($BK317="",$BJ317/SUMIFS($BJ:$BJ,$BK:$BK,"",$B:$B,$B317)*VLOOKUP($BL$1,NAV!$A:$N,MATCH("Hedged sc",NAV!$A$1:$N$1,0),0)/VLOOKUP($BL$1,NAV!$A:$N,MATCH("SC in FUND CCY",NAV!$A$1:$N$1,0),0),IF($BK317&lt;&gt;VLOOKUP($BL$1,NAV!$A:$N,MATCH("SC",NAV!$A$1:$N$1,0),0),"n/a",$BJ317/VLOOKUP($BL$1,NAV!$A:$N,MATCH("SC in FUND CCY",NAV!$A$1:$N$1,0),0))))</f>
        <v>5.0495835881138656E-3</v>
      </c>
    </row>
    <row r="318" spans="1:64" x14ac:dyDescent="0.25">
      <c r="A318" s="1">
        <v>44196</v>
      </c>
      <c r="B318" t="s">
        <v>106</v>
      </c>
      <c r="C318" t="s">
        <v>107</v>
      </c>
      <c r="D318" t="s">
        <v>63</v>
      </c>
      <c r="E318" t="s">
        <v>124</v>
      </c>
      <c r="F318" t="s">
        <v>125</v>
      </c>
      <c r="G318" t="s">
        <v>126</v>
      </c>
      <c r="H318">
        <v>150</v>
      </c>
      <c r="I318" t="s">
        <v>127</v>
      </c>
      <c r="J318">
        <v>200</v>
      </c>
      <c r="K318" t="s">
        <v>128</v>
      </c>
      <c r="L318" t="s">
        <v>63</v>
      </c>
      <c r="P318">
        <v>400163000000</v>
      </c>
      <c r="Q318" t="s">
        <v>972</v>
      </c>
      <c r="R318" t="s">
        <v>136</v>
      </c>
      <c r="S318" t="s">
        <v>137</v>
      </c>
      <c r="T318" t="s">
        <v>215</v>
      </c>
      <c r="U318" t="s">
        <v>298</v>
      </c>
      <c r="V318">
        <v>825098</v>
      </c>
      <c r="W318" t="s">
        <v>973</v>
      </c>
      <c r="X318" t="s">
        <v>974</v>
      </c>
      <c r="AB318">
        <v>240000</v>
      </c>
      <c r="AC318" s="1">
        <v>43129</v>
      </c>
      <c r="AD318" s="1">
        <v>43133</v>
      </c>
      <c r="AE318" s="1">
        <v>44075</v>
      </c>
      <c r="AF318" s="1">
        <v>44256</v>
      </c>
      <c r="AG318" s="1">
        <v>51745</v>
      </c>
      <c r="AH318">
        <v>124</v>
      </c>
      <c r="AI318">
        <v>56</v>
      </c>
      <c r="AJ318">
        <v>7436</v>
      </c>
      <c r="AK318">
        <v>5.625</v>
      </c>
      <c r="AL318">
        <v>1</v>
      </c>
      <c r="AM318" t="s">
        <v>216</v>
      </c>
      <c r="AN318" t="s">
        <v>196</v>
      </c>
      <c r="AO318">
        <v>110.379563</v>
      </c>
      <c r="AP318">
        <v>121.568</v>
      </c>
      <c r="AQ318">
        <v>291763.20000000001</v>
      </c>
      <c r="AR318">
        <v>4650</v>
      </c>
      <c r="AS318">
        <v>296413.2</v>
      </c>
      <c r="AT318">
        <v>291763.20000000001</v>
      </c>
      <c r="AU318">
        <v>4650</v>
      </c>
      <c r="AV318">
        <v>296413.2</v>
      </c>
      <c r="AW318">
        <v>264910.95</v>
      </c>
      <c r="AX318">
        <v>264910.95</v>
      </c>
      <c r="BA318">
        <v>73434370.659999996</v>
      </c>
      <c r="BB318">
        <v>570322.91</v>
      </c>
      <c r="BC318">
        <v>74004693.569999993</v>
      </c>
      <c r="BD318">
        <v>75455236.109999999</v>
      </c>
      <c r="BE318">
        <v>0.38667099999999999</v>
      </c>
      <c r="BF318" t="str">
        <f>IF(TRIM(W318)="",IF(TRIM(O318)="",IF(TRIM(M318)="","please check",CONCATENATE(M318,"_",COUNTIFS($M$2:$M318,M318,$C$2:$C318,$C318))),CONCATENATE(O318,"_",COUNTIFS($O$2:$O318,O318,$C$2:$C318,$C318))),W318)</f>
        <v>US494550BK12</v>
      </c>
      <c r="BG318" t="str">
        <f t="shared" si="14"/>
        <v/>
      </c>
      <c r="BH318">
        <f t="shared" si="15"/>
        <v>240000</v>
      </c>
      <c r="BI318">
        <f t="shared" si="16"/>
        <v>296413.2</v>
      </c>
      <c r="BJ318">
        <f>IF($I318&lt;&gt;"F.E.T.",$AV318,IF($BK318="",IF($D318=$L318,$BI318,-SUMIFS($BI:$BI,$BG:$BG,$BG318,$B:$B,$B318,$L:$L,"&lt;&gt;"&amp;$L318)+SUMIFS($AY:$AY,$BG:$BG,$BG318,$B:$B,$B318)),IF($D318=$L318,-SUMIFS($BI:$BI,$BG:$BG,$BG318,$B:$B,$B318,$L:$L,"&lt;&gt;"&amp;$L318)*VLOOKUP($D318&amp;(IF($L318=MID($Q318,FIND("Bought ",$Q318)+7,3),MID($Q318,FIND("Sold ",$Q318)+5,3),IF($L318=MID($Q318,FIND("Sold ",$Q318)+5,3),MID($Q318,FIND("Bought ",$Q318)+7,3),"error"))),FX!$A:$B,2,0)+SUMIFS($AY:$AY,$BG:$BG,$BG318,$B:$B,$B318),$BI318*(VLOOKUP($D318&amp;$L318,FX!$A:$B,2,0)))))</f>
        <v>296413.2</v>
      </c>
      <c r="BK318" t="str">
        <f>IF(E318="CASH",IFERROR(VLOOKUP(M318,[1]mapping!$A:$C,3,0),""),IF(I318="F.E.T.",IF(VLOOKUP(O318,[1]forwards!$E:$Q,13,0)=0,"",VLOOKUP(O318,[1]forwards!$E:$Q,13,0)),""))</f>
        <v/>
      </c>
      <c r="BL318">
        <f>IF($B318&lt;&gt;VLOOKUP($BL$1,NAV!$A:$N,MATCH("SubFund_Code",NAV!$A$1:$N$1,0),0),"n/a",IF($BK318="",$BJ318/SUMIFS($BJ:$BJ,$BK:$BK,"",$B:$B,$B318)*VLOOKUP($BL$1,NAV!$A:$N,MATCH("Hedged sc",NAV!$A$1:$N$1,0),0)/VLOOKUP($BL$1,NAV!$A:$N,MATCH("SC in FUND CCY",NAV!$A$1:$N$1,0),0),IF($BK318&lt;&gt;VLOOKUP($BL$1,NAV!$A:$N,MATCH("SC",NAV!$A$1:$N$1,0),0),"n/a",$BJ318/VLOOKUP($BL$1,NAV!$A:$N,MATCH("SC in FUND CCY",NAV!$A$1:$N$1,0),0))))</f>
        <v>3.9539222284975502E-3</v>
      </c>
    </row>
    <row r="319" spans="1:64" x14ac:dyDescent="0.25">
      <c r="A319" s="1">
        <v>44196</v>
      </c>
      <c r="B319" t="s">
        <v>106</v>
      </c>
      <c r="C319" t="s">
        <v>107</v>
      </c>
      <c r="D319" t="s">
        <v>63</v>
      </c>
      <c r="E319" t="s">
        <v>124</v>
      </c>
      <c r="F319" t="s">
        <v>125</v>
      </c>
      <c r="G319" t="s">
        <v>126</v>
      </c>
      <c r="H319">
        <v>150</v>
      </c>
      <c r="I319" t="s">
        <v>127</v>
      </c>
      <c r="J319">
        <v>200</v>
      </c>
      <c r="K319" t="s">
        <v>128</v>
      </c>
      <c r="L319" t="s">
        <v>63</v>
      </c>
      <c r="P319">
        <v>648087000000</v>
      </c>
      <c r="Q319" t="s">
        <v>1032</v>
      </c>
      <c r="R319" t="s">
        <v>147</v>
      </c>
      <c r="S319" t="s">
        <v>137</v>
      </c>
      <c r="T319" t="s">
        <v>215</v>
      </c>
      <c r="U319" t="s">
        <v>298</v>
      </c>
      <c r="V319">
        <v>825098</v>
      </c>
      <c r="W319" t="s">
        <v>1033</v>
      </c>
      <c r="X319" t="s">
        <v>1034</v>
      </c>
      <c r="AB319">
        <v>235000</v>
      </c>
      <c r="AC319" s="1">
        <v>43508</v>
      </c>
      <c r="AD319" s="1">
        <v>43510</v>
      </c>
      <c r="AE319" s="1">
        <v>44058</v>
      </c>
      <c r="AF319" s="1">
        <v>44242</v>
      </c>
      <c r="AG319" s="1">
        <v>54103</v>
      </c>
      <c r="AH319">
        <v>140</v>
      </c>
      <c r="AI319">
        <v>40</v>
      </c>
      <c r="AJ319">
        <v>9760</v>
      </c>
      <c r="AK319">
        <v>4.05</v>
      </c>
      <c r="AL319">
        <v>1</v>
      </c>
      <c r="AM319" t="s">
        <v>216</v>
      </c>
      <c r="AN319" t="s">
        <v>196</v>
      </c>
      <c r="AO319">
        <v>94.517149000000003</v>
      </c>
      <c r="AP319">
        <v>121.02800000000001</v>
      </c>
      <c r="AQ319">
        <v>284415.8</v>
      </c>
      <c r="AR319">
        <v>3701.25</v>
      </c>
      <c r="AS319">
        <v>288117.05</v>
      </c>
      <c r="AT319">
        <v>284415.8</v>
      </c>
      <c r="AU319">
        <v>3701.25</v>
      </c>
      <c r="AV319">
        <v>288117.05</v>
      </c>
      <c r="AW319">
        <v>222115.3</v>
      </c>
      <c r="AX319">
        <v>222115.3</v>
      </c>
      <c r="BA319">
        <v>73434370.659999996</v>
      </c>
      <c r="BB319">
        <v>570322.91</v>
      </c>
      <c r="BC319">
        <v>74004693.569999993</v>
      </c>
      <c r="BD319">
        <v>75455236.109999999</v>
      </c>
      <c r="BE319">
        <v>0.37693300000000002</v>
      </c>
      <c r="BF319" t="str">
        <f>IF(TRIM(W319)="",IF(TRIM(O319)="",IF(TRIM(M319)="","please check",CONCATENATE(M319,"_",COUNTIFS($M$2:$M319,M319,$C$2:$C319,$C319))),CONCATENATE(O319,"_",COUNTIFS($O$2:$O319,O319,$C$2:$C319,$C319))),W319)</f>
        <v>US31428XBQ88</v>
      </c>
      <c r="BG319" t="str">
        <f t="shared" si="14"/>
        <v/>
      </c>
      <c r="BH319">
        <f t="shared" si="15"/>
        <v>235000</v>
      </c>
      <c r="BI319">
        <f t="shared" si="16"/>
        <v>288117.05</v>
      </c>
      <c r="BJ319">
        <f>IF($I319&lt;&gt;"F.E.T.",$AV319,IF($BK319="",IF($D319=$L319,$BI319,-SUMIFS($BI:$BI,$BG:$BG,$BG319,$B:$B,$B319,$L:$L,"&lt;&gt;"&amp;$L319)+SUMIFS($AY:$AY,$BG:$BG,$BG319,$B:$B,$B319)),IF($D319=$L319,-SUMIFS($BI:$BI,$BG:$BG,$BG319,$B:$B,$B319,$L:$L,"&lt;&gt;"&amp;$L319)*VLOOKUP($D319&amp;(IF($L319=MID($Q319,FIND("Bought ",$Q319)+7,3),MID($Q319,FIND("Sold ",$Q319)+5,3),IF($L319=MID($Q319,FIND("Sold ",$Q319)+5,3),MID($Q319,FIND("Bought ",$Q319)+7,3),"error"))),FX!$A:$B,2,0)+SUMIFS($AY:$AY,$BG:$BG,$BG319,$B:$B,$B319),$BI319*(VLOOKUP($D319&amp;$L319,FX!$A:$B,2,0)))))</f>
        <v>288117.05</v>
      </c>
      <c r="BK319" t="str">
        <f>IF(E319="CASH",IFERROR(VLOOKUP(M319,[1]mapping!$A:$C,3,0),""),IF(I319="F.E.T.",IF(VLOOKUP(O319,[1]forwards!$E:$Q,13,0)=0,"",VLOOKUP(O319,[1]forwards!$E:$Q,13,0)),""))</f>
        <v/>
      </c>
      <c r="BL319">
        <f>IF($B319&lt;&gt;VLOOKUP($BL$1,NAV!$A:$N,MATCH("SubFund_Code",NAV!$A$1:$N$1,0),0),"n/a",IF($BK319="",$BJ319/SUMIFS($BJ:$BJ,$BK:$BK,"",$B:$B,$B319)*VLOOKUP($BL$1,NAV!$A:$N,MATCH("Hedged sc",NAV!$A$1:$N$1,0),0)/VLOOKUP($BL$1,NAV!$A:$N,MATCH("SC in FUND CCY",NAV!$A$1:$N$1,0),0),IF($BK319&lt;&gt;VLOOKUP($BL$1,NAV!$A:$N,MATCH("SC",NAV!$A$1:$N$1,0),0),"n/a",$BJ319/VLOOKUP($BL$1,NAV!$A:$N,MATCH("SC in FUND CCY",NAV!$A$1:$N$1,0),0))))</f>
        <v>3.8432580209118222E-3</v>
      </c>
    </row>
    <row r="320" spans="1:64" x14ac:dyDescent="0.25">
      <c r="A320" s="1">
        <v>44196</v>
      </c>
      <c r="B320" t="s">
        <v>106</v>
      </c>
      <c r="C320" t="s">
        <v>107</v>
      </c>
      <c r="D320" t="s">
        <v>63</v>
      </c>
      <c r="E320" t="s">
        <v>124</v>
      </c>
      <c r="F320" t="s">
        <v>125</v>
      </c>
      <c r="G320" t="s">
        <v>126</v>
      </c>
      <c r="H320">
        <v>150</v>
      </c>
      <c r="I320" t="s">
        <v>127</v>
      </c>
      <c r="J320">
        <v>200</v>
      </c>
      <c r="K320" t="s">
        <v>128</v>
      </c>
      <c r="L320" t="s">
        <v>63</v>
      </c>
      <c r="P320">
        <v>649316000000</v>
      </c>
      <c r="Q320" t="s">
        <v>1272</v>
      </c>
      <c r="R320" t="s">
        <v>155</v>
      </c>
      <c r="S320" t="s">
        <v>137</v>
      </c>
      <c r="T320" t="s">
        <v>215</v>
      </c>
      <c r="U320" t="s">
        <v>298</v>
      </c>
      <c r="V320">
        <v>825098</v>
      </c>
      <c r="W320" t="s">
        <v>1273</v>
      </c>
      <c r="X320" t="s">
        <v>1274</v>
      </c>
      <c r="AB320">
        <v>450000</v>
      </c>
      <c r="AC320" s="1">
        <v>43129</v>
      </c>
      <c r="AD320" s="1">
        <v>43133</v>
      </c>
      <c r="AE320" s="1">
        <v>44166</v>
      </c>
      <c r="AF320" s="1">
        <v>44348</v>
      </c>
      <c r="AG320" s="1">
        <v>53662</v>
      </c>
      <c r="AH320">
        <v>34</v>
      </c>
      <c r="AI320">
        <v>146</v>
      </c>
      <c r="AJ320">
        <v>9326</v>
      </c>
      <c r="AK320">
        <v>4.125</v>
      </c>
      <c r="AL320">
        <v>1</v>
      </c>
      <c r="AM320" t="s">
        <v>216</v>
      </c>
      <c r="AN320" t="s">
        <v>196</v>
      </c>
      <c r="AO320">
        <v>99.388889000000006</v>
      </c>
      <c r="AP320">
        <v>111.96511</v>
      </c>
      <c r="AQ320">
        <v>503843</v>
      </c>
      <c r="AR320">
        <v>1753.13</v>
      </c>
      <c r="AS320">
        <v>505596.13</v>
      </c>
      <c r="AT320">
        <v>503843</v>
      </c>
      <c r="AU320">
        <v>1753.13</v>
      </c>
      <c r="AV320">
        <v>505596.13</v>
      </c>
      <c r="AW320">
        <v>447250</v>
      </c>
      <c r="AX320">
        <v>447250</v>
      </c>
      <c r="BA320">
        <v>73434370.659999996</v>
      </c>
      <c r="BB320">
        <v>570322.91</v>
      </c>
      <c r="BC320">
        <v>74004693.569999993</v>
      </c>
      <c r="BD320">
        <v>75455236.109999999</v>
      </c>
      <c r="BE320">
        <v>0.66773800000000005</v>
      </c>
      <c r="BF320" t="str">
        <f>IF(TRIM(W320)="",IF(TRIM(O320)="",IF(TRIM(M320)="","please check",CONCATENATE(M320,"_",COUNTIFS($M$2:$M320,M320,$C$2:$C320,$C320))),CONCATENATE(O320,"_",COUNTIFS($O$2:$O320,O320,$C$2:$C320,$C320))),W320)</f>
        <v>US49446RAQ20</v>
      </c>
      <c r="BG320" t="str">
        <f t="shared" si="14"/>
        <v/>
      </c>
      <c r="BH320">
        <f t="shared" si="15"/>
        <v>450000</v>
      </c>
      <c r="BI320">
        <f t="shared" si="16"/>
        <v>505596.13</v>
      </c>
      <c r="BJ320">
        <f>IF($I320&lt;&gt;"F.E.T.",$AV320,IF($BK320="",IF($D320=$L320,$BI320,-SUMIFS($BI:$BI,$BG:$BG,$BG320,$B:$B,$B320,$L:$L,"&lt;&gt;"&amp;$L320)+SUMIFS($AY:$AY,$BG:$BG,$BG320,$B:$B,$B320)),IF($D320=$L320,-SUMIFS($BI:$BI,$BG:$BG,$BG320,$B:$B,$B320,$L:$L,"&lt;&gt;"&amp;$L320)*VLOOKUP($D320&amp;(IF($L320=MID($Q320,FIND("Bought ",$Q320)+7,3),MID($Q320,FIND("Sold ",$Q320)+5,3),IF($L320=MID($Q320,FIND("Sold ",$Q320)+5,3),MID($Q320,FIND("Bought ",$Q320)+7,3),"error"))),FX!$A:$B,2,0)+SUMIFS($AY:$AY,$BG:$BG,$BG320,$B:$B,$B320),$BI320*(VLOOKUP($D320&amp;$L320,FX!$A:$B,2,0)))))</f>
        <v>505596.13</v>
      </c>
      <c r="BK320" t="str">
        <f>IF(E320="CASH",IFERROR(VLOOKUP(M320,[1]mapping!$A:$C,3,0),""),IF(I320="F.E.T.",IF(VLOOKUP(O320,[1]forwards!$E:$Q,13,0)=0,"",VLOOKUP(O320,[1]forwards!$E:$Q,13,0)),""))</f>
        <v/>
      </c>
      <c r="BL320">
        <f>IF($B320&lt;&gt;VLOOKUP($BL$1,NAV!$A:$N,MATCH("SubFund_Code",NAV!$A$1:$N$1,0),0),"n/a",IF($BK320="",$BJ320/SUMIFS($BJ:$BJ,$BK:$BK,"",$B:$B,$B320)*VLOOKUP($BL$1,NAV!$A:$N,MATCH("Hedged sc",NAV!$A$1:$N$1,0),0)/VLOOKUP($BL$1,NAV!$A:$N,MATCH("SC in FUND CCY",NAV!$A$1:$N$1,0),0),IF($BK320&lt;&gt;VLOOKUP($BL$1,NAV!$A:$N,MATCH("SC",NAV!$A$1:$N$1,0),0),"n/a",$BJ320/VLOOKUP($BL$1,NAV!$A:$N,MATCH("SC in FUND CCY",NAV!$A$1:$N$1,0),0))))</f>
        <v>6.7442602996402902E-3</v>
      </c>
    </row>
    <row r="321" spans="1:64" x14ac:dyDescent="0.25">
      <c r="A321" s="1">
        <v>44196</v>
      </c>
      <c r="B321" t="s">
        <v>106</v>
      </c>
      <c r="C321" t="s">
        <v>107</v>
      </c>
      <c r="D321" t="s">
        <v>63</v>
      </c>
      <c r="E321" t="s">
        <v>124</v>
      </c>
      <c r="F321" t="s">
        <v>125</v>
      </c>
      <c r="G321" t="s">
        <v>126</v>
      </c>
      <c r="H321">
        <v>150</v>
      </c>
      <c r="I321" t="s">
        <v>127</v>
      </c>
      <c r="J321">
        <v>200</v>
      </c>
      <c r="K321" t="s">
        <v>128</v>
      </c>
      <c r="L321" t="s">
        <v>63</v>
      </c>
      <c r="P321">
        <v>674191000000</v>
      </c>
      <c r="Q321" t="s">
        <v>1035</v>
      </c>
      <c r="R321" t="s">
        <v>222</v>
      </c>
      <c r="S321" t="s">
        <v>156</v>
      </c>
      <c r="T321" t="s">
        <v>215</v>
      </c>
      <c r="U321" t="s">
        <v>298</v>
      </c>
      <c r="V321">
        <v>825098</v>
      </c>
      <c r="W321" t="s">
        <v>1036</v>
      </c>
      <c r="X321" t="s">
        <v>1037</v>
      </c>
      <c r="AB321">
        <v>370000</v>
      </c>
      <c r="AC321" s="1">
        <v>43129</v>
      </c>
      <c r="AD321" s="1">
        <v>43133</v>
      </c>
      <c r="AE321" s="1">
        <v>44025</v>
      </c>
      <c r="AF321" s="1">
        <v>44209</v>
      </c>
      <c r="AG321" s="1">
        <v>51879</v>
      </c>
      <c r="AH321">
        <v>172</v>
      </c>
      <c r="AI321">
        <v>8</v>
      </c>
      <c r="AJ321">
        <v>7568</v>
      </c>
      <c r="AK321">
        <v>5.375</v>
      </c>
      <c r="AL321">
        <v>1</v>
      </c>
      <c r="AM321" t="s">
        <v>216</v>
      </c>
      <c r="AN321" t="s">
        <v>196</v>
      </c>
      <c r="AO321">
        <v>122.24473</v>
      </c>
      <c r="AP321">
        <v>142.24502000000001</v>
      </c>
      <c r="AQ321">
        <v>526306.56999999995</v>
      </c>
      <c r="AR321">
        <v>9501.81</v>
      </c>
      <c r="AS321">
        <v>535808.38</v>
      </c>
      <c r="AT321">
        <v>526306.56999999995</v>
      </c>
      <c r="AU321">
        <v>9501.81</v>
      </c>
      <c r="AV321">
        <v>535808.38</v>
      </c>
      <c r="AW321">
        <v>452305.5</v>
      </c>
      <c r="AX321">
        <v>452305.5</v>
      </c>
      <c r="BA321">
        <v>73434370.659999996</v>
      </c>
      <c r="BB321">
        <v>570322.91</v>
      </c>
      <c r="BC321">
        <v>74004693.569999993</v>
      </c>
      <c r="BD321">
        <v>75455236.109999999</v>
      </c>
      <c r="BE321">
        <v>0.69750800000000002</v>
      </c>
      <c r="BF321" t="str">
        <f>IF(TRIM(W321)="",IF(TRIM(O321)="",IF(TRIM(M321)="","please check",CONCATENATE(M321,"_",COUNTIFS($M$2:$M321,M321,$C$2:$C321,$C321))),CONCATENATE(O321,"_",COUNTIFS($O$2:$O321,O321,$C$2:$C321,$C321))),W321)</f>
        <v>US35177PAX50</v>
      </c>
      <c r="BG321" t="str">
        <f t="shared" si="14"/>
        <v/>
      </c>
      <c r="BH321">
        <f t="shared" si="15"/>
        <v>370000</v>
      </c>
      <c r="BI321">
        <f t="shared" si="16"/>
        <v>535808.38</v>
      </c>
      <c r="BJ321">
        <f>IF($I321&lt;&gt;"F.E.T.",$AV321,IF($BK321="",IF($D321=$L321,$BI321,-SUMIFS($BI:$BI,$BG:$BG,$BG321,$B:$B,$B321,$L:$L,"&lt;&gt;"&amp;$L321)+SUMIFS($AY:$AY,$BG:$BG,$BG321,$B:$B,$B321)),IF($D321=$L321,-SUMIFS($BI:$BI,$BG:$BG,$BG321,$B:$B,$B321,$L:$L,"&lt;&gt;"&amp;$L321)*VLOOKUP($D321&amp;(IF($L321=MID($Q321,FIND("Bought ",$Q321)+7,3),MID($Q321,FIND("Sold ",$Q321)+5,3),IF($L321=MID($Q321,FIND("Sold ",$Q321)+5,3),MID($Q321,FIND("Bought ",$Q321)+7,3),"error"))),FX!$A:$B,2,0)+SUMIFS($AY:$AY,$BG:$BG,$BG321,$B:$B,$B321),$BI321*(VLOOKUP($D321&amp;$L321,FX!$A:$B,2,0)))))</f>
        <v>535808.38</v>
      </c>
      <c r="BK321" t="str">
        <f>IF(E321="CASH",IFERROR(VLOOKUP(M321,[1]mapping!$A:$C,3,0),""),IF(I321="F.E.T.",IF(VLOOKUP(O321,[1]forwards!$E:$Q,13,0)=0,"",VLOOKUP(O321,[1]forwards!$E:$Q,13,0)),""))</f>
        <v/>
      </c>
      <c r="BL321">
        <f>IF($B321&lt;&gt;VLOOKUP($BL$1,NAV!$A:$N,MATCH("SubFund_Code",NAV!$A$1:$N$1,0),0),"n/a",IF($BK321="",$BJ321/SUMIFS($BJ:$BJ,$BK:$BK,"",$B:$B,$B321)*VLOOKUP($BL$1,NAV!$A:$N,MATCH("Hedged sc",NAV!$A$1:$N$1,0),0)/VLOOKUP($BL$1,NAV!$A:$N,MATCH("SC in FUND CCY",NAV!$A$1:$N$1,0),0),IF($BK321&lt;&gt;VLOOKUP($BL$1,NAV!$A:$N,MATCH("SC",NAV!$A$1:$N$1,0),0),"n/a",$BJ321/VLOOKUP($BL$1,NAV!$A:$N,MATCH("SC in FUND CCY",NAV!$A$1:$N$1,0),0))))</f>
        <v>7.1472682859510389E-3</v>
      </c>
    </row>
    <row r="322" spans="1:64" x14ac:dyDescent="0.25">
      <c r="A322" s="1">
        <v>44196</v>
      </c>
      <c r="B322" t="s">
        <v>106</v>
      </c>
      <c r="C322" t="s">
        <v>107</v>
      </c>
      <c r="D322" t="s">
        <v>63</v>
      </c>
      <c r="E322" t="s">
        <v>124</v>
      </c>
      <c r="F322" t="s">
        <v>125</v>
      </c>
      <c r="G322" t="s">
        <v>126</v>
      </c>
      <c r="H322">
        <v>150</v>
      </c>
      <c r="I322" t="s">
        <v>127</v>
      </c>
      <c r="J322">
        <v>200</v>
      </c>
      <c r="K322" t="s">
        <v>128</v>
      </c>
      <c r="L322" t="s">
        <v>63</v>
      </c>
      <c r="P322">
        <v>701669000000</v>
      </c>
      <c r="Q322" t="s">
        <v>1275</v>
      </c>
      <c r="R322" t="s">
        <v>222</v>
      </c>
      <c r="S322" t="s">
        <v>137</v>
      </c>
      <c r="T322" t="s">
        <v>1276</v>
      </c>
      <c r="U322" t="s">
        <v>298</v>
      </c>
      <c r="V322">
        <v>825098</v>
      </c>
      <c r="W322" t="s">
        <v>1277</v>
      </c>
      <c r="X322" t="s">
        <v>1278</v>
      </c>
      <c r="AB322">
        <v>780000</v>
      </c>
      <c r="AC322" s="1">
        <v>43129</v>
      </c>
      <c r="AD322" s="1">
        <v>43133</v>
      </c>
      <c r="AE322" s="1">
        <v>44064</v>
      </c>
      <c r="AF322" s="1">
        <v>44248</v>
      </c>
      <c r="AG322" s="1">
        <v>53560</v>
      </c>
      <c r="AH322">
        <v>134</v>
      </c>
      <c r="AI322">
        <v>46</v>
      </c>
      <c r="AJ322">
        <v>9226</v>
      </c>
      <c r="AK322">
        <v>4.8620000000000001</v>
      </c>
      <c r="AL322">
        <v>1</v>
      </c>
      <c r="AM322" t="s">
        <v>216</v>
      </c>
      <c r="AN322" t="s">
        <v>196</v>
      </c>
      <c r="AO322">
        <v>117.04893199999999</v>
      </c>
      <c r="AP322">
        <v>134.642</v>
      </c>
      <c r="AQ322">
        <v>1050207.6000000001</v>
      </c>
      <c r="AR322">
        <v>14116.01</v>
      </c>
      <c r="AS322">
        <v>1064323.6100000001</v>
      </c>
      <c r="AT322">
        <v>1050207.6000000001</v>
      </c>
      <c r="AU322">
        <v>14116.01</v>
      </c>
      <c r="AV322">
        <v>1064323.6100000001</v>
      </c>
      <c r="AW322">
        <v>912981.67</v>
      </c>
      <c r="AX322">
        <v>912981.67</v>
      </c>
      <c r="BA322">
        <v>73434370.659999996</v>
      </c>
      <c r="BB322">
        <v>570322.91</v>
      </c>
      <c r="BC322">
        <v>74004693.569999993</v>
      </c>
      <c r="BD322">
        <v>75455236.109999999</v>
      </c>
      <c r="BE322">
        <v>1.391829</v>
      </c>
      <c r="BF322" t="str">
        <f>IF(TRIM(W322)="",IF(TRIM(O322)="",IF(TRIM(M322)="","please check",CONCATENATE(M322,"_",COUNTIFS($M$2:$M322,M322,$C$2:$C322,$C322))),CONCATENATE(O322,"_",COUNTIFS($O$2:$O322,O322,$C$2:$C322,$C322))),W322)</f>
        <v>US92343VCK89</v>
      </c>
      <c r="BG322" t="str">
        <f t="shared" si="14"/>
        <v/>
      </c>
      <c r="BH322">
        <f t="shared" si="15"/>
        <v>780000</v>
      </c>
      <c r="BI322">
        <f t="shared" si="16"/>
        <v>1064323.6100000001</v>
      </c>
      <c r="BJ322">
        <f>IF($I322&lt;&gt;"F.E.T.",$AV322,IF($BK322="",IF($D322=$L322,$BI322,-SUMIFS($BI:$BI,$BG:$BG,$BG322,$B:$B,$B322,$L:$L,"&lt;&gt;"&amp;$L322)+SUMIFS($AY:$AY,$BG:$BG,$BG322,$B:$B,$B322)),IF($D322=$L322,-SUMIFS($BI:$BI,$BG:$BG,$BG322,$B:$B,$B322,$L:$L,"&lt;&gt;"&amp;$L322)*VLOOKUP($D322&amp;(IF($L322=MID($Q322,FIND("Bought ",$Q322)+7,3),MID($Q322,FIND("Sold ",$Q322)+5,3),IF($L322=MID($Q322,FIND("Sold ",$Q322)+5,3),MID($Q322,FIND("Bought ",$Q322)+7,3),"error"))),FX!$A:$B,2,0)+SUMIFS($AY:$AY,$BG:$BG,$BG322,$B:$B,$B322),$BI322*(VLOOKUP($D322&amp;$L322,FX!$A:$B,2,0)))))</f>
        <v>1064323.6100000001</v>
      </c>
      <c r="BK322" t="str">
        <f>IF(E322="CASH",IFERROR(VLOOKUP(M322,[1]mapping!$A:$C,3,0),""),IF(I322="F.E.T.",IF(VLOOKUP(O322,[1]forwards!$E:$Q,13,0)=0,"",VLOOKUP(O322,[1]forwards!$E:$Q,13,0)),""))</f>
        <v/>
      </c>
      <c r="BL322">
        <f>IF($B322&lt;&gt;VLOOKUP($BL$1,NAV!$A:$N,MATCH("SubFund_Code",NAV!$A$1:$N$1,0),0),"n/a",IF($BK322="",$BJ322/SUMIFS($BJ:$BJ,$BK:$BK,"",$B:$B,$B322)*VLOOKUP($BL$1,NAV!$A:$N,MATCH("Hedged sc",NAV!$A$1:$N$1,0),0)/VLOOKUP($BL$1,NAV!$A:$N,MATCH("SC in FUND CCY",NAV!$A$1:$N$1,0),0),IF($BK322&lt;&gt;VLOOKUP($BL$1,NAV!$A:$N,MATCH("SC",NAV!$A$1:$N$1,0),0),"n/a",$BJ322/VLOOKUP($BL$1,NAV!$A:$N,MATCH("SC in FUND CCY",NAV!$A$1:$N$1,0),0))))</f>
        <v>1.419725160652008E-2</v>
      </c>
    </row>
    <row r="323" spans="1:64" x14ac:dyDescent="0.25">
      <c r="A323" s="1">
        <v>44196</v>
      </c>
      <c r="B323" t="s">
        <v>106</v>
      </c>
      <c r="C323" t="s">
        <v>107</v>
      </c>
      <c r="D323" t="s">
        <v>63</v>
      </c>
      <c r="E323" t="s">
        <v>124</v>
      </c>
      <c r="F323" t="s">
        <v>125</v>
      </c>
      <c r="G323" t="s">
        <v>126</v>
      </c>
      <c r="H323">
        <v>150</v>
      </c>
      <c r="I323" t="s">
        <v>127</v>
      </c>
      <c r="J323">
        <v>200</v>
      </c>
      <c r="K323" t="s">
        <v>128</v>
      </c>
      <c r="L323" t="s">
        <v>63</v>
      </c>
      <c r="P323">
        <v>706254000000</v>
      </c>
      <c r="Q323" t="s">
        <v>1038</v>
      </c>
      <c r="R323" t="s">
        <v>178</v>
      </c>
      <c r="S323" t="s">
        <v>137</v>
      </c>
      <c r="T323" t="s">
        <v>215</v>
      </c>
      <c r="U323" t="s">
        <v>298</v>
      </c>
      <c r="V323">
        <v>825098</v>
      </c>
      <c r="W323" t="s">
        <v>1039</v>
      </c>
      <c r="X323" t="s">
        <v>1040</v>
      </c>
      <c r="AB323">
        <v>550000</v>
      </c>
      <c r="AC323" s="1">
        <v>43469</v>
      </c>
      <c r="AD323" s="1">
        <v>43473</v>
      </c>
      <c r="AE323" s="1">
        <v>44138</v>
      </c>
      <c r="AF323" s="1">
        <v>44319</v>
      </c>
      <c r="AG323" s="1">
        <v>49616</v>
      </c>
      <c r="AH323">
        <v>62</v>
      </c>
      <c r="AI323">
        <v>118</v>
      </c>
      <c r="AJ323">
        <v>5338</v>
      </c>
      <c r="AK323">
        <v>4.2</v>
      </c>
      <c r="AL323">
        <v>1</v>
      </c>
      <c r="AM323" t="s">
        <v>216</v>
      </c>
      <c r="AN323" t="s">
        <v>196</v>
      </c>
      <c r="AO323">
        <v>113.030773</v>
      </c>
      <c r="AP323">
        <v>131.874</v>
      </c>
      <c r="AQ323">
        <v>725307</v>
      </c>
      <c r="AR323">
        <v>3978.33</v>
      </c>
      <c r="AS323">
        <v>729285.33</v>
      </c>
      <c r="AT323">
        <v>725307</v>
      </c>
      <c r="AU323">
        <v>3978.33</v>
      </c>
      <c r="AV323">
        <v>729285.33</v>
      </c>
      <c r="AW323">
        <v>621669.25</v>
      </c>
      <c r="AX323">
        <v>621669.25</v>
      </c>
      <c r="BA323">
        <v>73434370.659999996</v>
      </c>
      <c r="BB323">
        <v>570322.91</v>
      </c>
      <c r="BC323">
        <v>74004693.569999993</v>
      </c>
      <c r="BD323">
        <v>75455236.109999999</v>
      </c>
      <c r="BE323">
        <v>0.96124100000000001</v>
      </c>
      <c r="BF323" t="str">
        <f>IF(TRIM(W323)="",IF(TRIM(O323)="",IF(TRIM(M323)="","please check",CONCATENATE(M323,"_",COUNTIFS($M$2:$M323,M323,$C$2:$C323,$C323))),CONCATENATE(O323,"_",COUNTIFS($O$2:$O323,O323,$C$2:$C323,$C323))),W323)</f>
        <v>US594918BK99</v>
      </c>
      <c r="BG323" t="str">
        <f t="shared" si="14"/>
        <v/>
      </c>
      <c r="BH323">
        <f t="shared" si="15"/>
        <v>550000</v>
      </c>
      <c r="BI323">
        <f t="shared" si="16"/>
        <v>729285.33</v>
      </c>
      <c r="BJ323">
        <f>IF($I323&lt;&gt;"F.E.T.",$AV323,IF($BK323="",IF($D323=$L323,$BI323,-SUMIFS($BI:$BI,$BG:$BG,$BG323,$B:$B,$B323,$L:$L,"&lt;&gt;"&amp;$L323)+SUMIFS($AY:$AY,$BG:$BG,$BG323,$B:$B,$B323)),IF($D323=$L323,-SUMIFS($BI:$BI,$BG:$BG,$BG323,$B:$B,$B323,$L:$L,"&lt;&gt;"&amp;$L323)*VLOOKUP($D323&amp;(IF($L323=MID($Q323,FIND("Bought ",$Q323)+7,3),MID($Q323,FIND("Sold ",$Q323)+5,3),IF($L323=MID($Q323,FIND("Sold ",$Q323)+5,3),MID($Q323,FIND("Bought ",$Q323)+7,3),"error"))),FX!$A:$B,2,0)+SUMIFS($AY:$AY,$BG:$BG,$BG323,$B:$B,$B323),$BI323*(VLOOKUP($D323&amp;$L323,FX!$A:$B,2,0)))))</f>
        <v>729285.33</v>
      </c>
      <c r="BK323" t="str">
        <f>IF(E323="CASH",IFERROR(VLOOKUP(M323,[1]mapping!$A:$C,3,0),""),IF(I323="F.E.T.",IF(VLOOKUP(O323,[1]forwards!$E:$Q,13,0)=0,"",VLOOKUP(O323,[1]forwards!$E:$Q,13,0)),""))</f>
        <v/>
      </c>
      <c r="BL323">
        <f>IF($B323&lt;&gt;VLOOKUP($BL$1,NAV!$A:$N,MATCH("SubFund_Code",NAV!$A$1:$N$1,0),0),"n/a",IF($BK323="",$BJ323/SUMIFS($BJ:$BJ,$BK:$BK,"",$B:$B,$B323)*VLOOKUP($BL$1,NAV!$A:$N,MATCH("Hedged sc",NAV!$A$1:$N$1,0),0)/VLOOKUP($BL$1,NAV!$A:$N,MATCH("SC in FUND CCY",NAV!$A$1:$N$1,0),0),IF($BK323&lt;&gt;VLOOKUP($BL$1,NAV!$A:$N,MATCH("SC",NAV!$A$1:$N$1,0),0),"n/a",$BJ323/VLOOKUP($BL$1,NAV!$A:$N,MATCH("SC in FUND CCY",NAV!$A$1:$N$1,0),0))))</f>
        <v>9.7281007634078751E-3</v>
      </c>
    </row>
    <row r="324" spans="1:64" x14ac:dyDescent="0.25">
      <c r="A324" s="1">
        <v>44196</v>
      </c>
      <c r="B324" t="s">
        <v>106</v>
      </c>
      <c r="C324" t="s">
        <v>107</v>
      </c>
      <c r="D324" t="s">
        <v>63</v>
      </c>
      <c r="E324" t="s">
        <v>124</v>
      </c>
      <c r="F324" t="s">
        <v>125</v>
      </c>
      <c r="G324" t="s">
        <v>126</v>
      </c>
      <c r="H324">
        <v>150</v>
      </c>
      <c r="I324" t="s">
        <v>127</v>
      </c>
      <c r="J324">
        <v>200</v>
      </c>
      <c r="K324" t="s">
        <v>128</v>
      </c>
      <c r="L324" t="s">
        <v>63</v>
      </c>
      <c r="P324">
        <v>707131000000</v>
      </c>
      <c r="Q324" t="s">
        <v>1041</v>
      </c>
      <c r="R324" t="s">
        <v>162</v>
      </c>
      <c r="S324" t="s">
        <v>137</v>
      </c>
      <c r="T324" t="s">
        <v>215</v>
      </c>
      <c r="U324" t="s">
        <v>298</v>
      </c>
      <c r="V324">
        <v>825098</v>
      </c>
      <c r="W324" t="s">
        <v>1042</v>
      </c>
      <c r="X324" t="s">
        <v>1043</v>
      </c>
      <c r="AB324">
        <v>400000</v>
      </c>
      <c r="AC324" s="1">
        <v>43129</v>
      </c>
      <c r="AD324" s="1">
        <v>43133</v>
      </c>
      <c r="AE324" s="1">
        <v>44077</v>
      </c>
      <c r="AF324" s="1">
        <v>44258</v>
      </c>
      <c r="AG324" s="1">
        <v>46084</v>
      </c>
      <c r="AH324">
        <v>122</v>
      </c>
      <c r="AI324">
        <v>58</v>
      </c>
      <c r="AJ324">
        <v>1858</v>
      </c>
      <c r="AK324">
        <v>4.45</v>
      </c>
      <c r="AL324">
        <v>1</v>
      </c>
      <c r="AM324" t="s">
        <v>216</v>
      </c>
      <c r="AN324" t="s">
        <v>196</v>
      </c>
      <c r="AO324">
        <v>106.30200000000001</v>
      </c>
      <c r="AP324">
        <v>116.645</v>
      </c>
      <c r="AQ324">
        <v>466580</v>
      </c>
      <c r="AR324">
        <v>6032.22</v>
      </c>
      <c r="AS324">
        <v>472612.22</v>
      </c>
      <c r="AT324">
        <v>466580</v>
      </c>
      <c r="AU324">
        <v>6032.22</v>
      </c>
      <c r="AV324">
        <v>472612.22</v>
      </c>
      <c r="AW324">
        <v>425208</v>
      </c>
      <c r="AX324">
        <v>425208</v>
      </c>
      <c r="BA324">
        <v>73434370.659999996</v>
      </c>
      <c r="BB324">
        <v>570322.91</v>
      </c>
      <c r="BC324">
        <v>74004693.569999993</v>
      </c>
      <c r="BD324">
        <v>75455236.109999999</v>
      </c>
      <c r="BE324">
        <v>0.61835300000000004</v>
      </c>
      <c r="BF324" t="str">
        <f>IF(TRIM(W324)="",IF(TRIM(O324)="",IF(TRIM(M324)="","please check",CONCATENATE(M324,"_",COUNTIFS($M$2:$M324,M324,$C$2:$C324,$C324))),CONCATENATE(O324,"_",COUNTIFS($O$2:$O324,O324,$C$2:$C324,$C324))),W324)</f>
        <v>US06051GFU85</v>
      </c>
      <c r="BG324" t="str">
        <f t="shared" ref="BG324:BG388" si="17">IF(TRIM(O324)="","",IFERROR(_xlfn.NUMBERVALUE(TRIM(O324)),TRIM(O324)))</f>
        <v/>
      </c>
      <c r="BH324">
        <f t="shared" ref="BH324:BH388" si="18">IF(I324="F.E.T.",$AW324,IF(AB324="",AQ324,AB324))</f>
        <v>400000</v>
      </c>
      <c r="BI324">
        <f t="shared" ref="BI324:BI388" si="19">IF($I324&lt;&gt;"F.E.T.",$AS324,$BH324)</f>
        <v>472612.22</v>
      </c>
      <c r="BJ324">
        <f>IF($I324&lt;&gt;"F.E.T.",$AV324,IF($BK324="",IF($D324=$L324,$BI324,-SUMIFS($BI:$BI,$BG:$BG,$BG324,$B:$B,$B324,$L:$L,"&lt;&gt;"&amp;$L324)+SUMIFS($AY:$AY,$BG:$BG,$BG324,$B:$B,$B324)),IF($D324=$L324,-SUMIFS($BI:$BI,$BG:$BG,$BG324,$B:$B,$B324,$L:$L,"&lt;&gt;"&amp;$L324)*VLOOKUP($D324&amp;(IF($L324=MID($Q324,FIND("Bought ",$Q324)+7,3),MID($Q324,FIND("Sold ",$Q324)+5,3),IF($L324=MID($Q324,FIND("Sold ",$Q324)+5,3),MID($Q324,FIND("Bought ",$Q324)+7,3),"error"))),FX!$A:$B,2,0)+SUMIFS($AY:$AY,$BG:$BG,$BG324,$B:$B,$B324),$BI324*(VLOOKUP($D324&amp;$L324,FX!$A:$B,2,0)))))</f>
        <v>472612.22</v>
      </c>
      <c r="BK324" t="str">
        <f>IF(E324="CASH",IFERROR(VLOOKUP(M324,[1]mapping!$A:$C,3,0),""),IF(I324="F.E.T.",IF(VLOOKUP(O324,[1]forwards!$E:$Q,13,0)=0,"",VLOOKUP(O324,[1]forwards!$E:$Q,13,0)),""))</f>
        <v/>
      </c>
      <c r="BL324">
        <f>IF($B324&lt;&gt;VLOOKUP($BL$1,NAV!$A:$N,MATCH("SubFund_Code",NAV!$A$1:$N$1,0),0),"n/a",IF($BK324="",$BJ324/SUMIFS($BJ:$BJ,$BK:$BK,"",$B:$B,$B324)*VLOOKUP($BL$1,NAV!$A:$N,MATCH("Hedged sc",NAV!$A$1:$N$1,0),0)/VLOOKUP($BL$1,NAV!$A:$N,MATCH("SC in FUND CCY",NAV!$A$1:$N$1,0),0),IF($BK324&lt;&gt;VLOOKUP($BL$1,NAV!$A:$N,MATCH("SC",NAV!$A$1:$N$1,0),0),"n/a",$BJ324/VLOOKUP($BL$1,NAV!$A:$N,MATCH("SC in FUND CCY",NAV!$A$1:$N$1,0),0))))</f>
        <v>6.3042805182683317E-3</v>
      </c>
    </row>
    <row r="325" spans="1:64" x14ac:dyDescent="0.25">
      <c r="A325" s="1">
        <v>44196</v>
      </c>
      <c r="B325" t="s">
        <v>106</v>
      </c>
      <c r="C325" t="s">
        <v>107</v>
      </c>
      <c r="D325" t="s">
        <v>63</v>
      </c>
      <c r="E325" t="s">
        <v>124</v>
      </c>
      <c r="F325" t="s">
        <v>125</v>
      </c>
      <c r="G325" t="s">
        <v>126</v>
      </c>
      <c r="H325">
        <v>150</v>
      </c>
      <c r="I325" t="s">
        <v>127</v>
      </c>
      <c r="J325">
        <v>200</v>
      </c>
      <c r="K325" t="s">
        <v>128</v>
      </c>
      <c r="L325" t="s">
        <v>63</v>
      </c>
      <c r="P325">
        <v>711149000000</v>
      </c>
      <c r="Q325" t="s">
        <v>1279</v>
      </c>
      <c r="R325" t="s">
        <v>136</v>
      </c>
      <c r="S325" t="s">
        <v>137</v>
      </c>
      <c r="T325" t="s">
        <v>160</v>
      </c>
      <c r="U325" t="s">
        <v>298</v>
      </c>
      <c r="V325">
        <v>825098</v>
      </c>
      <c r="W325" t="s">
        <v>1280</v>
      </c>
      <c r="X325" t="s">
        <v>1281</v>
      </c>
      <c r="AB325">
        <v>375000</v>
      </c>
      <c r="AC325" s="1">
        <v>43406</v>
      </c>
      <c r="AD325" s="1">
        <v>43410</v>
      </c>
      <c r="AE325" s="1">
        <v>44032</v>
      </c>
      <c r="AF325" s="1">
        <v>44216</v>
      </c>
      <c r="AG325" s="1">
        <v>46407</v>
      </c>
      <c r="AH325">
        <v>165</v>
      </c>
      <c r="AI325">
        <v>15</v>
      </c>
      <c r="AJ325">
        <v>2175</v>
      </c>
      <c r="AK325">
        <v>3.625</v>
      </c>
      <c r="AL325">
        <v>1</v>
      </c>
      <c r="AM325" t="s">
        <v>216</v>
      </c>
      <c r="AN325" t="s">
        <v>196</v>
      </c>
      <c r="AO325">
        <v>101.14353300000001</v>
      </c>
      <c r="AP325">
        <v>114.742</v>
      </c>
      <c r="AQ325">
        <v>430282.5</v>
      </c>
      <c r="AR325">
        <v>6230.47</v>
      </c>
      <c r="AS325">
        <v>436512.97</v>
      </c>
      <c r="AT325">
        <v>430282.5</v>
      </c>
      <c r="AU325">
        <v>6230.47</v>
      </c>
      <c r="AV325">
        <v>436512.97</v>
      </c>
      <c r="AW325">
        <v>379288.25</v>
      </c>
      <c r="AX325">
        <v>379288.25</v>
      </c>
      <c r="BA325">
        <v>73434370.659999996</v>
      </c>
      <c r="BB325">
        <v>570322.91</v>
      </c>
      <c r="BC325">
        <v>74004693.569999993</v>
      </c>
      <c r="BD325">
        <v>75455236.109999999</v>
      </c>
      <c r="BE325">
        <v>0.57024900000000001</v>
      </c>
      <c r="BF325" t="str">
        <f>IF(TRIM(W325)="",IF(TRIM(O325)="",IF(TRIM(M325)="","please check",CONCATENATE(M325,"_",COUNTIFS($M$2:$M325,M325,$C$2:$C325,$C325))),CONCATENATE(O325,"_",COUNTIFS($O$2:$O325,O325,$C$2:$C325,$C325))),W325)</f>
        <v>US61746BEF94</v>
      </c>
      <c r="BG325" t="str">
        <f t="shared" si="17"/>
        <v/>
      </c>
      <c r="BH325">
        <f t="shared" si="18"/>
        <v>375000</v>
      </c>
      <c r="BI325">
        <f t="shared" si="19"/>
        <v>436512.97</v>
      </c>
      <c r="BJ325">
        <f>IF($I325&lt;&gt;"F.E.T.",$AV325,IF($BK325="",IF($D325=$L325,$BI325,-SUMIFS($BI:$BI,$BG:$BG,$BG325,$B:$B,$B325,$L:$L,"&lt;&gt;"&amp;$L325)+SUMIFS($AY:$AY,$BG:$BG,$BG325,$B:$B,$B325)),IF($D325=$L325,-SUMIFS($BI:$BI,$BG:$BG,$BG325,$B:$B,$B325,$L:$L,"&lt;&gt;"&amp;$L325)*VLOOKUP($D325&amp;(IF($L325=MID($Q325,FIND("Bought ",$Q325)+7,3),MID($Q325,FIND("Sold ",$Q325)+5,3),IF($L325=MID($Q325,FIND("Sold ",$Q325)+5,3),MID($Q325,FIND("Bought ",$Q325)+7,3),"error"))),FX!$A:$B,2,0)+SUMIFS($AY:$AY,$BG:$BG,$BG325,$B:$B,$B325),$BI325*(VLOOKUP($D325&amp;$L325,FX!$A:$B,2,0)))))</f>
        <v>436512.97</v>
      </c>
      <c r="BK325" t="str">
        <f>IF(E325="CASH",IFERROR(VLOOKUP(M325,[1]mapping!$A:$C,3,0),""),IF(I325="F.E.T.",IF(VLOOKUP(O325,[1]forwards!$E:$Q,13,0)=0,"",VLOOKUP(O325,[1]forwards!$E:$Q,13,0)),""))</f>
        <v/>
      </c>
      <c r="BL325">
        <f>IF($B325&lt;&gt;VLOOKUP($BL$1,NAV!$A:$N,MATCH("SubFund_Code",NAV!$A$1:$N$1,0),0),"n/a",IF($BK325="",$BJ325/SUMIFS($BJ:$BJ,$BK:$BK,"",$B:$B,$B325)*VLOOKUP($BL$1,NAV!$A:$N,MATCH("Hedged sc",NAV!$A$1:$N$1,0),0)/VLOOKUP($BL$1,NAV!$A:$N,MATCH("SC in FUND CCY",NAV!$A$1:$N$1,0),0),IF($BK325&lt;&gt;VLOOKUP($BL$1,NAV!$A:$N,MATCH("SC",NAV!$A$1:$N$1,0),0),"n/a",$BJ325/VLOOKUP($BL$1,NAV!$A:$N,MATCH("SC in FUND CCY",NAV!$A$1:$N$1,0),0))))</f>
        <v>5.8227445171486428E-3</v>
      </c>
    </row>
    <row r="326" spans="1:64" x14ac:dyDescent="0.25">
      <c r="A326" s="1">
        <v>44196</v>
      </c>
      <c r="B326" t="s">
        <v>106</v>
      </c>
      <c r="C326" t="s">
        <v>107</v>
      </c>
      <c r="D326" t="s">
        <v>63</v>
      </c>
      <c r="E326" t="s">
        <v>124</v>
      </c>
      <c r="F326" t="s">
        <v>125</v>
      </c>
      <c r="G326" t="s">
        <v>126</v>
      </c>
      <c r="H326">
        <v>150</v>
      </c>
      <c r="I326" t="s">
        <v>127</v>
      </c>
      <c r="J326">
        <v>200</v>
      </c>
      <c r="K326" t="s">
        <v>128</v>
      </c>
      <c r="L326" t="s">
        <v>63</v>
      </c>
      <c r="P326">
        <v>712688000000</v>
      </c>
      <c r="Q326" t="s">
        <v>1282</v>
      </c>
      <c r="R326" t="s">
        <v>142</v>
      </c>
      <c r="S326" t="s">
        <v>137</v>
      </c>
      <c r="T326" t="s">
        <v>215</v>
      </c>
      <c r="U326" t="s">
        <v>298</v>
      </c>
      <c r="V326">
        <v>825098</v>
      </c>
      <c r="W326" t="s">
        <v>1283</v>
      </c>
      <c r="X326" t="s">
        <v>1284</v>
      </c>
      <c r="AB326">
        <v>725000</v>
      </c>
      <c r="AC326" s="1">
        <v>43129</v>
      </c>
      <c r="AD326" s="1">
        <v>43133</v>
      </c>
      <c r="AE326" s="1">
        <v>44171</v>
      </c>
      <c r="AF326" s="1">
        <v>44353</v>
      </c>
      <c r="AG326" s="1">
        <v>44718</v>
      </c>
      <c r="AH326">
        <v>29</v>
      </c>
      <c r="AI326">
        <v>151</v>
      </c>
      <c r="AJ326">
        <v>511</v>
      </c>
      <c r="AK326">
        <v>2.8940000000000001</v>
      </c>
      <c r="AL326">
        <v>1</v>
      </c>
      <c r="AM326" t="s">
        <v>216</v>
      </c>
      <c r="AN326" t="s">
        <v>196</v>
      </c>
      <c r="AO326">
        <v>98.009</v>
      </c>
      <c r="AP326">
        <v>103.274</v>
      </c>
      <c r="AQ326">
        <v>748736.5</v>
      </c>
      <c r="AR326">
        <v>1690.18</v>
      </c>
      <c r="AS326">
        <v>750426.68</v>
      </c>
      <c r="AT326">
        <v>748736.5</v>
      </c>
      <c r="AU326">
        <v>1690.18</v>
      </c>
      <c r="AV326">
        <v>750426.68</v>
      </c>
      <c r="AW326">
        <v>710565.25</v>
      </c>
      <c r="AX326">
        <v>710565.25</v>
      </c>
      <c r="BA326">
        <v>73434370.659999996</v>
      </c>
      <c r="BB326">
        <v>570322.91</v>
      </c>
      <c r="BC326">
        <v>74004693.569999993</v>
      </c>
      <c r="BD326">
        <v>75455236.109999999</v>
      </c>
      <c r="BE326">
        <v>0.99229199999999995</v>
      </c>
      <c r="BF326" t="str">
        <f>IF(TRIM(W326)="",IF(TRIM(O326)="",IF(TRIM(M326)="","please check",CONCATENATE(M326,"_",COUNTIFS($M$2:$M326,M326,$C$2:$C326,$C326))),CONCATENATE(O326,"_",COUNTIFS($O$2:$O326,O326,$C$2:$C326,$C326))),W326)</f>
        <v>US075887BT55</v>
      </c>
      <c r="BG326" t="str">
        <f t="shared" si="17"/>
        <v/>
      </c>
      <c r="BH326">
        <f t="shared" si="18"/>
        <v>725000</v>
      </c>
      <c r="BI326">
        <f t="shared" si="19"/>
        <v>750426.68</v>
      </c>
      <c r="BJ326">
        <f>IF($I326&lt;&gt;"F.E.T.",$AV326,IF($BK326="",IF($D326=$L326,$BI326,-SUMIFS($BI:$BI,$BG:$BG,$BG326,$B:$B,$B326,$L:$L,"&lt;&gt;"&amp;$L326)+SUMIFS($AY:$AY,$BG:$BG,$BG326,$B:$B,$B326)),IF($D326=$L326,-SUMIFS($BI:$BI,$BG:$BG,$BG326,$B:$B,$B326,$L:$L,"&lt;&gt;"&amp;$L326)*VLOOKUP($D326&amp;(IF($L326=MID($Q326,FIND("Bought ",$Q326)+7,3),MID($Q326,FIND("Sold ",$Q326)+5,3),IF($L326=MID($Q326,FIND("Sold ",$Q326)+5,3),MID($Q326,FIND("Bought ",$Q326)+7,3),"error"))),FX!$A:$B,2,0)+SUMIFS($AY:$AY,$BG:$BG,$BG326,$B:$B,$B326),$BI326*(VLOOKUP($D326&amp;$L326,FX!$A:$B,2,0)))))</f>
        <v>750426.68</v>
      </c>
      <c r="BK326" t="str">
        <f>IF(E326="CASH",IFERROR(VLOOKUP(M326,[1]mapping!$A:$C,3,0),""),IF(I326="F.E.T.",IF(VLOOKUP(O326,[1]forwards!$E:$Q,13,0)=0,"",VLOOKUP(O326,[1]forwards!$E:$Q,13,0)),""))</f>
        <v/>
      </c>
      <c r="BL326">
        <f>IF($B326&lt;&gt;VLOOKUP($BL$1,NAV!$A:$N,MATCH("SubFund_Code",NAV!$A$1:$N$1,0),0),"n/a",IF($BK326="",$BJ326/SUMIFS($BJ:$BJ,$BK:$BK,"",$B:$B,$B326)*VLOOKUP($BL$1,NAV!$A:$N,MATCH("Hedged sc",NAV!$A$1:$N$1,0),0)/VLOOKUP($BL$1,NAV!$A:$N,MATCH("SC in FUND CCY",NAV!$A$1:$N$1,0),0),IF($BK326&lt;&gt;VLOOKUP($BL$1,NAV!$A:$N,MATCH("SC",NAV!$A$1:$N$1,0),0),"n/a",$BJ326/VLOOKUP($BL$1,NAV!$A:$N,MATCH("SC in FUND CCY",NAV!$A$1:$N$1,0),0))))</f>
        <v>1.001010997792817E-2</v>
      </c>
    </row>
    <row r="327" spans="1:64" x14ac:dyDescent="0.25">
      <c r="A327" s="1">
        <v>44196</v>
      </c>
      <c r="B327" t="s">
        <v>106</v>
      </c>
      <c r="C327" t="s">
        <v>107</v>
      </c>
      <c r="D327" t="s">
        <v>63</v>
      </c>
      <c r="E327" t="s">
        <v>124</v>
      </c>
      <c r="F327" t="s">
        <v>125</v>
      </c>
      <c r="G327" t="s">
        <v>126</v>
      </c>
      <c r="H327">
        <v>150</v>
      </c>
      <c r="I327" t="s">
        <v>127</v>
      </c>
      <c r="J327">
        <v>200</v>
      </c>
      <c r="K327" t="s">
        <v>128</v>
      </c>
      <c r="L327" t="s">
        <v>63</v>
      </c>
      <c r="P327">
        <v>715137000000</v>
      </c>
      <c r="Q327" t="s">
        <v>1044</v>
      </c>
      <c r="R327" t="s">
        <v>232</v>
      </c>
      <c r="S327" t="s">
        <v>1045</v>
      </c>
      <c r="T327" t="s">
        <v>160</v>
      </c>
      <c r="U327" t="s">
        <v>298</v>
      </c>
      <c r="V327">
        <v>825098</v>
      </c>
      <c r="W327" t="s">
        <v>1046</v>
      </c>
      <c r="X327" t="s">
        <v>1047</v>
      </c>
      <c r="AB327">
        <v>1150000</v>
      </c>
      <c r="AC327" s="1">
        <v>43468</v>
      </c>
      <c r="AD327" s="1">
        <v>43472</v>
      </c>
      <c r="AE327" s="1">
        <v>44023</v>
      </c>
      <c r="AF327" s="1">
        <v>44207</v>
      </c>
      <c r="AG327" s="1">
        <v>46763</v>
      </c>
      <c r="AH327">
        <v>174</v>
      </c>
      <c r="AI327">
        <v>6</v>
      </c>
      <c r="AJ327">
        <v>2526</v>
      </c>
      <c r="AK327">
        <v>3.75</v>
      </c>
      <c r="AL327">
        <v>1</v>
      </c>
      <c r="AM327" t="s">
        <v>216</v>
      </c>
      <c r="AN327" t="s">
        <v>196</v>
      </c>
      <c r="AO327">
        <v>98.290490000000005</v>
      </c>
      <c r="AP327">
        <v>112.77</v>
      </c>
      <c r="AQ327">
        <v>1296855</v>
      </c>
      <c r="AR327">
        <v>20843.75</v>
      </c>
      <c r="AS327">
        <v>1317698.75</v>
      </c>
      <c r="AT327">
        <v>1296855</v>
      </c>
      <c r="AU327">
        <v>20843.75</v>
      </c>
      <c r="AV327">
        <v>1317698.75</v>
      </c>
      <c r="AW327">
        <v>1130340.6299999999</v>
      </c>
      <c r="AX327">
        <v>1130340.6299999999</v>
      </c>
      <c r="BA327">
        <v>73434370.659999996</v>
      </c>
      <c r="BB327">
        <v>570322.91</v>
      </c>
      <c r="BC327">
        <v>74004693.569999993</v>
      </c>
      <c r="BD327">
        <v>75455236.109999999</v>
      </c>
      <c r="BE327">
        <v>1.7187079999999999</v>
      </c>
      <c r="BF327" t="str">
        <f>IF(TRIM(W327)="",IF(TRIM(O327)="",IF(TRIM(M327)="","please check",CONCATENATE(M327,"_",COUNTIFS($M$2:$M327,M327,$C$2:$C327,$C327))),CONCATENATE(O327,"_",COUNTIFS($O$2:$O327,O327,$C$2:$C327,$C327))),W327)</f>
        <v>US91087BAE02</v>
      </c>
      <c r="BG327" t="str">
        <f t="shared" si="17"/>
        <v/>
      </c>
      <c r="BH327">
        <f t="shared" si="18"/>
        <v>1150000</v>
      </c>
      <c r="BI327">
        <f t="shared" si="19"/>
        <v>1317698.75</v>
      </c>
      <c r="BJ327">
        <f>IF($I327&lt;&gt;"F.E.T.",$AV327,IF($BK327="",IF($D327=$L327,$BI327,-SUMIFS($BI:$BI,$BG:$BG,$BG327,$B:$B,$B327,$L:$L,"&lt;&gt;"&amp;$L327)+SUMIFS($AY:$AY,$BG:$BG,$BG327,$B:$B,$B327)),IF($D327=$L327,-SUMIFS($BI:$BI,$BG:$BG,$BG327,$B:$B,$B327,$L:$L,"&lt;&gt;"&amp;$L327)*VLOOKUP($D327&amp;(IF($L327=MID($Q327,FIND("Bought ",$Q327)+7,3),MID($Q327,FIND("Sold ",$Q327)+5,3),IF($L327=MID($Q327,FIND("Sold ",$Q327)+5,3),MID($Q327,FIND("Bought ",$Q327)+7,3),"error"))),FX!$A:$B,2,0)+SUMIFS($AY:$AY,$BG:$BG,$BG327,$B:$B,$B327),$BI327*(VLOOKUP($D327&amp;$L327,FX!$A:$B,2,0)))))</f>
        <v>1317698.75</v>
      </c>
      <c r="BK327" t="str">
        <f>IF(E327="CASH",IFERROR(VLOOKUP(M327,[1]mapping!$A:$C,3,0),""),IF(I327="F.E.T.",IF(VLOOKUP(O327,[1]forwards!$E:$Q,13,0)=0,"",VLOOKUP(O327,[1]forwards!$E:$Q,13,0)),""))</f>
        <v/>
      </c>
      <c r="BL327">
        <f>IF($B327&lt;&gt;VLOOKUP($BL$1,NAV!$A:$N,MATCH("SubFund_Code",NAV!$A$1:$N$1,0),0),"n/a",IF($BK327="",$BJ327/SUMIFS($BJ:$BJ,$BK:$BK,"",$B:$B,$B327)*VLOOKUP($BL$1,NAV!$A:$N,MATCH("Hedged sc",NAV!$A$1:$N$1,0),0)/VLOOKUP($BL$1,NAV!$A:$N,MATCH("SC in FUND CCY",NAV!$A$1:$N$1,0),0),IF($BK327&lt;&gt;VLOOKUP($BL$1,NAV!$A:$N,MATCH("SC",NAV!$A$1:$N$1,0),0),"n/a",$BJ327/VLOOKUP($BL$1,NAV!$A:$N,MATCH("SC in FUND CCY",NAV!$A$1:$N$1,0),0))))</f>
        <v>1.7577079489335956E-2</v>
      </c>
    </row>
    <row r="328" spans="1:64" x14ac:dyDescent="0.25">
      <c r="A328" s="1">
        <v>44196</v>
      </c>
      <c r="B328" t="s">
        <v>106</v>
      </c>
      <c r="C328" t="s">
        <v>107</v>
      </c>
      <c r="D328" t="s">
        <v>63</v>
      </c>
      <c r="E328" t="s">
        <v>124</v>
      </c>
      <c r="F328" t="s">
        <v>125</v>
      </c>
      <c r="G328" t="s">
        <v>126</v>
      </c>
      <c r="H328">
        <v>150</v>
      </c>
      <c r="I328" t="s">
        <v>127</v>
      </c>
      <c r="J328">
        <v>200</v>
      </c>
      <c r="K328" t="s">
        <v>128</v>
      </c>
      <c r="L328" t="s">
        <v>63</v>
      </c>
      <c r="P328">
        <v>715659000000</v>
      </c>
      <c r="Q328" t="s">
        <v>1048</v>
      </c>
      <c r="R328" t="s">
        <v>183</v>
      </c>
      <c r="S328" t="s">
        <v>137</v>
      </c>
      <c r="T328" t="s">
        <v>215</v>
      </c>
      <c r="U328" t="s">
        <v>298</v>
      </c>
      <c r="V328">
        <v>825098</v>
      </c>
      <c r="W328" t="s">
        <v>1049</v>
      </c>
      <c r="X328" t="s">
        <v>1050</v>
      </c>
      <c r="AB328">
        <v>160000</v>
      </c>
      <c r="AC328" s="1">
        <v>43508</v>
      </c>
      <c r="AD328" s="1">
        <v>43510</v>
      </c>
      <c r="AE328" s="1">
        <v>44075</v>
      </c>
      <c r="AF328" s="1">
        <v>44256</v>
      </c>
      <c r="AG328" s="1">
        <v>54118</v>
      </c>
      <c r="AH328">
        <v>124</v>
      </c>
      <c r="AI328">
        <v>56</v>
      </c>
      <c r="AJ328">
        <v>9776</v>
      </c>
      <c r="AK328">
        <v>4.8499999999999996</v>
      </c>
      <c r="AL328">
        <v>1</v>
      </c>
      <c r="AM328" t="s">
        <v>216</v>
      </c>
      <c r="AN328" t="s">
        <v>196</v>
      </c>
      <c r="AO328">
        <v>103.971625</v>
      </c>
      <c r="AP328">
        <v>123.30200000000001</v>
      </c>
      <c r="AQ328">
        <v>197283.20000000001</v>
      </c>
      <c r="AR328">
        <v>2672.89</v>
      </c>
      <c r="AS328">
        <v>199956.09</v>
      </c>
      <c r="AT328">
        <v>197283.20000000001</v>
      </c>
      <c r="AU328">
        <v>2672.89</v>
      </c>
      <c r="AV328">
        <v>199956.09</v>
      </c>
      <c r="AW328">
        <v>166354.6</v>
      </c>
      <c r="AX328">
        <v>166354.6</v>
      </c>
      <c r="BA328">
        <v>73434370.659999996</v>
      </c>
      <c r="BB328">
        <v>570322.91</v>
      </c>
      <c r="BC328">
        <v>74004693.569999993</v>
      </c>
      <c r="BD328">
        <v>75455236.109999999</v>
      </c>
      <c r="BE328">
        <v>0.26145699999999999</v>
      </c>
      <c r="BF328" t="str">
        <f>IF(TRIM(W328)="",IF(TRIM(O328)="",IF(TRIM(M328)="","please check",CONCATENATE(M328,"_",COUNTIFS($M$2:$M328,M328,$C$2:$C328,$C328))),CONCATENATE(O328,"_",COUNTIFS($O$2:$O328,O328,$C$2:$C328,$C328))),W328)</f>
        <v>US96949LAE56</v>
      </c>
      <c r="BG328" t="str">
        <f t="shared" si="17"/>
        <v/>
      </c>
      <c r="BH328">
        <f t="shared" si="18"/>
        <v>160000</v>
      </c>
      <c r="BI328">
        <f t="shared" si="19"/>
        <v>199956.09</v>
      </c>
      <c r="BJ328">
        <f>IF($I328&lt;&gt;"F.E.T.",$AV328,IF($BK328="",IF($D328=$L328,$BI328,-SUMIFS($BI:$BI,$BG:$BG,$BG328,$B:$B,$B328,$L:$L,"&lt;&gt;"&amp;$L328)+SUMIFS($AY:$AY,$BG:$BG,$BG328,$B:$B,$B328)),IF($D328=$L328,-SUMIFS($BI:$BI,$BG:$BG,$BG328,$B:$B,$B328,$L:$L,"&lt;&gt;"&amp;$L328)*VLOOKUP($D328&amp;(IF($L328=MID($Q328,FIND("Bought ",$Q328)+7,3),MID($Q328,FIND("Sold ",$Q328)+5,3),IF($L328=MID($Q328,FIND("Sold ",$Q328)+5,3),MID($Q328,FIND("Bought ",$Q328)+7,3),"error"))),FX!$A:$B,2,0)+SUMIFS($AY:$AY,$BG:$BG,$BG328,$B:$B,$B328),$BI328*(VLOOKUP($D328&amp;$L328,FX!$A:$B,2,0)))))</f>
        <v>199956.09</v>
      </c>
      <c r="BK328" t="str">
        <f>IF(E328="CASH",IFERROR(VLOOKUP(M328,[1]mapping!$A:$C,3,0),""),IF(I328="F.E.T.",IF(VLOOKUP(O328,[1]forwards!$E:$Q,13,0)=0,"",VLOOKUP(O328,[1]forwards!$E:$Q,13,0)),""))</f>
        <v/>
      </c>
      <c r="BL328">
        <f>IF($B328&lt;&gt;VLOOKUP($BL$1,NAV!$A:$N,MATCH("SubFund_Code",NAV!$A$1:$N$1,0),0),"n/a",IF($BK328="",$BJ328/SUMIFS($BJ:$BJ,$BK:$BK,"",$B:$B,$B328)*VLOOKUP($BL$1,NAV!$A:$N,MATCH("Hedged sc",NAV!$A$1:$N$1,0),0)/VLOOKUP($BL$1,NAV!$A:$N,MATCH("SC in FUND CCY",NAV!$A$1:$N$1,0),0),IF($BK328&lt;&gt;VLOOKUP($BL$1,NAV!$A:$N,MATCH("SC",NAV!$A$1:$N$1,0),0),"n/a",$BJ328/VLOOKUP($BL$1,NAV!$A:$N,MATCH("SC in FUND CCY",NAV!$A$1:$N$1,0),0))))</f>
        <v>2.6672591806790546E-3</v>
      </c>
    </row>
    <row r="329" spans="1:64" x14ac:dyDescent="0.25">
      <c r="A329" s="1">
        <v>44196</v>
      </c>
      <c r="B329" t="s">
        <v>106</v>
      </c>
      <c r="C329" t="s">
        <v>107</v>
      </c>
      <c r="D329" t="s">
        <v>63</v>
      </c>
      <c r="E329" t="s">
        <v>124</v>
      </c>
      <c r="F329" t="s">
        <v>125</v>
      </c>
      <c r="G329" t="s">
        <v>126</v>
      </c>
      <c r="H329">
        <v>150</v>
      </c>
      <c r="I329" t="s">
        <v>127</v>
      </c>
      <c r="J329">
        <v>200</v>
      </c>
      <c r="K329" t="s">
        <v>128</v>
      </c>
      <c r="L329" t="s">
        <v>63</v>
      </c>
      <c r="P329">
        <v>715871000000</v>
      </c>
      <c r="Q329" t="s">
        <v>1051</v>
      </c>
      <c r="R329" t="s">
        <v>238</v>
      </c>
      <c r="S329" t="s">
        <v>137</v>
      </c>
      <c r="T329" t="s">
        <v>215</v>
      </c>
      <c r="U329" t="s">
        <v>298</v>
      </c>
      <c r="V329">
        <v>825098</v>
      </c>
      <c r="W329" t="s">
        <v>1052</v>
      </c>
      <c r="X329" t="s">
        <v>1053</v>
      </c>
      <c r="AB329">
        <v>205000</v>
      </c>
      <c r="AC329" s="1">
        <v>43179</v>
      </c>
      <c r="AD329" s="1">
        <v>43194</v>
      </c>
      <c r="AE329" s="1">
        <v>44119</v>
      </c>
      <c r="AF329" s="1">
        <v>44301</v>
      </c>
      <c r="AG329" s="1">
        <v>54163</v>
      </c>
      <c r="AH329">
        <v>80</v>
      </c>
      <c r="AI329">
        <v>100</v>
      </c>
      <c r="AJ329">
        <v>9820</v>
      </c>
      <c r="AK329">
        <v>4.5999999999999996</v>
      </c>
      <c r="AL329">
        <v>1</v>
      </c>
      <c r="AM329" t="s">
        <v>216</v>
      </c>
      <c r="AN329" t="s">
        <v>196</v>
      </c>
      <c r="AO329">
        <v>113.66068300000001</v>
      </c>
      <c r="AP329">
        <v>126.655</v>
      </c>
      <c r="AQ329">
        <v>259642.75</v>
      </c>
      <c r="AR329">
        <v>2095.56</v>
      </c>
      <c r="AS329">
        <v>261738.31</v>
      </c>
      <c r="AT329">
        <v>259642.75</v>
      </c>
      <c r="AU329">
        <v>2095.56</v>
      </c>
      <c r="AV329">
        <v>261738.31</v>
      </c>
      <c r="AW329">
        <v>233004.4</v>
      </c>
      <c r="AX329">
        <v>233004.4</v>
      </c>
      <c r="BA329">
        <v>73434370.659999996</v>
      </c>
      <c r="BB329">
        <v>570322.91</v>
      </c>
      <c r="BC329">
        <v>74004693.569999993</v>
      </c>
      <c r="BD329">
        <v>75455236.109999999</v>
      </c>
      <c r="BE329">
        <v>0.34410200000000002</v>
      </c>
      <c r="BF329" t="str">
        <f>IF(TRIM(W329)="",IF(TRIM(O329)="",IF(TRIM(M329)="","please check",CONCATENATE(M329,"_",COUNTIFS($M$2:$M329,M329,$C$2:$C329,$C329))),CONCATENATE(O329,"_",COUNTIFS($O$2:$O329,O329,$C$2:$C329,$C329))),W329)</f>
        <v>US035240AN09</v>
      </c>
      <c r="BG329" t="str">
        <f t="shared" si="17"/>
        <v/>
      </c>
      <c r="BH329">
        <f t="shared" si="18"/>
        <v>205000</v>
      </c>
      <c r="BI329">
        <f t="shared" si="19"/>
        <v>261738.31</v>
      </c>
      <c r="BJ329">
        <f>IF($I329&lt;&gt;"F.E.T.",$AV329,IF($BK329="",IF($D329=$L329,$BI329,-SUMIFS($BI:$BI,$BG:$BG,$BG329,$B:$B,$B329,$L:$L,"&lt;&gt;"&amp;$L329)+SUMIFS($AY:$AY,$BG:$BG,$BG329,$B:$B,$B329)),IF($D329=$L329,-SUMIFS($BI:$BI,$BG:$BG,$BG329,$B:$B,$B329,$L:$L,"&lt;&gt;"&amp;$L329)*VLOOKUP($D329&amp;(IF($L329=MID($Q329,FIND("Bought ",$Q329)+7,3),MID($Q329,FIND("Sold ",$Q329)+5,3),IF($L329=MID($Q329,FIND("Sold ",$Q329)+5,3),MID($Q329,FIND("Bought ",$Q329)+7,3),"error"))),FX!$A:$B,2,0)+SUMIFS($AY:$AY,$BG:$BG,$BG329,$B:$B,$B329),$BI329*(VLOOKUP($D329&amp;$L329,FX!$A:$B,2,0)))))</f>
        <v>261738.31</v>
      </c>
      <c r="BK329" t="str">
        <f>IF(E329="CASH",IFERROR(VLOOKUP(M329,[1]mapping!$A:$C,3,0),""),IF(I329="F.E.T.",IF(VLOOKUP(O329,[1]forwards!$E:$Q,13,0)=0,"",VLOOKUP(O329,[1]forwards!$E:$Q,13,0)),""))</f>
        <v/>
      </c>
      <c r="BL329">
        <f>IF($B329&lt;&gt;VLOOKUP($BL$1,NAV!$A:$N,MATCH("SubFund_Code",NAV!$A$1:$N$1,0),0),"n/a",IF($BK329="",$BJ329/SUMIFS($BJ:$BJ,$BK:$BK,"",$B:$B,$B329)*VLOOKUP($BL$1,NAV!$A:$N,MATCH("Hedged sc",NAV!$A$1:$N$1,0),0)/VLOOKUP($BL$1,NAV!$A:$N,MATCH("SC in FUND CCY",NAV!$A$1:$N$1,0),0),IF($BK329&lt;&gt;VLOOKUP($BL$1,NAV!$A:$N,MATCH("SC",NAV!$A$1:$N$1,0),0),"n/a",$BJ329/VLOOKUP($BL$1,NAV!$A:$N,MATCH("SC in FUND CCY",NAV!$A$1:$N$1,0),0))))</f>
        <v>3.4913860852296141E-3</v>
      </c>
    </row>
    <row r="330" spans="1:64" x14ac:dyDescent="0.25">
      <c r="A330" s="1">
        <v>44196</v>
      </c>
      <c r="B330" t="s">
        <v>106</v>
      </c>
      <c r="C330" t="s">
        <v>107</v>
      </c>
      <c r="D330" t="s">
        <v>63</v>
      </c>
      <c r="E330" t="s">
        <v>124</v>
      </c>
      <c r="F330" t="s">
        <v>125</v>
      </c>
      <c r="G330" t="s">
        <v>126</v>
      </c>
      <c r="H330">
        <v>150</v>
      </c>
      <c r="I330" t="s">
        <v>127</v>
      </c>
      <c r="J330">
        <v>200</v>
      </c>
      <c r="K330" t="s">
        <v>128</v>
      </c>
      <c r="L330" t="s">
        <v>63</v>
      </c>
      <c r="P330">
        <v>715978000000</v>
      </c>
      <c r="Q330" t="s">
        <v>1054</v>
      </c>
      <c r="R330" t="s">
        <v>136</v>
      </c>
      <c r="S330" t="s">
        <v>137</v>
      </c>
      <c r="T330" t="s">
        <v>215</v>
      </c>
      <c r="U330" t="s">
        <v>298</v>
      </c>
      <c r="V330">
        <v>825098</v>
      </c>
      <c r="W330" t="s">
        <v>1055</v>
      </c>
      <c r="X330" t="s">
        <v>1056</v>
      </c>
      <c r="AB330">
        <v>425000</v>
      </c>
      <c r="AC330" s="1">
        <v>43195</v>
      </c>
      <c r="AD330" s="1">
        <v>43200</v>
      </c>
      <c r="AE330" s="1">
        <v>44113</v>
      </c>
      <c r="AF330" s="1">
        <v>44295</v>
      </c>
      <c r="AG330" s="1">
        <v>45756</v>
      </c>
      <c r="AH330">
        <v>86</v>
      </c>
      <c r="AI330">
        <v>94</v>
      </c>
      <c r="AJ330">
        <v>1534</v>
      </c>
      <c r="AK330">
        <v>4.3499999999999996</v>
      </c>
      <c r="AL330">
        <v>1</v>
      </c>
      <c r="AM330" t="s">
        <v>216</v>
      </c>
      <c r="AN330" t="s">
        <v>196</v>
      </c>
      <c r="AO330">
        <v>102.546882</v>
      </c>
      <c r="AP330">
        <v>112.166</v>
      </c>
      <c r="AQ330">
        <v>476705.5</v>
      </c>
      <c r="AR330">
        <v>4416.46</v>
      </c>
      <c r="AS330">
        <v>481121.96</v>
      </c>
      <c r="AT330">
        <v>476705.5</v>
      </c>
      <c r="AU330">
        <v>4416.46</v>
      </c>
      <c r="AV330">
        <v>481121.96</v>
      </c>
      <c r="AW330">
        <v>435824.25</v>
      </c>
      <c r="AX330">
        <v>435824.25</v>
      </c>
      <c r="BA330">
        <v>73434370.659999996</v>
      </c>
      <c r="BB330">
        <v>570322.91</v>
      </c>
      <c r="BC330">
        <v>74004693.569999993</v>
      </c>
      <c r="BD330">
        <v>75455236.109999999</v>
      </c>
      <c r="BE330">
        <v>0.63177300000000003</v>
      </c>
      <c r="BF330" t="str">
        <f>IF(TRIM(W330)="",IF(TRIM(O330)="",IF(TRIM(M330)="","please check",CONCATENATE(M330,"_",COUNTIFS($M$2:$M330,M330,$C$2:$C330,$C330))),CONCATENATE(O330,"_",COUNTIFS($O$2:$O330,O330,$C$2:$C330,$C330))),W330)</f>
        <v>US37045XCK00</v>
      </c>
      <c r="BG330" t="str">
        <f t="shared" si="17"/>
        <v/>
      </c>
      <c r="BH330">
        <f t="shared" si="18"/>
        <v>425000</v>
      </c>
      <c r="BI330">
        <f t="shared" si="19"/>
        <v>481121.96</v>
      </c>
      <c r="BJ330">
        <f>IF($I330&lt;&gt;"F.E.T.",$AV330,IF($BK330="",IF($D330=$L330,$BI330,-SUMIFS($BI:$BI,$BG:$BG,$BG330,$B:$B,$B330,$L:$L,"&lt;&gt;"&amp;$L330)+SUMIFS($AY:$AY,$BG:$BG,$BG330,$B:$B,$B330)),IF($D330=$L330,-SUMIFS($BI:$BI,$BG:$BG,$BG330,$B:$B,$B330,$L:$L,"&lt;&gt;"&amp;$L330)*VLOOKUP($D330&amp;(IF($L330=MID($Q330,FIND("Bought ",$Q330)+7,3),MID($Q330,FIND("Sold ",$Q330)+5,3),IF($L330=MID($Q330,FIND("Sold ",$Q330)+5,3),MID($Q330,FIND("Bought ",$Q330)+7,3),"error"))),FX!$A:$B,2,0)+SUMIFS($AY:$AY,$BG:$BG,$BG330,$B:$B,$B330),$BI330*(VLOOKUP($D330&amp;$L330,FX!$A:$B,2,0)))))</f>
        <v>481121.96</v>
      </c>
      <c r="BK330" t="str">
        <f>IF(E330="CASH",IFERROR(VLOOKUP(M330,[1]mapping!$A:$C,3,0),""),IF(I330="F.E.T.",IF(VLOOKUP(O330,[1]forwards!$E:$Q,13,0)=0,"",VLOOKUP(O330,[1]forwards!$E:$Q,13,0)),""))</f>
        <v/>
      </c>
      <c r="BL330">
        <f>IF($B330&lt;&gt;VLOOKUP($BL$1,NAV!$A:$N,MATCH("SubFund_Code",NAV!$A$1:$N$1,0),0),"n/a",IF($BK330="",$BJ330/SUMIFS($BJ:$BJ,$BK:$BK,"",$B:$B,$B330)*VLOOKUP($BL$1,NAV!$A:$N,MATCH("Hedged sc",NAV!$A$1:$N$1,0),0)/VLOOKUP($BL$1,NAV!$A:$N,MATCH("SC in FUND CCY",NAV!$A$1:$N$1,0),0),IF($BK330&lt;&gt;VLOOKUP($BL$1,NAV!$A:$N,MATCH("SC",NAV!$A$1:$N$1,0),0),"n/a",$BJ330/VLOOKUP($BL$1,NAV!$A:$N,MATCH("SC in FUND CCY",NAV!$A$1:$N$1,0),0))))</f>
        <v>6.4177938508214521E-3</v>
      </c>
    </row>
    <row r="331" spans="1:64" x14ac:dyDescent="0.25">
      <c r="A331" s="1">
        <v>44196</v>
      </c>
      <c r="B331" t="s">
        <v>106</v>
      </c>
      <c r="C331" t="s">
        <v>107</v>
      </c>
      <c r="D331" t="s">
        <v>63</v>
      </c>
      <c r="E331" t="s">
        <v>124</v>
      </c>
      <c r="F331" t="s">
        <v>125</v>
      </c>
      <c r="G331" t="s">
        <v>126</v>
      </c>
      <c r="H331">
        <v>150</v>
      </c>
      <c r="I331" t="s">
        <v>127</v>
      </c>
      <c r="J331">
        <v>200</v>
      </c>
      <c r="K331" t="s">
        <v>128</v>
      </c>
      <c r="L331" t="s">
        <v>63</v>
      </c>
      <c r="P331">
        <v>716557000000</v>
      </c>
      <c r="Q331" t="s">
        <v>1057</v>
      </c>
      <c r="R331" t="s">
        <v>136</v>
      </c>
      <c r="S331" t="s">
        <v>137</v>
      </c>
      <c r="T331" t="s">
        <v>190</v>
      </c>
      <c r="U331" t="s">
        <v>298</v>
      </c>
      <c r="V331">
        <v>825098</v>
      </c>
      <c r="W331" t="s">
        <v>1058</v>
      </c>
      <c r="X331" t="s">
        <v>1059</v>
      </c>
      <c r="AB331">
        <v>955000</v>
      </c>
      <c r="AC331" s="1">
        <v>43859</v>
      </c>
      <c r="AD331" s="1">
        <v>43861</v>
      </c>
      <c r="AE331" s="1">
        <v>44180</v>
      </c>
      <c r="AF331" s="1">
        <v>44362</v>
      </c>
      <c r="AG331" s="1">
        <v>47102</v>
      </c>
      <c r="AH331">
        <v>20</v>
      </c>
      <c r="AI331">
        <v>160</v>
      </c>
      <c r="AJ331">
        <v>2860</v>
      </c>
      <c r="AK331">
        <v>4.375</v>
      </c>
      <c r="AL331">
        <v>1</v>
      </c>
      <c r="AM331" t="s">
        <v>216</v>
      </c>
      <c r="AN331" t="s">
        <v>196</v>
      </c>
      <c r="AO331">
        <v>114.454832</v>
      </c>
      <c r="AP331">
        <v>117.52200000000001</v>
      </c>
      <c r="AQ331">
        <v>1122335.1000000001</v>
      </c>
      <c r="AR331">
        <v>2321.1799999999998</v>
      </c>
      <c r="AS331">
        <v>1124656.28</v>
      </c>
      <c r="AT331">
        <v>1122335.1000000001</v>
      </c>
      <c r="AU331">
        <v>2321.1799999999998</v>
      </c>
      <c r="AV331">
        <v>1124656.28</v>
      </c>
      <c r="AW331">
        <v>1093043.6499999999</v>
      </c>
      <c r="AX331">
        <v>1093043.6499999999</v>
      </c>
      <c r="BA331">
        <v>73434370.659999996</v>
      </c>
      <c r="BB331">
        <v>570322.91</v>
      </c>
      <c r="BC331">
        <v>74004693.569999993</v>
      </c>
      <c r="BD331">
        <v>75455236.109999999</v>
      </c>
      <c r="BE331">
        <v>1.4874179999999999</v>
      </c>
      <c r="BF331" t="str">
        <f>IF(TRIM(W331)="",IF(TRIM(O331)="",IF(TRIM(M331)="","please check",CONCATENATE(M331,"_",COUNTIFS($M$2:$M331,M331,$C$2:$C331,$C331))),CONCATENATE(O331,"_",COUNTIFS($O$2:$O331,O331,$C$2:$C331,$C331))),W331)</f>
        <v>US07274NAL73</v>
      </c>
      <c r="BG331" t="str">
        <f t="shared" si="17"/>
        <v/>
      </c>
      <c r="BH331">
        <f t="shared" si="18"/>
        <v>955000</v>
      </c>
      <c r="BI331">
        <f t="shared" si="19"/>
        <v>1124656.28</v>
      </c>
      <c r="BJ331">
        <f>IF($I331&lt;&gt;"F.E.T.",$AV331,IF($BK331="",IF($D331=$L331,$BI331,-SUMIFS($BI:$BI,$BG:$BG,$BG331,$B:$B,$B331,$L:$L,"&lt;&gt;"&amp;$L331)+SUMIFS($AY:$AY,$BG:$BG,$BG331,$B:$B,$B331)),IF($D331=$L331,-SUMIFS($BI:$BI,$BG:$BG,$BG331,$B:$B,$B331,$L:$L,"&lt;&gt;"&amp;$L331)*VLOOKUP($D331&amp;(IF($L331=MID($Q331,FIND("Bought ",$Q331)+7,3),MID($Q331,FIND("Sold ",$Q331)+5,3),IF($L331=MID($Q331,FIND("Sold ",$Q331)+5,3),MID($Q331,FIND("Bought ",$Q331)+7,3),"error"))),FX!$A:$B,2,0)+SUMIFS($AY:$AY,$BG:$BG,$BG331,$B:$B,$B331),$BI331*(VLOOKUP($D331&amp;$L331,FX!$A:$B,2,0)))))</f>
        <v>1124656.28</v>
      </c>
      <c r="BK331" t="str">
        <f>IF(E331="CASH",IFERROR(VLOOKUP(M331,[1]mapping!$A:$C,3,0),""),IF(I331="F.E.T.",IF(VLOOKUP(O331,[1]forwards!$E:$Q,13,0)=0,"",VLOOKUP(O331,[1]forwards!$E:$Q,13,0)),""))</f>
        <v/>
      </c>
      <c r="BL331">
        <f>IF($B331&lt;&gt;VLOOKUP($BL$1,NAV!$A:$N,MATCH("SubFund_Code",NAV!$A$1:$N$1,0),0),"n/a",IF($BK331="",$BJ331/SUMIFS($BJ:$BJ,$BK:$BK,"",$B:$B,$B331)*VLOOKUP($BL$1,NAV!$A:$N,MATCH("Hedged sc",NAV!$A$1:$N$1,0),0)/VLOOKUP($BL$1,NAV!$A:$N,MATCH("SC in FUND CCY",NAV!$A$1:$N$1,0),0),IF($BK331&lt;&gt;VLOOKUP($BL$1,NAV!$A:$N,MATCH("SC",NAV!$A$1:$N$1,0),0),"n/a",$BJ331/VLOOKUP($BL$1,NAV!$A:$N,MATCH("SC in FUND CCY",NAV!$A$1:$N$1,0),0))))</f>
        <v>1.5002042638152973E-2</v>
      </c>
    </row>
    <row r="332" spans="1:64" x14ac:dyDescent="0.25">
      <c r="A332" s="1">
        <v>44196</v>
      </c>
      <c r="B332" t="s">
        <v>106</v>
      </c>
      <c r="C332" t="s">
        <v>107</v>
      </c>
      <c r="D332" t="s">
        <v>63</v>
      </c>
      <c r="E332" t="s">
        <v>124</v>
      </c>
      <c r="F332" t="s">
        <v>125</v>
      </c>
      <c r="G332" t="s">
        <v>126</v>
      </c>
      <c r="H332">
        <v>150</v>
      </c>
      <c r="I332" t="s">
        <v>127</v>
      </c>
      <c r="J332">
        <v>200</v>
      </c>
      <c r="K332" t="s">
        <v>128</v>
      </c>
      <c r="L332" t="s">
        <v>63</v>
      </c>
      <c r="P332">
        <v>740773000000</v>
      </c>
      <c r="Q332" t="s">
        <v>1285</v>
      </c>
      <c r="R332" t="s">
        <v>227</v>
      </c>
      <c r="S332" t="s">
        <v>137</v>
      </c>
      <c r="T332" t="s">
        <v>190</v>
      </c>
      <c r="U332" t="s">
        <v>298</v>
      </c>
      <c r="V332">
        <v>825098</v>
      </c>
      <c r="W332" t="s">
        <v>1286</v>
      </c>
      <c r="X332" t="s">
        <v>1287</v>
      </c>
      <c r="AB332">
        <v>500000</v>
      </c>
      <c r="AC332" s="1">
        <v>43892</v>
      </c>
      <c r="AD332" s="1">
        <v>43894</v>
      </c>
      <c r="AE332" s="1">
        <v>44044</v>
      </c>
      <c r="AF332" s="1">
        <v>44228</v>
      </c>
      <c r="AG332" s="1">
        <v>46966</v>
      </c>
      <c r="AH332">
        <v>154</v>
      </c>
      <c r="AI332">
        <v>26</v>
      </c>
      <c r="AJ332">
        <v>2726</v>
      </c>
      <c r="AK332">
        <v>3.919</v>
      </c>
      <c r="AL332">
        <v>1</v>
      </c>
      <c r="AM332" t="s">
        <v>216</v>
      </c>
      <c r="AN332" t="s">
        <v>196</v>
      </c>
      <c r="AO332">
        <v>114.761</v>
      </c>
      <c r="AP332">
        <v>115.93300000000001</v>
      </c>
      <c r="AQ332">
        <v>579665</v>
      </c>
      <c r="AR332">
        <v>8382.31</v>
      </c>
      <c r="AS332">
        <v>588047.31000000006</v>
      </c>
      <c r="AT332">
        <v>579665</v>
      </c>
      <c r="AU332">
        <v>8382.31</v>
      </c>
      <c r="AV332">
        <v>588047.31000000006</v>
      </c>
      <c r="AW332">
        <v>573805</v>
      </c>
      <c r="AX332">
        <v>573805</v>
      </c>
      <c r="BA332">
        <v>73434370.659999996</v>
      </c>
      <c r="BB332">
        <v>570322.91</v>
      </c>
      <c r="BC332">
        <v>74004693.569999993</v>
      </c>
      <c r="BD332">
        <v>75455236.109999999</v>
      </c>
      <c r="BE332">
        <v>0.76822400000000002</v>
      </c>
      <c r="BF332" t="str">
        <f>IF(TRIM(W332)="",IF(TRIM(O332)="",IF(TRIM(M332)="","please check",CONCATENATE(M332,"_",COUNTIFS($M$2:$M332,M332,$C$2:$C332,$C332))),CONCATENATE(O332,"_",COUNTIFS($O$2:$O332,O332,$C$2:$C332,$C332))),W332)</f>
        <v>US631005BH72</v>
      </c>
      <c r="BG332" t="str">
        <f t="shared" si="17"/>
        <v/>
      </c>
      <c r="BH332">
        <f t="shared" si="18"/>
        <v>500000</v>
      </c>
      <c r="BI332">
        <f t="shared" si="19"/>
        <v>588047.31000000006</v>
      </c>
      <c r="BJ332">
        <f>IF($I332&lt;&gt;"F.E.T.",$AV332,IF($BK332="",IF($D332=$L332,$BI332,-SUMIFS($BI:$BI,$BG:$BG,$BG332,$B:$B,$B332,$L:$L,"&lt;&gt;"&amp;$L332)+SUMIFS($AY:$AY,$BG:$BG,$BG332,$B:$B,$B332)),IF($D332=$L332,-SUMIFS($BI:$BI,$BG:$BG,$BG332,$B:$B,$B332,$L:$L,"&lt;&gt;"&amp;$L332)*VLOOKUP($D332&amp;(IF($L332=MID($Q332,FIND("Bought ",$Q332)+7,3),MID($Q332,FIND("Sold ",$Q332)+5,3),IF($L332=MID($Q332,FIND("Sold ",$Q332)+5,3),MID($Q332,FIND("Bought ",$Q332)+7,3),"error"))),FX!$A:$B,2,0)+SUMIFS($AY:$AY,$BG:$BG,$BG332,$B:$B,$B332),$BI332*(VLOOKUP($D332&amp;$L332,FX!$A:$B,2,0)))))</f>
        <v>588047.31000000006</v>
      </c>
      <c r="BK332" t="str">
        <f>IF(E332="CASH",IFERROR(VLOOKUP(M332,[1]mapping!$A:$C,3,0),""),IF(I332="F.E.T.",IF(VLOOKUP(O332,[1]forwards!$E:$Q,13,0)=0,"",VLOOKUP(O332,[1]forwards!$E:$Q,13,0)),""))</f>
        <v/>
      </c>
      <c r="BL332">
        <f>IF($B332&lt;&gt;VLOOKUP($BL$1,NAV!$A:$N,MATCH("SubFund_Code",NAV!$A$1:$N$1,0),0),"n/a",IF($BK332="",$BJ332/SUMIFS($BJ:$BJ,$BK:$BK,"",$B:$B,$B332)*VLOOKUP($BL$1,NAV!$A:$N,MATCH("Hedged sc",NAV!$A$1:$N$1,0),0)/VLOOKUP($BL$1,NAV!$A:$N,MATCH("SC in FUND CCY",NAV!$A$1:$N$1,0),0),IF($BK332&lt;&gt;VLOOKUP($BL$1,NAV!$A:$N,MATCH("SC",NAV!$A$1:$N$1,0),0),"n/a",$BJ332/VLOOKUP($BL$1,NAV!$A:$N,MATCH("SC in FUND CCY",NAV!$A$1:$N$1,0),0))))</f>
        <v>7.8440951024353507E-3</v>
      </c>
    </row>
    <row r="333" spans="1:64" x14ac:dyDescent="0.25">
      <c r="A333" s="1">
        <v>44196</v>
      </c>
      <c r="B333" t="s">
        <v>106</v>
      </c>
      <c r="C333" t="s">
        <v>107</v>
      </c>
      <c r="D333" t="s">
        <v>63</v>
      </c>
      <c r="E333" t="s">
        <v>124</v>
      </c>
      <c r="F333" t="s">
        <v>125</v>
      </c>
      <c r="G333" t="s">
        <v>126</v>
      </c>
      <c r="H333">
        <v>150</v>
      </c>
      <c r="I333" t="s">
        <v>127</v>
      </c>
      <c r="J333">
        <v>200</v>
      </c>
      <c r="K333" t="s">
        <v>128</v>
      </c>
      <c r="L333" t="s">
        <v>63</v>
      </c>
      <c r="P333">
        <v>762822000000</v>
      </c>
      <c r="Q333" t="s">
        <v>1060</v>
      </c>
      <c r="R333" t="s">
        <v>147</v>
      </c>
      <c r="S333" t="s">
        <v>137</v>
      </c>
      <c r="T333" t="s">
        <v>215</v>
      </c>
      <c r="U333" t="s">
        <v>298</v>
      </c>
      <c r="V333">
        <v>825098</v>
      </c>
      <c r="W333" t="s">
        <v>1061</v>
      </c>
      <c r="X333" t="s">
        <v>1062</v>
      </c>
      <c r="AB333">
        <v>350000</v>
      </c>
      <c r="AC333" s="1">
        <v>43756</v>
      </c>
      <c r="AD333" s="1">
        <v>43760</v>
      </c>
      <c r="AE333" s="1">
        <v>44058</v>
      </c>
      <c r="AF333" s="1">
        <v>44242</v>
      </c>
      <c r="AG333" s="1">
        <v>54834</v>
      </c>
      <c r="AH333">
        <v>140</v>
      </c>
      <c r="AI333">
        <v>40</v>
      </c>
      <c r="AJ333">
        <v>10480</v>
      </c>
      <c r="AK333">
        <v>3.55</v>
      </c>
      <c r="AL333">
        <v>1</v>
      </c>
      <c r="AM333" t="s">
        <v>216</v>
      </c>
      <c r="AN333" t="s">
        <v>196</v>
      </c>
      <c r="AO333">
        <v>101.29300000000001</v>
      </c>
      <c r="AP333">
        <v>123.443</v>
      </c>
      <c r="AQ333">
        <v>432050.5</v>
      </c>
      <c r="AR333">
        <v>4831.9399999999996</v>
      </c>
      <c r="AS333">
        <v>436882.44</v>
      </c>
      <c r="AT333">
        <v>432050.5</v>
      </c>
      <c r="AU333">
        <v>4831.9399999999996</v>
      </c>
      <c r="AV333">
        <v>436882.44</v>
      </c>
      <c r="AW333">
        <v>354525.5</v>
      </c>
      <c r="AX333">
        <v>354525.5</v>
      </c>
      <c r="BA333">
        <v>73434370.659999996</v>
      </c>
      <c r="BB333">
        <v>570322.91</v>
      </c>
      <c r="BC333">
        <v>74004693.569999993</v>
      </c>
      <c r="BD333">
        <v>75455236.109999999</v>
      </c>
      <c r="BE333">
        <v>0.57259199999999999</v>
      </c>
      <c r="BF333" t="str">
        <f>IF(TRIM(W333)="",IF(TRIM(O333)="",IF(TRIM(M333)="","please check",CONCATENATE(M333,"_",COUNTIFS($M$2:$M333,M333,$C$2:$C333,$C333))),CONCATENATE(O333,"_",COUNTIFS($O$2:$O333,O333,$C$2:$C333,$C333))),W333)</f>
        <v>US12189LBE02</v>
      </c>
      <c r="BG333" t="str">
        <f t="shared" si="17"/>
        <v/>
      </c>
      <c r="BH333">
        <f t="shared" si="18"/>
        <v>350000</v>
      </c>
      <c r="BI333">
        <f t="shared" si="19"/>
        <v>436882.44</v>
      </c>
      <c r="BJ333">
        <f>IF($I333&lt;&gt;"F.E.T.",$AV333,IF($BK333="",IF($D333=$L333,$BI333,-SUMIFS($BI:$BI,$BG:$BG,$BG333,$B:$B,$B333,$L:$L,"&lt;&gt;"&amp;$L333)+SUMIFS($AY:$AY,$BG:$BG,$BG333,$B:$B,$B333)),IF($D333=$L333,-SUMIFS($BI:$BI,$BG:$BG,$BG333,$B:$B,$B333,$L:$L,"&lt;&gt;"&amp;$L333)*VLOOKUP($D333&amp;(IF($L333=MID($Q333,FIND("Bought ",$Q333)+7,3),MID($Q333,FIND("Sold ",$Q333)+5,3),IF($L333=MID($Q333,FIND("Sold ",$Q333)+5,3),MID($Q333,FIND("Bought ",$Q333)+7,3),"error"))),FX!$A:$B,2,0)+SUMIFS($AY:$AY,$BG:$BG,$BG333,$B:$B,$B333),$BI333*(VLOOKUP($D333&amp;$L333,FX!$A:$B,2,0)))))</f>
        <v>436882.44</v>
      </c>
      <c r="BK333" t="str">
        <f>IF(E333="CASH",IFERROR(VLOOKUP(M333,[1]mapping!$A:$C,3,0),""),IF(I333="F.E.T.",IF(VLOOKUP(O333,[1]forwards!$E:$Q,13,0)=0,"",VLOOKUP(O333,[1]forwards!$E:$Q,13,0)),""))</f>
        <v/>
      </c>
      <c r="BL333">
        <f>IF($B333&lt;&gt;VLOOKUP($BL$1,NAV!$A:$N,MATCH("SubFund_Code",NAV!$A$1:$N$1,0),0),"n/a",IF($BK333="",$BJ333/SUMIFS($BJ:$BJ,$BK:$BK,"",$B:$B,$B333)*VLOOKUP($BL$1,NAV!$A:$N,MATCH("Hedged sc",NAV!$A$1:$N$1,0),0)/VLOOKUP($BL$1,NAV!$A:$N,MATCH("SC in FUND CCY",NAV!$A$1:$N$1,0),0),IF($BK333&lt;&gt;VLOOKUP($BL$1,NAV!$A:$N,MATCH("SC",NAV!$A$1:$N$1,0),0),"n/a",$BJ333/VLOOKUP($BL$1,NAV!$A:$N,MATCH("SC in FUND CCY",NAV!$A$1:$N$1,0),0))))</f>
        <v>5.8276729604357941E-3</v>
      </c>
    </row>
    <row r="334" spans="1:64" x14ac:dyDescent="0.25">
      <c r="A334" s="1">
        <v>44196</v>
      </c>
      <c r="B334" t="s">
        <v>106</v>
      </c>
      <c r="C334" t="s">
        <v>107</v>
      </c>
      <c r="D334" t="s">
        <v>63</v>
      </c>
      <c r="E334" t="s">
        <v>124</v>
      </c>
      <c r="F334" t="s">
        <v>125</v>
      </c>
      <c r="G334" t="s">
        <v>126</v>
      </c>
      <c r="H334">
        <v>150</v>
      </c>
      <c r="I334" t="s">
        <v>127</v>
      </c>
      <c r="J334">
        <v>200</v>
      </c>
      <c r="K334" t="s">
        <v>128</v>
      </c>
      <c r="L334" t="s">
        <v>63</v>
      </c>
      <c r="P334">
        <v>770626000000</v>
      </c>
      <c r="Q334" t="s">
        <v>1063</v>
      </c>
      <c r="R334" t="s">
        <v>136</v>
      </c>
      <c r="S334" t="s">
        <v>151</v>
      </c>
      <c r="T334" t="s">
        <v>215</v>
      </c>
      <c r="U334" t="s">
        <v>298</v>
      </c>
      <c r="V334">
        <v>825098</v>
      </c>
      <c r="W334" t="s">
        <v>1064</v>
      </c>
      <c r="X334" t="s">
        <v>1065</v>
      </c>
      <c r="AB334">
        <v>750000</v>
      </c>
      <c r="AC334" s="1">
        <v>43889</v>
      </c>
      <c r="AD334" s="1">
        <v>43893</v>
      </c>
      <c r="AE334" s="1">
        <v>44142</v>
      </c>
      <c r="AF334" s="1">
        <v>44323</v>
      </c>
      <c r="AG334" s="1">
        <v>47429</v>
      </c>
      <c r="AH334">
        <v>58</v>
      </c>
      <c r="AI334">
        <v>122</v>
      </c>
      <c r="AJ334">
        <v>3182</v>
      </c>
      <c r="AK334">
        <v>2.375</v>
      </c>
      <c r="AL334">
        <v>1</v>
      </c>
      <c r="AM334" t="s">
        <v>216</v>
      </c>
      <c r="AN334" t="s">
        <v>196</v>
      </c>
      <c r="AO334">
        <v>102.052233</v>
      </c>
      <c r="AP334">
        <v>107.52200000000001</v>
      </c>
      <c r="AQ334">
        <v>806415</v>
      </c>
      <c r="AR334">
        <v>2869.79</v>
      </c>
      <c r="AS334">
        <v>809284.79</v>
      </c>
      <c r="AT334">
        <v>806415</v>
      </c>
      <c r="AU334">
        <v>2869.79</v>
      </c>
      <c r="AV334">
        <v>809284.79</v>
      </c>
      <c r="AW334">
        <v>765391.75</v>
      </c>
      <c r="AX334">
        <v>765391.75</v>
      </c>
      <c r="BA334">
        <v>73434370.659999996</v>
      </c>
      <c r="BB334">
        <v>570322.91</v>
      </c>
      <c r="BC334">
        <v>74004693.569999993</v>
      </c>
      <c r="BD334">
        <v>75455236.109999999</v>
      </c>
      <c r="BE334">
        <v>1.0687329999999999</v>
      </c>
      <c r="BF334" t="str">
        <f>IF(TRIM(W334)="",IF(TRIM(O334)="",IF(TRIM(M334)="","please check",CONCATENATE(M334,"_",COUNTIFS($M$2:$M334,M334,$C$2:$C334,$C334))),CONCATENATE(O334,"_",COUNTIFS($O$2:$O334,O334,$C$2:$C334,$C334))),W334)</f>
        <v>US822582CD22</v>
      </c>
      <c r="BG334" t="str">
        <f t="shared" si="17"/>
        <v/>
      </c>
      <c r="BH334">
        <f t="shared" si="18"/>
        <v>750000</v>
      </c>
      <c r="BI334">
        <f t="shared" si="19"/>
        <v>809284.79</v>
      </c>
      <c r="BJ334">
        <f>IF($I334&lt;&gt;"F.E.T.",$AV334,IF($BK334="",IF($D334=$L334,$BI334,-SUMIFS($BI:$BI,$BG:$BG,$BG334,$B:$B,$B334,$L:$L,"&lt;&gt;"&amp;$L334)+SUMIFS($AY:$AY,$BG:$BG,$BG334,$B:$B,$B334)),IF($D334=$L334,-SUMIFS($BI:$BI,$BG:$BG,$BG334,$B:$B,$B334,$L:$L,"&lt;&gt;"&amp;$L334)*VLOOKUP($D334&amp;(IF($L334=MID($Q334,FIND("Bought ",$Q334)+7,3),MID($Q334,FIND("Sold ",$Q334)+5,3),IF($L334=MID($Q334,FIND("Sold ",$Q334)+5,3),MID($Q334,FIND("Bought ",$Q334)+7,3),"error"))),FX!$A:$B,2,0)+SUMIFS($AY:$AY,$BG:$BG,$BG334,$B:$B,$B334),$BI334*(VLOOKUP($D334&amp;$L334,FX!$A:$B,2,0)))))</f>
        <v>809284.79</v>
      </c>
      <c r="BK334" t="str">
        <f>IF(E334="CASH",IFERROR(VLOOKUP(M334,[1]mapping!$A:$C,3,0),""),IF(I334="F.E.T.",IF(VLOOKUP(O334,[1]forwards!$E:$Q,13,0)=0,"",VLOOKUP(O334,[1]forwards!$E:$Q,13,0)),""))</f>
        <v/>
      </c>
      <c r="BL334">
        <f>IF($B334&lt;&gt;VLOOKUP($BL$1,NAV!$A:$N,MATCH("SubFund_Code",NAV!$A$1:$N$1,0),0),"n/a",IF($BK334="",$BJ334/SUMIFS($BJ:$BJ,$BK:$BK,"",$B:$B,$B334)*VLOOKUP($BL$1,NAV!$A:$N,MATCH("Hedged sc",NAV!$A$1:$N$1,0),0)/VLOOKUP($BL$1,NAV!$A:$N,MATCH("SC in FUND CCY",NAV!$A$1:$N$1,0),0),IF($BK334&lt;&gt;VLOOKUP($BL$1,NAV!$A:$N,MATCH("SC",NAV!$A$1:$N$1,0),0),"n/a",$BJ334/VLOOKUP($BL$1,NAV!$A:$N,MATCH("SC in FUND CCY",NAV!$A$1:$N$1,0),0))))</f>
        <v>1.0795231522637899E-2</v>
      </c>
    </row>
    <row r="335" spans="1:64" x14ac:dyDescent="0.25">
      <c r="A335" s="1">
        <v>44196</v>
      </c>
      <c r="B335" t="s">
        <v>106</v>
      </c>
      <c r="C335" t="s">
        <v>107</v>
      </c>
      <c r="D335" t="s">
        <v>63</v>
      </c>
      <c r="E335" t="s">
        <v>124</v>
      </c>
      <c r="F335" t="s">
        <v>125</v>
      </c>
      <c r="G335" t="s">
        <v>126</v>
      </c>
      <c r="H335">
        <v>150</v>
      </c>
      <c r="I335" t="s">
        <v>127</v>
      </c>
      <c r="J335">
        <v>200</v>
      </c>
      <c r="K335" t="s">
        <v>128</v>
      </c>
      <c r="L335" t="s">
        <v>63</v>
      </c>
      <c r="P335">
        <v>776409000000</v>
      </c>
      <c r="Q335" t="s">
        <v>1066</v>
      </c>
      <c r="R335" t="s">
        <v>1067</v>
      </c>
      <c r="S335" t="s">
        <v>137</v>
      </c>
      <c r="T335" t="s">
        <v>215</v>
      </c>
      <c r="U335" t="s">
        <v>298</v>
      </c>
      <c r="V335">
        <v>825098</v>
      </c>
      <c r="W335" t="s">
        <v>1068</v>
      </c>
      <c r="X335" t="s">
        <v>1069</v>
      </c>
      <c r="AB335">
        <v>125000</v>
      </c>
      <c r="AC335" s="1">
        <v>43787</v>
      </c>
      <c r="AD335" s="1">
        <v>43790</v>
      </c>
      <c r="AE335" s="1">
        <v>44180</v>
      </c>
      <c r="AF335" s="1">
        <v>44362</v>
      </c>
      <c r="AG335" s="1">
        <v>54772</v>
      </c>
      <c r="AH335">
        <v>20</v>
      </c>
      <c r="AI335">
        <v>160</v>
      </c>
      <c r="AJ335">
        <v>10420</v>
      </c>
      <c r="AK335">
        <v>4.05</v>
      </c>
      <c r="AL335">
        <v>1</v>
      </c>
      <c r="AM335" t="s">
        <v>216</v>
      </c>
      <c r="AN335" t="s">
        <v>196</v>
      </c>
      <c r="AO335">
        <v>100.21040000000001</v>
      </c>
      <c r="AP335">
        <v>124.36517000000001</v>
      </c>
      <c r="AQ335">
        <v>155456.46</v>
      </c>
      <c r="AR335">
        <v>281.25</v>
      </c>
      <c r="AS335">
        <v>155737.71</v>
      </c>
      <c r="AT335">
        <v>155456.46</v>
      </c>
      <c r="AU335">
        <v>281.25</v>
      </c>
      <c r="AV335">
        <v>155737.71</v>
      </c>
      <c r="AW335">
        <v>125263</v>
      </c>
      <c r="AX335">
        <v>125263</v>
      </c>
      <c r="BA335">
        <v>73434370.659999996</v>
      </c>
      <c r="BB335">
        <v>570322.91</v>
      </c>
      <c r="BC335">
        <v>74004693.569999993</v>
      </c>
      <c r="BD335">
        <v>75455236.109999999</v>
      </c>
      <c r="BE335">
        <v>0.20602500000000001</v>
      </c>
      <c r="BF335" t="str">
        <f>IF(TRIM(W335)="",IF(TRIM(O335)="",IF(TRIM(M335)="","please check",CONCATENATE(M335,"_",COUNTIFS($M$2:$M335,M335,$C$2:$C335,$C335))),CONCATENATE(O335,"_",COUNTIFS($O$2:$O335,O335,$C$2:$C335,$C335))),W335)</f>
        <v>US695156AV10</v>
      </c>
      <c r="BG335" t="str">
        <f t="shared" si="17"/>
        <v/>
      </c>
      <c r="BH335">
        <f t="shared" si="18"/>
        <v>125000</v>
      </c>
      <c r="BI335">
        <f t="shared" si="19"/>
        <v>155737.71</v>
      </c>
      <c r="BJ335">
        <f>IF($I335&lt;&gt;"F.E.T.",$AV335,IF($BK335="",IF($D335=$L335,$BI335,-SUMIFS($BI:$BI,$BG:$BG,$BG335,$B:$B,$B335,$L:$L,"&lt;&gt;"&amp;$L335)+SUMIFS($AY:$AY,$BG:$BG,$BG335,$B:$B,$B335)),IF($D335=$L335,-SUMIFS($BI:$BI,$BG:$BG,$BG335,$B:$B,$B335,$L:$L,"&lt;&gt;"&amp;$L335)*VLOOKUP($D335&amp;(IF($L335=MID($Q335,FIND("Bought ",$Q335)+7,3),MID($Q335,FIND("Sold ",$Q335)+5,3),IF($L335=MID($Q335,FIND("Sold ",$Q335)+5,3),MID($Q335,FIND("Bought ",$Q335)+7,3),"error"))),FX!$A:$B,2,0)+SUMIFS($AY:$AY,$BG:$BG,$BG335,$B:$B,$B335),$BI335*(VLOOKUP($D335&amp;$L335,FX!$A:$B,2,0)))))</f>
        <v>155737.71</v>
      </c>
      <c r="BK335" t="str">
        <f>IF(E335="CASH",IFERROR(VLOOKUP(M335,[1]mapping!$A:$C,3,0),""),IF(I335="F.E.T.",IF(VLOOKUP(O335,[1]forwards!$E:$Q,13,0)=0,"",VLOOKUP(O335,[1]forwards!$E:$Q,13,0)),""))</f>
        <v/>
      </c>
      <c r="BL335">
        <f>IF($B335&lt;&gt;VLOOKUP($BL$1,NAV!$A:$N,MATCH("SubFund_Code",NAV!$A$1:$N$1,0),0),"n/a",IF($BK335="",$BJ335/SUMIFS($BJ:$BJ,$BK:$BK,"",$B:$B,$B335)*VLOOKUP($BL$1,NAV!$A:$N,MATCH("Hedged sc",NAV!$A$1:$N$1,0),0)/VLOOKUP($BL$1,NAV!$A:$N,MATCH("SC in FUND CCY",NAV!$A$1:$N$1,0),0),IF($BK335&lt;&gt;VLOOKUP($BL$1,NAV!$A:$N,MATCH("SC",NAV!$A$1:$N$1,0),0),"n/a",$BJ335/VLOOKUP($BL$1,NAV!$A:$N,MATCH("SC in FUND CCY",NAV!$A$1:$N$1,0),0))))</f>
        <v>2.0774202814999644E-3</v>
      </c>
    </row>
    <row r="336" spans="1:64" x14ac:dyDescent="0.25">
      <c r="A336" s="1">
        <v>44196</v>
      </c>
      <c r="B336" t="s">
        <v>106</v>
      </c>
      <c r="C336" t="s">
        <v>107</v>
      </c>
      <c r="D336" t="s">
        <v>63</v>
      </c>
      <c r="E336" t="s">
        <v>124</v>
      </c>
      <c r="F336" t="s">
        <v>125</v>
      </c>
      <c r="G336" t="s">
        <v>126</v>
      </c>
      <c r="H336">
        <v>150</v>
      </c>
      <c r="I336" t="s">
        <v>127</v>
      </c>
      <c r="J336">
        <v>200</v>
      </c>
      <c r="K336" t="s">
        <v>128</v>
      </c>
      <c r="L336" t="s">
        <v>63</v>
      </c>
      <c r="P336">
        <v>777866000000</v>
      </c>
      <c r="Q336" t="s">
        <v>1288</v>
      </c>
      <c r="R336" t="s">
        <v>136</v>
      </c>
      <c r="S336" t="s">
        <v>137</v>
      </c>
      <c r="T336" t="s">
        <v>215</v>
      </c>
      <c r="U336" t="s">
        <v>298</v>
      </c>
      <c r="V336">
        <v>825098</v>
      </c>
      <c r="W336" t="s">
        <v>1289</v>
      </c>
      <c r="X336" t="s">
        <v>1290</v>
      </c>
      <c r="AB336">
        <v>690000</v>
      </c>
      <c r="AC336" s="1">
        <v>43789</v>
      </c>
      <c r="AD336" s="1">
        <v>43791</v>
      </c>
      <c r="AE336" s="1">
        <v>44058</v>
      </c>
      <c r="AF336" s="1">
        <v>44242</v>
      </c>
      <c r="AG336" s="1">
        <v>47529</v>
      </c>
      <c r="AH336">
        <v>140</v>
      </c>
      <c r="AI336">
        <v>40</v>
      </c>
      <c r="AJ336">
        <v>3280</v>
      </c>
      <c r="AK336">
        <v>3.05</v>
      </c>
      <c r="AL336">
        <v>1</v>
      </c>
      <c r="AM336" t="s">
        <v>216</v>
      </c>
      <c r="AN336" t="s">
        <v>196</v>
      </c>
      <c r="AO336">
        <v>100.522229</v>
      </c>
      <c r="AP336">
        <v>105.729</v>
      </c>
      <c r="AQ336">
        <v>729530.1</v>
      </c>
      <c r="AR336">
        <v>8184.17</v>
      </c>
      <c r="AS336">
        <v>737714.27</v>
      </c>
      <c r="AT336">
        <v>729530.1</v>
      </c>
      <c r="AU336">
        <v>8184.17</v>
      </c>
      <c r="AV336">
        <v>737714.27</v>
      </c>
      <c r="AW336">
        <v>693603.38</v>
      </c>
      <c r="AX336">
        <v>693603.38</v>
      </c>
      <c r="BA336">
        <v>73434370.659999996</v>
      </c>
      <c r="BB336">
        <v>570322.91</v>
      </c>
      <c r="BC336">
        <v>74004693.569999993</v>
      </c>
      <c r="BD336">
        <v>75455236.109999999</v>
      </c>
      <c r="BE336">
        <v>0.96683799999999998</v>
      </c>
      <c r="BF336" t="str">
        <f>IF(TRIM(W336)="",IF(TRIM(O336)="",IF(TRIM(M336)="","please check",CONCATENATE(M336,"_",COUNTIFS($M$2:$M336,M336,$C$2:$C336,$C336))),CONCATENATE(O336,"_",COUNTIFS($O$2:$O336,O336,$C$2:$C336,$C336))),W336)</f>
        <v>US431282AS12</v>
      </c>
      <c r="BG336" t="str">
        <f t="shared" si="17"/>
        <v/>
      </c>
      <c r="BH336">
        <f t="shared" si="18"/>
        <v>690000</v>
      </c>
      <c r="BI336">
        <f t="shared" si="19"/>
        <v>737714.27</v>
      </c>
      <c r="BJ336">
        <f>IF($I336&lt;&gt;"F.E.T.",$AV336,IF($BK336="",IF($D336=$L336,$BI336,-SUMIFS($BI:$BI,$BG:$BG,$BG336,$B:$B,$B336,$L:$L,"&lt;&gt;"&amp;$L336)+SUMIFS($AY:$AY,$BG:$BG,$BG336,$B:$B,$B336)),IF($D336=$L336,-SUMIFS($BI:$BI,$BG:$BG,$BG336,$B:$B,$B336,$L:$L,"&lt;&gt;"&amp;$L336)*VLOOKUP($D336&amp;(IF($L336=MID($Q336,FIND("Bought ",$Q336)+7,3),MID($Q336,FIND("Sold ",$Q336)+5,3),IF($L336=MID($Q336,FIND("Sold ",$Q336)+5,3),MID($Q336,FIND("Bought ",$Q336)+7,3),"error"))),FX!$A:$B,2,0)+SUMIFS($AY:$AY,$BG:$BG,$BG336,$B:$B,$B336),$BI336*(VLOOKUP($D336&amp;$L336,FX!$A:$B,2,0)))))</f>
        <v>737714.27</v>
      </c>
      <c r="BK336" t="str">
        <f>IF(E336="CASH",IFERROR(VLOOKUP(M336,[1]mapping!$A:$C,3,0),""),IF(I336="F.E.T.",IF(VLOOKUP(O336,[1]forwards!$E:$Q,13,0)=0,"",VLOOKUP(O336,[1]forwards!$E:$Q,13,0)),""))</f>
        <v/>
      </c>
      <c r="BL336">
        <f>IF($B336&lt;&gt;VLOOKUP($BL$1,NAV!$A:$N,MATCH("SubFund_Code",NAV!$A$1:$N$1,0),0),"n/a",IF($BK336="",$BJ336/SUMIFS($BJ:$BJ,$BK:$BK,"",$B:$B,$B336)*VLOOKUP($BL$1,NAV!$A:$N,MATCH("Hedged sc",NAV!$A$1:$N$1,0),0)/VLOOKUP($BL$1,NAV!$A:$N,MATCH("SC in FUND CCY",NAV!$A$1:$N$1,0),0),IF($BK336&lt;&gt;VLOOKUP($BL$1,NAV!$A:$N,MATCH("SC",NAV!$A$1:$N$1,0),0),"n/a",$BJ336/VLOOKUP($BL$1,NAV!$A:$N,MATCH("SC in FUND CCY",NAV!$A$1:$N$1,0),0))))</f>
        <v>9.8405362866189616E-3</v>
      </c>
    </row>
    <row r="337" spans="1:64" x14ac:dyDescent="0.25">
      <c r="A337" s="1">
        <v>44196</v>
      </c>
      <c r="B337" t="s">
        <v>106</v>
      </c>
      <c r="C337" t="s">
        <v>107</v>
      </c>
      <c r="D337" t="s">
        <v>63</v>
      </c>
      <c r="E337" t="s">
        <v>124</v>
      </c>
      <c r="F337" t="s">
        <v>125</v>
      </c>
      <c r="G337" t="s">
        <v>126</v>
      </c>
      <c r="H337">
        <v>150</v>
      </c>
      <c r="I337" t="s">
        <v>127</v>
      </c>
      <c r="J337">
        <v>200</v>
      </c>
      <c r="K337" t="s">
        <v>128</v>
      </c>
      <c r="L337" t="s">
        <v>63</v>
      </c>
      <c r="P337">
        <v>785805000000</v>
      </c>
      <c r="Q337" t="s">
        <v>1291</v>
      </c>
      <c r="R337" t="s">
        <v>142</v>
      </c>
      <c r="S337" t="s">
        <v>137</v>
      </c>
      <c r="T337" t="s">
        <v>215</v>
      </c>
      <c r="U337" t="s">
        <v>298</v>
      </c>
      <c r="V337">
        <v>825098</v>
      </c>
      <c r="W337" t="s">
        <v>1292</v>
      </c>
      <c r="X337" t="s">
        <v>1293</v>
      </c>
      <c r="AB337">
        <v>510000</v>
      </c>
      <c r="AC337" s="1">
        <v>43873</v>
      </c>
      <c r="AD337" s="1">
        <v>43875</v>
      </c>
      <c r="AE337" s="1">
        <v>44195</v>
      </c>
      <c r="AF337" s="1">
        <v>44377</v>
      </c>
      <c r="AG337" s="1">
        <v>47664</v>
      </c>
      <c r="AH337">
        <v>5</v>
      </c>
      <c r="AI337">
        <v>175</v>
      </c>
      <c r="AJ337">
        <v>3415</v>
      </c>
      <c r="AK337">
        <v>2.95</v>
      </c>
      <c r="AL337">
        <v>1</v>
      </c>
      <c r="AM337" t="s">
        <v>216</v>
      </c>
      <c r="AN337" t="s">
        <v>196</v>
      </c>
      <c r="AO337">
        <v>103.878</v>
      </c>
      <c r="AP337">
        <v>110.24299999999999</v>
      </c>
      <c r="AQ337">
        <v>562239.30000000005</v>
      </c>
      <c r="AR337">
        <v>208.96</v>
      </c>
      <c r="AS337">
        <v>562448.26</v>
      </c>
      <c r="AT337">
        <v>562239.30000000005</v>
      </c>
      <c r="AU337">
        <v>208.96</v>
      </c>
      <c r="AV337">
        <v>562448.26</v>
      </c>
      <c r="AW337">
        <v>529777.80000000005</v>
      </c>
      <c r="AX337">
        <v>529777.80000000005</v>
      </c>
      <c r="BA337">
        <v>73434370.659999996</v>
      </c>
      <c r="BB337">
        <v>570322.91</v>
      </c>
      <c r="BC337">
        <v>74004693.569999993</v>
      </c>
      <c r="BD337">
        <v>75455236.109999999</v>
      </c>
      <c r="BE337">
        <v>0.74512999999999996</v>
      </c>
      <c r="BF337" t="str">
        <f>IF(TRIM(W337)="",IF(TRIM(O337)="",IF(TRIM(M337)="","please check",CONCATENATE(M337,"_",COUNTIFS($M$2:$M337,M337,$C$2:$C337,$C337))),CONCATENATE(O337,"_",COUNTIFS($O$2:$O337,O337,$C$2:$C337,$C337))),W337)</f>
        <v>US74834LBB53</v>
      </c>
      <c r="BG337" t="str">
        <f t="shared" si="17"/>
        <v/>
      </c>
      <c r="BH337">
        <f t="shared" si="18"/>
        <v>510000</v>
      </c>
      <c r="BI337">
        <f t="shared" si="19"/>
        <v>562448.26</v>
      </c>
      <c r="BJ337">
        <f>IF($I337&lt;&gt;"F.E.T.",$AV337,IF($BK337="",IF($D337=$L337,$BI337,-SUMIFS($BI:$BI,$BG:$BG,$BG337,$B:$B,$B337,$L:$L,"&lt;&gt;"&amp;$L337)+SUMIFS($AY:$AY,$BG:$BG,$BG337,$B:$B,$B337)),IF($D337=$L337,-SUMIFS($BI:$BI,$BG:$BG,$BG337,$B:$B,$B337,$L:$L,"&lt;&gt;"&amp;$L337)*VLOOKUP($D337&amp;(IF($L337=MID($Q337,FIND("Bought ",$Q337)+7,3),MID($Q337,FIND("Sold ",$Q337)+5,3),IF($L337=MID($Q337,FIND("Sold ",$Q337)+5,3),MID($Q337,FIND("Bought ",$Q337)+7,3),"error"))),FX!$A:$B,2,0)+SUMIFS($AY:$AY,$BG:$BG,$BG337,$B:$B,$B337),$BI337*(VLOOKUP($D337&amp;$L337,FX!$A:$B,2,0)))))</f>
        <v>562448.26</v>
      </c>
      <c r="BK337" t="str">
        <f>IF(E337="CASH",IFERROR(VLOOKUP(M337,[1]mapping!$A:$C,3,0),""),IF(I337="F.E.T.",IF(VLOOKUP(O337,[1]forwards!$E:$Q,13,0)=0,"",VLOOKUP(O337,[1]forwards!$E:$Q,13,0)),""))</f>
        <v/>
      </c>
      <c r="BL337">
        <f>IF($B337&lt;&gt;VLOOKUP($BL$1,NAV!$A:$N,MATCH("SubFund_Code",NAV!$A$1:$N$1,0),0),"n/a",IF($BK337="",$BJ337/SUMIFS($BJ:$BJ,$BK:$BK,"",$B:$B,$B337)*VLOOKUP($BL$1,NAV!$A:$N,MATCH("Hedged sc",NAV!$A$1:$N$1,0),0)/VLOOKUP($BL$1,NAV!$A:$N,MATCH("SC in FUND CCY",NAV!$A$1:$N$1,0),0),IF($BK337&lt;&gt;VLOOKUP($BL$1,NAV!$A:$N,MATCH("SC",NAV!$A$1:$N$1,0),0),"n/a",$BJ337/VLOOKUP($BL$1,NAV!$A:$N,MATCH("SC in FUND CCY",NAV!$A$1:$N$1,0),0))))</f>
        <v>7.5026236267270478E-3</v>
      </c>
    </row>
    <row r="338" spans="1:64" x14ac:dyDescent="0.25">
      <c r="A338" s="1">
        <v>44196</v>
      </c>
      <c r="B338" t="s">
        <v>106</v>
      </c>
      <c r="C338" t="s">
        <v>107</v>
      </c>
      <c r="D338" t="s">
        <v>63</v>
      </c>
      <c r="E338" t="s">
        <v>124</v>
      </c>
      <c r="F338" t="s">
        <v>125</v>
      </c>
      <c r="G338" t="s">
        <v>126</v>
      </c>
      <c r="H338">
        <v>150</v>
      </c>
      <c r="I338" t="s">
        <v>127</v>
      </c>
      <c r="J338">
        <v>200</v>
      </c>
      <c r="K338" t="s">
        <v>128</v>
      </c>
      <c r="L338" t="s">
        <v>63</v>
      </c>
      <c r="P338">
        <v>794758000000</v>
      </c>
      <c r="Q338" t="s">
        <v>1070</v>
      </c>
      <c r="R338" t="s">
        <v>136</v>
      </c>
      <c r="S338" t="s">
        <v>151</v>
      </c>
      <c r="T338" t="s">
        <v>190</v>
      </c>
      <c r="U338" t="s">
        <v>298</v>
      </c>
      <c r="V338">
        <v>825098</v>
      </c>
      <c r="W338" t="s">
        <v>1071</v>
      </c>
      <c r="X338" t="s">
        <v>1072</v>
      </c>
      <c r="AB338">
        <v>675000</v>
      </c>
      <c r="AC338" s="1">
        <v>43836</v>
      </c>
      <c r="AD338" s="1">
        <v>43843</v>
      </c>
      <c r="AE338" s="1">
        <v>44025</v>
      </c>
      <c r="AF338" s="1">
        <v>44209</v>
      </c>
      <c r="AG338" s="1">
        <v>47861</v>
      </c>
      <c r="AH338">
        <v>172</v>
      </c>
      <c r="AI338">
        <v>8</v>
      </c>
      <c r="AJ338">
        <v>3608</v>
      </c>
      <c r="AK338">
        <v>3.052</v>
      </c>
      <c r="AL338">
        <v>1</v>
      </c>
      <c r="AM338" t="s">
        <v>216</v>
      </c>
      <c r="AN338" t="s">
        <v>196</v>
      </c>
      <c r="AO338">
        <v>103.686222</v>
      </c>
      <c r="AP338">
        <v>109.081</v>
      </c>
      <c r="AQ338">
        <v>736296.75</v>
      </c>
      <c r="AR338">
        <v>9842.7000000000007</v>
      </c>
      <c r="AS338">
        <v>746139.45</v>
      </c>
      <c r="AT338">
        <v>736296.75</v>
      </c>
      <c r="AU338">
        <v>9842.7000000000007</v>
      </c>
      <c r="AV338">
        <v>746139.45</v>
      </c>
      <c r="AW338">
        <v>699882</v>
      </c>
      <c r="AX338">
        <v>699882</v>
      </c>
      <c r="BA338">
        <v>73434370.659999996</v>
      </c>
      <c r="BB338">
        <v>570322.91</v>
      </c>
      <c r="BC338">
        <v>74004693.569999993</v>
      </c>
      <c r="BD338">
        <v>75455236.109999999</v>
      </c>
      <c r="BE338">
        <v>0.97580599999999995</v>
      </c>
      <c r="BF338" t="str">
        <f>IF(TRIM(W338)="",IF(TRIM(O338)="",IF(TRIM(M338)="","please check",CONCATENATE(M338,"_",COUNTIFS($M$2:$M338,M338,$C$2:$C338,$C338))),CONCATENATE(O338,"_",COUNTIFS($O$2:$O338,O338,$C$2:$C338,$C338))),W338)</f>
        <v>US09659W2K94</v>
      </c>
      <c r="BG338" t="str">
        <f t="shared" si="17"/>
        <v/>
      </c>
      <c r="BH338">
        <f t="shared" si="18"/>
        <v>675000</v>
      </c>
      <c r="BI338">
        <f t="shared" si="19"/>
        <v>746139.45</v>
      </c>
      <c r="BJ338">
        <f>IF($I338&lt;&gt;"F.E.T.",$AV338,IF($BK338="",IF($D338=$L338,$BI338,-SUMIFS($BI:$BI,$BG:$BG,$BG338,$B:$B,$B338,$L:$L,"&lt;&gt;"&amp;$L338)+SUMIFS($AY:$AY,$BG:$BG,$BG338,$B:$B,$B338)),IF($D338=$L338,-SUMIFS($BI:$BI,$BG:$BG,$BG338,$B:$B,$B338,$L:$L,"&lt;&gt;"&amp;$L338)*VLOOKUP($D338&amp;(IF($L338=MID($Q338,FIND("Bought ",$Q338)+7,3),MID($Q338,FIND("Sold ",$Q338)+5,3),IF($L338=MID($Q338,FIND("Sold ",$Q338)+5,3),MID($Q338,FIND("Bought ",$Q338)+7,3),"error"))),FX!$A:$B,2,0)+SUMIFS($AY:$AY,$BG:$BG,$BG338,$B:$B,$B338),$BI338*(VLOOKUP($D338&amp;$L338,FX!$A:$B,2,0)))))</f>
        <v>746139.45</v>
      </c>
      <c r="BK338" t="str">
        <f>IF(E338="CASH",IFERROR(VLOOKUP(M338,[1]mapping!$A:$C,3,0),""),IF(I338="F.E.T.",IF(VLOOKUP(O338,[1]forwards!$E:$Q,13,0)=0,"",VLOOKUP(O338,[1]forwards!$E:$Q,13,0)),""))</f>
        <v/>
      </c>
      <c r="BL338">
        <f>IF($B338&lt;&gt;VLOOKUP($BL$1,NAV!$A:$N,MATCH("SubFund_Code",NAV!$A$1:$N$1,0),0),"n/a",IF($BK338="",$BJ338/SUMIFS($BJ:$BJ,$BK:$BK,"",$B:$B,$B338)*VLOOKUP($BL$1,NAV!$A:$N,MATCH("Hedged sc",NAV!$A$1:$N$1,0),0)/VLOOKUP($BL$1,NAV!$A:$N,MATCH("SC in FUND CCY",NAV!$A$1:$N$1,0),0),IF($BK338&lt;&gt;VLOOKUP($BL$1,NAV!$A:$N,MATCH("SC",NAV!$A$1:$N$1,0),0),"n/a",$BJ338/VLOOKUP($BL$1,NAV!$A:$N,MATCH("SC in FUND CCY",NAV!$A$1:$N$1,0),0))))</f>
        <v>9.9529216543458136E-3</v>
      </c>
    </row>
    <row r="339" spans="1:64" x14ac:dyDescent="0.25">
      <c r="A339" s="1">
        <v>44196</v>
      </c>
      <c r="B339" t="s">
        <v>106</v>
      </c>
      <c r="C339" t="s">
        <v>107</v>
      </c>
      <c r="D339" t="s">
        <v>63</v>
      </c>
      <c r="E339" t="s">
        <v>124</v>
      </c>
      <c r="F339" t="s">
        <v>125</v>
      </c>
      <c r="G339" t="s">
        <v>126</v>
      </c>
      <c r="H339">
        <v>150</v>
      </c>
      <c r="I339" t="s">
        <v>127</v>
      </c>
      <c r="J339">
        <v>200</v>
      </c>
      <c r="K339" t="s">
        <v>128</v>
      </c>
      <c r="L339" t="s">
        <v>63</v>
      </c>
      <c r="P339">
        <v>275074000000</v>
      </c>
      <c r="Q339" t="s">
        <v>957</v>
      </c>
      <c r="R339" t="s">
        <v>214</v>
      </c>
      <c r="S339" t="s">
        <v>137</v>
      </c>
      <c r="T339" t="s">
        <v>215</v>
      </c>
      <c r="U339" t="s">
        <v>298</v>
      </c>
      <c r="V339">
        <v>825098</v>
      </c>
      <c r="W339" t="s">
        <v>958</v>
      </c>
      <c r="X339" t="s">
        <v>959</v>
      </c>
      <c r="AB339">
        <v>600000</v>
      </c>
      <c r="AC339" s="1">
        <v>43585</v>
      </c>
      <c r="AD339" s="1">
        <v>43587</v>
      </c>
      <c r="AE339" s="1">
        <v>44136</v>
      </c>
      <c r="AF339" s="1">
        <v>44317</v>
      </c>
      <c r="AG339" s="1">
        <v>46143</v>
      </c>
      <c r="AH339">
        <v>64</v>
      </c>
      <c r="AI339">
        <v>116</v>
      </c>
      <c r="AJ339">
        <v>1916</v>
      </c>
      <c r="AK339">
        <v>3.1</v>
      </c>
      <c r="AL339">
        <v>1</v>
      </c>
      <c r="AM339" t="s">
        <v>216</v>
      </c>
      <c r="AN339" t="s">
        <v>196</v>
      </c>
      <c r="AO339">
        <v>101.10575</v>
      </c>
      <c r="AP339">
        <v>106.89100000000001</v>
      </c>
      <c r="AQ339">
        <v>641346</v>
      </c>
      <c r="AR339">
        <v>3306.67</v>
      </c>
      <c r="AS339">
        <v>644652.67000000004</v>
      </c>
      <c r="AT339">
        <v>641346</v>
      </c>
      <c r="AU339">
        <v>3306.67</v>
      </c>
      <c r="AV339">
        <v>644652.67000000004</v>
      </c>
      <c r="AW339">
        <v>606634.5</v>
      </c>
      <c r="AX339">
        <v>606634.5</v>
      </c>
      <c r="BA339">
        <v>73434370.659999996</v>
      </c>
      <c r="BB339">
        <v>570322.91</v>
      </c>
      <c r="BC339">
        <v>74004693.569999993</v>
      </c>
      <c r="BD339">
        <v>75455236.109999999</v>
      </c>
      <c r="BE339">
        <v>0.84996899999999997</v>
      </c>
      <c r="BF339" t="str">
        <f>IF(TRIM(W339)="",IF(TRIM(O339)="",IF(TRIM(M339)="","please check",CONCATENATE(M339,"_",COUNTIFS($M$2:$M339,M339,$C$2:$C339,$C339))),CONCATENATE(O339,"_",COUNTIFS($O$2:$O339,O339,$C$2:$C339,$C339))),W339)</f>
        <v>US097023CH65</v>
      </c>
      <c r="BG339" t="str">
        <f t="shared" si="17"/>
        <v/>
      </c>
      <c r="BH339">
        <f t="shared" si="18"/>
        <v>600000</v>
      </c>
      <c r="BI339">
        <f t="shared" si="19"/>
        <v>644652.67000000004</v>
      </c>
      <c r="BJ339">
        <f>IF($I339&lt;&gt;"F.E.T.",$AV339,IF($BK339="",IF($D339=$L339,$BI339,-SUMIFS($BI:$BI,$BG:$BG,$BG339,$B:$B,$B339,$L:$L,"&lt;&gt;"&amp;$L339)+SUMIFS($AY:$AY,$BG:$BG,$BG339,$B:$B,$B339)),IF($D339=$L339,-SUMIFS($BI:$BI,$BG:$BG,$BG339,$B:$B,$B339,$L:$L,"&lt;&gt;"&amp;$L339)*VLOOKUP($D339&amp;(IF($L339=MID($Q339,FIND("Bought ",$Q339)+7,3),MID($Q339,FIND("Sold ",$Q339)+5,3),IF($L339=MID($Q339,FIND("Sold ",$Q339)+5,3),MID($Q339,FIND("Bought ",$Q339)+7,3),"error"))),FX!$A:$B,2,0)+SUMIFS($AY:$AY,$BG:$BG,$BG339,$B:$B,$B339),$BI339*(VLOOKUP($D339&amp;$L339,FX!$A:$B,2,0)))))</f>
        <v>644652.67000000004</v>
      </c>
      <c r="BK339" t="str">
        <f>IF(E339="CASH",IFERROR(VLOOKUP(M339,[1]mapping!$A:$C,3,0),""),IF(I339="F.E.T.",IF(VLOOKUP(O339,[1]forwards!$E:$Q,13,0)=0,"",VLOOKUP(O339,[1]forwards!$E:$Q,13,0)),""))</f>
        <v/>
      </c>
      <c r="BL339">
        <f>IF($B339&lt;&gt;VLOOKUP($BL$1,NAV!$A:$N,MATCH("SubFund_Code",NAV!$A$1:$N$1,0),0),"n/a",IF($BK339="",$BJ339/SUMIFS($BJ:$BJ,$BK:$BK,"",$B:$B,$B339)*VLOOKUP($BL$1,NAV!$A:$N,MATCH("Hedged sc",NAV!$A$1:$N$1,0),0)/VLOOKUP($BL$1,NAV!$A:$N,MATCH("SC in FUND CCY",NAV!$A$1:$N$1,0),0),IF($BK339&lt;&gt;VLOOKUP($BL$1,NAV!$A:$N,MATCH("SC",NAV!$A$1:$N$1,0),0),"n/a",$BJ339/VLOOKUP($BL$1,NAV!$A:$N,MATCH("SC in FUND CCY",NAV!$A$1:$N$1,0),0))))</f>
        <v>8.5991667090848066E-3</v>
      </c>
    </row>
    <row r="340" spans="1:64" x14ac:dyDescent="0.25">
      <c r="A340" s="1">
        <v>44196</v>
      </c>
      <c r="B340" t="s">
        <v>106</v>
      </c>
      <c r="C340" t="s">
        <v>107</v>
      </c>
      <c r="D340" t="s">
        <v>63</v>
      </c>
      <c r="E340" t="s">
        <v>124</v>
      </c>
      <c r="F340" t="s">
        <v>125</v>
      </c>
      <c r="G340" t="s">
        <v>126</v>
      </c>
      <c r="H340">
        <v>150</v>
      </c>
      <c r="I340" t="s">
        <v>127</v>
      </c>
      <c r="J340">
        <v>200</v>
      </c>
      <c r="K340" t="s">
        <v>128</v>
      </c>
      <c r="L340" t="s">
        <v>63</v>
      </c>
      <c r="P340">
        <v>836286000000</v>
      </c>
      <c r="Q340" t="s">
        <v>1124</v>
      </c>
      <c r="R340" t="s">
        <v>183</v>
      </c>
      <c r="S340" t="s">
        <v>137</v>
      </c>
      <c r="T340" t="s">
        <v>215</v>
      </c>
      <c r="U340" t="s">
        <v>298</v>
      </c>
      <c r="V340">
        <v>825098</v>
      </c>
      <c r="W340" t="s">
        <v>1125</v>
      </c>
      <c r="X340" t="s">
        <v>1126</v>
      </c>
      <c r="AB340">
        <v>80000</v>
      </c>
      <c r="AC340" s="1">
        <v>43936</v>
      </c>
      <c r="AD340" s="1">
        <v>43936</v>
      </c>
      <c r="AE340" s="1">
        <v>44180</v>
      </c>
      <c r="AF340" s="1">
        <v>44362</v>
      </c>
      <c r="AG340" s="1">
        <v>54589</v>
      </c>
      <c r="AH340">
        <v>20</v>
      </c>
      <c r="AI340">
        <v>160</v>
      </c>
      <c r="AJ340">
        <v>10240</v>
      </c>
      <c r="AK340">
        <v>3.95</v>
      </c>
      <c r="AL340">
        <v>1</v>
      </c>
      <c r="AM340" t="s">
        <v>216</v>
      </c>
      <c r="AN340" t="s">
        <v>196</v>
      </c>
      <c r="AO340">
        <v>99.355000000000004</v>
      </c>
      <c r="AP340">
        <v>116.86199999999999</v>
      </c>
      <c r="AQ340">
        <v>93489.600000000006</v>
      </c>
      <c r="AR340">
        <v>175.56</v>
      </c>
      <c r="AS340">
        <v>93665.16</v>
      </c>
      <c r="AT340">
        <v>93489.600000000006</v>
      </c>
      <c r="AU340">
        <v>175.56</v>
      </c>
      <c r="AV340">
        <v>93665.16</v>
      </c>
      <c r="AW340">
        <v>79484</v>
      </c>
      <c r="AX340">
        <v>79484</v>
      </c>
      <c r="BA340">
        <v>73434370.659999996</v>
      </c>
      <c r="BB340">
        <v>570322.91</v>
      </c>
      <c r="BC340">
        <v>74004693.569999993</v>
      </c>
      <c r="BD340">
        <v>75455236.109999999</v>
      </c>
      <c r="BE340">
        <v>0.123901</v>
      </c>
      <c r="BF340" t="str">
        <f>IF(TRIM(W340)="",IF(TRIM(O340)="",IF(TRIM(M340)="","please check",CONCATENATE(M340,"_",COUNTIFS($M$2:$M340,M340,$C$2:$C340,$C340))),CONCATENATE(O340,"_",COUNTIFS($O$2:$O340,O340,$C$2:$C340,$C340))),W340)</f>
        <v>US240019BV03</v>
      </c>
      <c r="BG340" t="str">
        <f t="shared" si="17"/>
        <v/>
      </c>
      <c r="BH340">
        <f t="shared" si="18"/>
        <v>80000</v>
      </c>
      <c r="BI340">
        <f t="shared" si="19"/>
        <v>93665.16</v>
      </c>
      <c r="BJ340">
        <f>IF($I340&lt;&gt;"F.E.T.",$AV340,IF($BK340="",IF($D340=$L340,$BI340,-SUMIFS($BI:$BI,$BG:$BG,$BG340,$B:$B,$B340,$L:$L,"&lt;&gt;"&amp;$L340)+SUMIFS($AY:$AY,$BG:$BG,$BG340,$B:$B,$B340)),IF($D340=$L340,-SUMIFS($BI:$BI,$BG:$BG,$BG340,$B:$B,$B340,$L:$L,"&lt;&gt;"&amp;$L340)*VLOOKUP($D340&amp;(IF($L340=MID($Q340,FIND("Bought ",$Q340)+7,3),MID($Q340,FIND("Sold ",$Q340)+5,3),IF($L340=MID($Q340,FIND("Sold ",$Q340)+5,3),MID($Q340,FIND("Bought ",$Q340)+7,3),"error"))),FX!$A:$B,2,0)+SUMIFS($AY:$AY,$BG:$BG,$BG340,$B:$B,$B340),$BI340*(VLOOKUP($D340&amp;$L340,FX!$A:$B,2,0)))))</f>
        <v>93665.16</v>
      </c>
      <c r="BK340" t="str">
        <f>IF(E340="CASH",IFERROR(VLOOKUP(M340,[1]mapping!$A:$C,3,0),""),IF(I340="F.E.T.",IF(VLOOKUP(O340,[1]forwards!$E:$Q,13,0)=0,"",VLOOKUP(O340,[1]forwards!$E:$Q,13,0)),""))</f>
        <v/>
      </c>
      <c r="BL340">
        <f>IF($B340&lt;&gt;VLOOKUP($BL$1,NAV!$A:$N,MATCH("SubFund_Code",NAV!$A$1:$N$1,0),0),"n/a",IF($BK340="",$BJ340/SUMIFS($BJ:$BJ,$BK:$BK,"",$B:$B,$B340)*VLOOKUP($BL$1,NAV!$A:$N,MATCH("Hedged sc",NAV!$A$1:$N$1,0),0)/VLOOKUP($BL$1,NAV!$A:$N,MATCH("SC in FUND CCY",NAV!$A$1:$N$1,0),0),IF($BK340&lt;&gt;VLOOKUP($BL$1,NAV!$A:$N,MATCH("SC",NAV!$A$1:$N$1,0),0),"n/a",$BJ340/VLOOKUP($BL$1,NAV!$A:$N,MATCH("SC in FUND CCY",NAV!$A$1:$N$1,0),0))))</f>
        <v>1.2494205998915691E-3</v>
      </c>
    </row>
    <row r="341" spans="1:64" x14ac:dyDescent="0.25">
      <c r="A341" s="1">
        <v>44196</v>
      </c>
      <c r="B341" t="s">
        <v>106</v>
      </c>
      <c r="C341" t="s">
        <v>107</v>
      </c>
      <c r="D341" t="s">
        <v>63</v>
      </c>
      <c r="E341" t="s">
        <v>124</v>
      </c>
      <c r="F341" t="s">
        <v>125</v>
      </c>
      <c r="G341" t="s">
        <v>126</v>
      </c>
      <c r="H341">
        <v>150</v>
      </c>
      <c r="I341" t="s">
        <v>127</v>
      </c>
      <c r="J341">
        <v>200</v>
      </c>
      <c r="K341" t="s">
        <v>128</v>
      </c>
      <c r="L341" t="s">
        <v>63</v>
      </c>
      <c r="P341">
        <v>279236000000</v>
      </c>
      <c r="Q341" t="s">
        <v>960</v>
      </c>
      <c r="R341" t="s">
        <v>238</v>
      </c>
      <c r="S341" t="s">
        <v>137</v>
      </c>
      <c r="T341" t="s">
        <v>215</v>
      </c>
      <c r="U341" t="s">
        <v>298</v>
      </c>
      <c r="V341">
        <v>825098</v>
      </c>
      <c r="W341" t="s">
        <v>961</v>
      </c>
      <c r="X341" t="s">
        <v>962</v>
      </c>
      <c r="AB341">
        <v>50000</v>
      </c>
      <c r="AC341" s="1">
        <v>43746</v>
      </c>
      <c r="AD341" s="1">
        <v>43748</v>
      </c>
      <c r="AE341" s="1">
        <v>44044</v>
      </c>
      <c r="AF341" s="1">
        <v>44228</v>
      </c>
      <c r="AG341" s="1">
        <v>46054</v>
      </c>
      <c r="AH341">
        <v>154</v>
      </c>
      <c r="AI341">
        <v>26</v>
      </c>
      <c r="AJ341">
        <v>1826</v>
      </c>
      <c r="AK341">
        <v>3.65</v>
      </c>
      <c r="AL341">
        <v>1</v>
      </c>
      <c r="AM341" t="s">
        <v>216</v>
      </c>
      <c r="AN341" t="s">
        <v>196</v>
      </c>
      <c r="AO341">
        <v>107.76900000000001</v>
      </c>
      <c r="AP341">
        <v>113.155</v>
      </c>
      <c r="AQ341">
        <v>56577.5</v>
      </c>
      <c r="AR341">
        <v>780.69</v>
      </c>
      <c r="AS341">
        <v>57358.19</v>
      </c>
      <c r="AT341">
        <v>56577.5</v>
      </c>
      <c r="AU341">
        <v>780.69</v>
      </c>
      <c r="AV341">
        <v>57358.19</v>
      </c>
      <c r="AW341">
        <v>53884.5</v>
      </c>
      <c r="AX341">
        <v>53884.5</v>
      </c>
      <c r="BA341">
        <v>73434370.659999996</v>
      </c>
      <c r="BB341">
        <v>570322.91</v>
      </c>
      <c r="BC341">
        <v>74004693.569999993</v>
      </c>
      <c r="BD341">
        <v>75455236.109999999</v>
      </c>
      <c r="BE341">
        <v>7.4981999999999993E-2</v>
      </c>
      <c r="BF341" t="str">
        <f>IF(TRIM(W341)="",IF(TRIM(O341)="",IF(TRIM(M341)="","please check",CONCATENATE(M341,"_",COUNTIFS($M$2:$M341,M341,$C$2:$C341,$C341))),CONCATENATE(O341,"_",COUNTIFS($O$2:$O341,O341,$C$2:$C341,$C341))),W341)</f>
        <v>US03522AAG58</v>
      </c>
      <c r="BG341" t="str">
        <f t="shared" si="17"/>
        <v/>
      </c>
      <c r="BH341">
        <f t="shared" si="18"/>
        <v>50000</v>
      </c>
      <c r="BI341">
        <f t="shared" si="19"/>
        <v>57358.19</v>
      </c>
      <c r="BJ341">
        <f>IF($I341&lt;&gt;"F.E.T.",$AV341,IF($BK341="",IF($D341=$L341,$BI341,-SUMIFS($BI:$BI,$BG:$BG,$BG341,$B:$B,$B341,$L:$L,"&lt;&gt;"&amp;$L341)+SUMIFS($AY:$AY,$BG:$BG,$BG341,$B:$B,$B341)),IF($D341=$L341,-SUMIFS($BI:$BI,$BG:$BG,$BG341,$B:$B,$B341,$L:$L,"&lt;&gt;"&amp;$L341)*VLOOKUP($D341&amp;(IF($L341=MID($Q341,FIND("Bought ",$Q341)+7,3),MID($Q341,FIND("Sold ",$Q341)+5,3),IF($L341=MID($Q341,FIND("Sold ",$Q341)+5,3),MID($Q341,FIND("Bought ",$Q341)+7,3),"error"))),FX!$A:$B,2,0)+SUMIFS($AY:$AY,$BG:$BG,$BG341,$B:$B,$B341),$BI341*(VLOOKUP($D341&amp;$L341,FX!$A:$B,2,0)))))</f>
        <v>57358.19</v>
      </c>
      <c r="BK341" t="str">
        <f>IF(E341="CASH",IFERROR(VLOOKUP(M341,[1]mapping!$A:$C,3,0),""),IF(I341="F.E.T.",IF(VLOOKUP(O341,[1]forwards!$E:$Q,13,0)=0,"",VLOOKUP(O341,[1]forwards!$E:$Q,13,0)),""))</f>
        <v/>
      </c>
      <c r="BL341">
        <f>IF($B341&lt;&gt;VLOOKUP($BL$1,NAV!$A:$N,MATCH("SubFund_Code",NAV!$A$1:$N$1,0),0),"n/a",IF($BK341="",$BJ341/SUMIFS($BJ:$BJ,$BK:$BK,"",$B:$B,$B341)*VLOOKUP($BL$1,NAV!$A:$N,MATCH("Hedged sc",NAV!$A$1:$N$1,0),0)/VLOOKUP($BL$1,NAV!$A:$N,MATCH("SC in FUND CCY",NAV!$A$1:$N$1,0),0),IF($BK341&lt;&gt;VLOOKUP($BL$1,NAV!$A:$N,MATCH("SC",NAV!$A$1:$N$1,0),0),"n/a",$BJ341/VLOOKUP($BL$1,NAV!$A:$N,MATCH("SC in FUND CCY",NAV!$A$1:$N$1,0),0))))</f>
        <v>7.6511377505248052E-4</v>
      </c>
    </row>
    <row r="342" spans="1:64" x14ac:dyDescent="0.25">
      <c r="A342" s="1">
        <v>44196</v>
      </c>
      <c r="B342" t="s">
        <v>106</v>
      </c>
      <c r="C342" t="s">
        <v>107</v>
      </c>
      <c r="D342" t="s">
        <v>63</v>
      </c>
      <c r="E342" t="s">
        <v>124</v>
      </c>
      <c r="F342" t="s">
        <v>125</v>
      </c>
      <c r="G342" t="s">
        <v>126</v>
      </c>
      <c r="H342">
        <v>150</v>
      </c>
      <c r="I342" t="s">
        <v>127</v>
      </c>
      <c r="J342">
        <v>200</v>
      </c>
      <c r="K342" t="s">
        <v>128</v>
      </c>
      <c r="L342" t="s">
        <v>63</v>
      </c>
      <c r="P342">
        <v>291969000000</v>
      </c>
      <c r="Q342" t="s">
        <v>963</v>
      </c>
      <c r="R342" t="s">
        <v>155</v>
      </c>
      <c r="S342" t="s">
        <v>137</v>
      </c>
      <c r="T342" t="s">
        <v>215</v>
      </c>
      <c r="U342" t="s">
        <v>298</v>
      </c>
      <c r="V342">
        <v>825098</v>
      </c>
      <c r="W342" t="s">
        <v>964</v>
      </c>
      <c r="X342" t="s">
        <v>965</v>
      </c>
      <c r="AB342">
        <v>330000</v>
      </c>
      <c r="AC342" s="1">
        <v>43628</v>
      </c>
      <c r="AD342" s="1">
        <v>43637</v>
      </c>
      <c r="AE342" s="1">
        <v>44027</v>
      </c>
      <c r="AF342" s="1">
        <v>44211</v>
      </c>
      <c r="AG342" s="1">
        <v>46218</v>
      </c>
      <c r="AH342">
        <v>170</v>
      </c>
      <c r="AI342">
        <v>10</v>
      </c>
      <c r="AJ342">
        <v>1990</v>
      </c>
      <c r="AK342">
        <v>3.3</v>
      </c>
      <c r="AL342">
        <v>1</v>
      </c>
      <c r="AM342" t="s">
        <v>216</v>
      </c>
      <c r="AN342" t="s">
        <v>196</v>
      </c>
      <c r="AO342">
        <v>100.902485</v>
      </c>
      <c r="AP342">
        <v>109.36199999999999</v>
      </c>
      <c r="AQ342">
        <v>360894.6</v>
      </c>
      <c r="AR342">
        <v>5142.5</v>
      </c>
      <c r="AS342">
        <v>366037.1</v>
      </c>
      <c r="AT342">
        <v>360894.6</v>
      </c>
      <c r="AU342">
        <v>5142.5</v>
      </c>
      <c r="AV342">
        <v>366037.1</v>
      </c>
      <c r="AW342">
        <v>332978.2</v>
      </c>
      <c r="AX342">
        <v>332978.2</v>
      </c>
      <c r="BA342">
        <v>73434370.659999996</v>
      </c>
      <c r="BB342">
        <v>570322.91</v>
      </c>
      <c r="BC342">
        <v>74004693.569999993</v>
      </c>
      <c r="BD342">
        <v>75455236.109999999</v>
      </c>
      <c r="BE342">
        <v>0.47828999999999999</v>
      </c>
      <c r="BF342" t="str">
        <f>IF(TRIM(W342)="",IF(TRIM(O342)="",IF(TRIM(M342)="","please check",CONCATENATE(M342,"_",COUNTIFS($M$2:$M342,M342,$C$2:$C342,$C342))),CONCATENATE(O342,"_",COUNTIFS($O$2:$O342,O342,$C$2:$C342,$C342))),W342)</f>
        <v>US024836AE87</v>
      </c>
      <c r="BG342" t="str">
        <f t="shared" si="17"/>
        <v/>
      </c>
      <c r="BH342">
        <f t="shared" si="18"/>
        <v>330000</v>
      </c>
      <c r="BI342">
        <f t="shared" si="19"/>
        <v>366037.1</v>
      </c>
      <c r="BJ342">
        <f>IF($I342&lt;&gt;"F.E.T.",$AV342,IF($BK342="",IF($D342=$L342,$BI342,-SUMIFS($BI:$BI,$BG:$BG,$BG342,$B:$B,$B342,$L:$L,"&lt;&gt;"&amp;$L342)+SUMIFS($AY:$AY,$BG:$BG,$BG342,$B:$B,$B342)),IF($D342=$L342,-SUMIFS($BI:$BI,$BG:$BG,$BG342,$B:$B,$B342,$L:$L,"&lt;&gt;"&amp;$L342)*VLOOKUP($D342&amp;(IF($L342=MID($Q342,FIND("Bought ",$Q342)+7,3),MID($Q342,FIND("Sold ",$Q342)+5,3),IF($L342=MID($Q342,FIND("Sold ",$Q342)+5,3),MID($Q342,FIND("Bought ",$Q342)+7,3),"error"))),FX!$A:$B,2,0)+SUMIFS($AY:$AY,$BG:$BG,$BG342,$B:$B,$B342),$BI342*(VLOOKUP($D342&amp;$L342,FX!$A:$B,2,0)))))</f>
        <v>366037.1</v>
      </c>
      <c r="BK342" t="str">
        <f>IF(E342="CASH",IFERROR(VLOOKUP(M342,[1]mapping!$A:$C,3,0),""),IF(I342="F.E.T.",IF(VLOOKUP(O342,[1]forwards!$E:$Q,13,0)=0,"",VLOOKUP(O342,[1]forwards!$E:$Q,13,0)),""))</f>
        <v/>
      </c>
      <c r="BL342">
        <f>IF($B342&lt;&gt;VLOOKUP($BL$1,NAV!$A:$N,MATCH("SubFund_Code",NAV!$A$1:$N$1,0),0),"n/a",IF($BK342="",$BJ342/SUMIFS($BJ:$BJ,$BK:$BK,"",$B:$B,$B342)*VLOOKUP($BL$1,NAV!$A:$N,MATCH("Hedged sc",NAV!$A$1:$N$1,0),0)/VLOOKUP($BL$1,NAV!$A:$N,MATCH("SC in FUND CCY",NAV!$A$1:$N$1,0),0),IF($BK342&lt;&gt;VLOOKUP($BL$1,NAV!$A:$N,MATCH("SC",NAV!$A$1:$N$1,0),0),"n/a",$BJ342/VLOOKUP($BL$1,NAV!$A:$N,MATCH("SC in FUND CCY",NAV!$A$1:$N$1,0),0))))</f>
        <v>4.8826510632616251E-3</v>
      </c>
    </row>
    <row r="343" spans="1:64" x14ac:dyDescent="0.25">
      <c r="A343" s="1">
        <v>44196</v>
      </c>
      <c r="B343" t="s">
        <v>106</v>
      </c>
      <c r="C343" t="s">
        <v>107</v>
      </c>
      <c r="D343" t="s">
        <v>63</v>
      </c>
      <c r="E343" t="s">
        <v>124</v>
      </c>
      <c r="F343" t="s">
        <v>125</v>
      </c>
      <c r="G343" t="s">
        <v>126</v>
      </c>
      <c r="H343">
        <v>150</v>
      </c>
      <c r="I343" t="s">
        <v>127</v>
      </c>
      <c r="J343">
        <v>200</v>
      </c>
      <c r="K343" t="s">
        <v>128</v>
      </c>
      <c r="L343" t="s">
        <v>63</v>
      </c>
      <c r="P343">
        <v>14819000000</v>
      </c>
      <c r="Q343" t="s">
        <v>1244</v>
      </c>
      <c r="R343" t="s">
        <v>259</v>
      </c>
      <c r="S343" t="s">
        <v>260</v>
      </c>
      <c r="T343" t="s">
        <v>190</v>
      </c>
      <c r="U343" t="s">
        <v>298</v>
      </c>
      <c r="V343">
        <v>825098</v>
      </c>
      <c r="W343" t="s">
        <v>1245</v>
      </c>
      <c r="X343" t="s">
        <v>1246</v>
      </c>
      <c r="AB343">
        <v>300000</v>
      </c>
      <c r="AC343" s="1">
        <v>43244</v>
      </c>
      <c r="AD343" s="1">
        <v>43252</v>
      </c>
      <c r="AE343" s="1">
        <v>44166</v>
      </c>
      <c r="AF343" s="1">
        <v>44348</v>
      </c>
      <c r="AG343" s="1">
        <v>46905</v>
      </c>
      <c r="AH343">
        <v>34</v>
      </c>
      <c r="AI343">
        <v>146</v>
      </c>
      <c r="AJ343">
        <v>2666</v>
      </c>
      <c r="AK343">
        <v>4.75</v>
      </c>
      <c r="AL343">
        <v>1</v>
      </c>
      <c r="AM343" t="s">
        <v>216</v>
      </c>
      <c r="AN343" t="s">
        <v>196</v>
      </c>
      <c r="AO343">
        <v>100.66175</v>
      </c>
      <c r="AP343">
        <v>118.261</v>
      </c>
      <c r="AQ343">
        <v>354783</v>
      </c>
      <c r="AR343">
        <v>1345.83</v>
      </c>
      <c r="AS343">
        <v>356128.83</v>
      </c>
      <c r="AT343">
        <v>354783</v>
      </c>
      <c r="AU343">
        <v>1345.83</v>
      </c>
      <c r="AV343">
        <v>356128.83</v>
      </c>
      <c r="AW343">
        <v>301985.25</v>
      </c>
      <c r="AX343">
        <v>301985.25</v>
      </c>
      <c r="BA343">
        <v>73434370.659999996</v>
      </c>
      <c r="BB343">
        <v>570322.91</v>
      </c>
      <c r="BC343">
        <v>74004693.569999993</v>
      </c>
      <c r="BD343">
        <v>75455236.109999999</v>
      </c>
      <c r="BE343">
        <v>0.47019</v>
      </c>
      <c r="BF343" t="str">
        <f>IF(TRIM(W343)="",IF(TRIM(O343)="",IF(TRIM(M343)="","please check",CONCATENATE(M343,"_",COUNTIFS($M$2:$M343,M343,$C$2:$C343,$C343))),CONCATENATE(O343,"_",COUNTIFS($O$2:$O343,O343,$C$2:$C343,$C343))),W343)</f>
        <v>US984851AF24</v>
      </c>
      <c r="BG343" t="str">
        <f t="shared" si="17"/>
        <v/>
      </c>
      <c r="BH343">
        <f t="shared" si="18"/>
        <v>300000</v>
      </c>
      <c r="BI343">
        <f t="shared" si="19"/>
        <v>356128.83</v>
      </c>
      <c r="BJ343">
        <f>IF($I343&lt;&gt;"F.E.T.",$AV343,IF($BK343="",IF($D343=$L343,$BI343,-SUMIFS($BI:$BI,$BG:$BG,$BG343,$B:$B,$B343,$L:$L,"&lt;&gt;"&amp;$L343)+SUMIFS($AY:$AY,$BG:$BG,$BG343,$B:$B,$B343)),IF($D343=$L343,-SUMIFS($BI:$BI,$BG:$BG,$BG343,$B:$B,$B343,$L:$L,"&lt;&gt;"&amp;$L343)*VLOOKUP($D343&amp;(IF($L343=MID($Q343,FIND("Bought ",$Q343)+7,3),MID($Q343,FIND("Sold ",$Q343)+5,3),IF($L343=MID($Q343,FIND("Sold ",$Q343)+5,3),MID($Q343,FIND("Bought ",$Q343)+7,3),"error"))),FX!$A:$B,2,0)+SUMIFS($AY:$AY,$BG:$BG,$BG343,$B:$B,$B343),$BI343*(VLOOKUP($D343&amp;$L343,FX!$A:$B,2,0)))))</f>
        <v>356128.83</v>
      </c>
      <c r="BK343" t="str">
        <f>IF(E343="CASH",IFERROR(VLOOKUP(M343,[1]mapping!$A:$C,3,0),""),IF(I343="F.E.T.",IF(VLOOKUP(O343,[1]forwards!$E:$Q,13,0)=0,"",VLOOKUP(O343,[1]forwards!$E:$Q,13,0)),""))</f>
        <v/>
      </c>
      <c r="BL343">
        <f>IF($B343&lt;&gt;VLOOKUP($BL$1,NAV!$A:$N,MATCH("SubFund_Code",NAV!$A$1:$N$1,0),0),"n/a",IF($BK343="",$BJ343/SUMIFS($BJ:$BJ,$BK:$BK,"",$B:$B,$B343)*VLOOKUP($BL$1,NAV!$A:$N,MATCH("Hedged sc",NAV!$A$1:$N$1,0),0)/VLOOKUP($BL$1,NAV!$A:$N,MATCH("SC in FUND CCY",NAV!$A$1:$N$1,0),0),IF($BK343&lt;&gt;VLOOKUP($BL$1,NAV!$A:$N,MATCH("SC",NAV!$A$1:$N$1,0),0),"n/a",$BJ343/VLOOKUP($BL$1,NAV!$A:$N,MATCH("SC in FUND CCY",NAV!$A$1:$N$1,0),0))))</f>
        <v>4.7504824250263668E-3</v>
      </c>
    </row>
    <row r="344" spans="1:64" x14ac:dyDescent="0.25">
      <c r="A344" s="1">
        <v>44196</v>
      </c>
      <c r="B344" t="s">
        <v>106</v>
      </c>
      <c r="C344" t="s">
        <v>107</v>
      </c>
      <c r="D344" t="s">
        <v>63</v>
      </c>
      <c r="E344" t="s">
        <v>124</v>
      </c>
      <c r="F344" t="s">
        <v>125</v>
      </c>
      <c r="G344" t="s">
        <v>126</v>
      </c>
      <c r="H344">
        <v>150</v>
      </c>
      <c r="I344" t="s">
        <v>127</v>
      </c>
      <c r="J344">
        <v>200</v>
      </c>
      <c r="K344" t="s">
        <v>128</v>
      </c>
      <c r="L344" t="s">
        <v>63</v>
      </c>
      <c r="P344">
        <v>80510000000</v>
      </c>
      <c r="Q344" t="s">
        <v>975</v>
      </c>
      <c r="R344" t="s">
        <v>136</v>
      </c>
      <c r="S344" t="s">
        <v>137</v>
      </c>
      <c r="T344" t="s">
        <v>215</v>
      </c>
      <c r="U344" t="s">
        <v>298</v>
      </c>
      <c r="V344">
        <v>825098</v>
      </c>
      <c r="W344" t="s">
        <v>976</v>
      </c>
      <c r="X344" t="s">
        <v>977</v>
      </c>
      <c r="AB344">
        <v>650000</v>
      </c>
      <c r="AC344" s="1">
        <v>43131</v>
      </c>
      <c r="AD344" s="1">
        <v>43133</v>
      </c>
      <c r="AE344" s="1">
        <v>44180</v>
      </c>
      <c r="AF344" s="1">
        <v>44362</v>
      </c>
      <c r="AG344" s="1">
        <v>48380</v>
      </c>
      <c r="AH344">
        <v>20</v>
      </c>
      <c r="AI344">
        <v>160</v>
      </c>
      <c r="AJ344">
        <v>4120</v>
      </c>
      <c r="AK344">
        <v>6.625</v>
      </c>
      <c r="AL344">
        <v>1</v>
      </c>
      <c r="AM344" t="s">
        <v>216</v>
      </c>
      <c r="AN344" t="s">
        <v>196</v>
      </c>
      <c r="AO344">
        <v>131.38925399999999</v>
      </c>
      <c r="AP344">
        <v>141.92599999999999</v>
      </c>
      <c r="AQ344">
        <v>922519</v>
      </c>
      <c r="AR344">
        <v>2392.36</v>
      </c>
      <c r="AS344">
        <v>924911.36</v>
      </c>
      <c r="AT344">
        <v>922519</v>
      </c>
      <c r="AU344">
        <v>2392.36</v>
      </c>
      <c r="AV344">
        <v>924911.36</v>
      </c>
      <c r="AW344">
        <v>854030.15</v>
      </c>
      <c r="AX344">
        <v>854030.15</v>
      </c>
      <c r="BA344">
        <v>73434370.659999996</v>
      </c>
      <c r="BB344">
        <v>570322.91</v>
      </c>
      <c r="BC344">
        <v>74004693.569999993</v>
      </c>
      <c r="BD344">
        <v>75455236.109999999</v>
      </c>
      <c r="BE344">
        <v>1.222604</v>
      </c>
      <c r="BF344" t="str">
        <f>IF(TRIM(W344)="",IF(TRIM(O344)="",IF(TRIM(M344)="","please check",CONCATENATE(M344,"_",COUNTIFS($M$2:$M344,M344,$C$2:$C344,$C344))),CONCATENATE(O344,"_",COUNTIFS($O$2:$O344,O344,$C$2:$C344,$C344))),W344)</f>
        <v>US172967BL44</v>
      </c>
      <c r="BG344" t="str">
        <f t="shared" si="17"/>
        <v/>
      </c>
      <c r="BH344">
        <f t="shared" si="18"/>
        <v>650000</v>
      </c>
      <c r="BI344">
        <f t="shared" si="19"/>
        <v>924911.36</v>
      </c>
      <c r="BJ344">
        <f>IF($I344&lt;&gt;"F.E.T.",$AV344,IF($BK344="",IF($D344=$L344,$BI344,-SUMIFS($BI:$BI,$BG:$BG,$BG344,$B:$B,$B344,$L:$L,"&lt;&gt;"&amp;$L344)+SUMIFS($AY:$AY,$BG:$BG,$BG344,$B:$B,$B344)),IF($D344=$L344,-SUMIFS($BI:$BI,$BG:$BG,$BG344,$B:$B,$B344,$L:$L,"&lt;&gt;"&amp;$L344)*VLOOKUP($D344&amp;(IF($L344=MID($Q344,FIND("Bought ",$Q344)+7,3),MID($Q344,FIND("Sold ",$Q344)+5,3),IF($L344=MID($Q344,FIND("Sold ",$Q344)+5,3),MID($Q344,FIND("Bought ",$Q344)+7,3),"error"))),FX!$A:$B,2,0)+SUMIFS($AY:$AY,$BG:$BG,$BG344,$B:$B,$B344),$BI344*(VLOOKUP($D344&amp;$L344,FX!$A:$B,2,0)))))</f>
        <v>924911.36</v>
      </c>
      <c r="BK344" t="str">
        <f>IF(E344="CASH",IFERROR(VLOOKUP(M344,[1]mapping!$A:$C,3,0),""),IF(I344="F.E.T.",IF(VLOOKUP(O344,[1]forwards!$E:$Q,13,0)=0,"",VLOOKUP(O344,[1]forwards!$E:$Q,13,0)),""))</f>
        <v/>
      </c>
      <c r="BL344">
        <f>IF($B344&lt;&gt;VLOOKUP($BL$1,NAV!$A:$N,MATCH("SubFund_Code",NAV!$A$1:$N$1,0),0),"n/a",IF($BK344="",$BJ344/SUMIFS($BJ:$BJ,$BK:$BK,"",$B:$B,$B344)*VLOOKUP($BL$1,NAV!$A:$N,MATCH("Hedged sc",NAV!$A$1:$N$1,0),0)/VLOOKUP($BL$1,NAV!$A:$N,MATCH("SC in FUND CCY",NAV!$A$1:$N$1,0),0),IF($BK344&lt;&gt;VLOOKUP($BL$1,NAV!$A:$N,MATCH("SC",NAV!$A$1:$N$1,0),0),"n/a",$BJ344/VLOOKUP($BL$1,NAV!$A:$N,MATCH("SC in FUND CCY",NAV!$A$1:$N$1,0),0))))</f>
        <v>1.2337600301517948E-2</v>
      </c>
    </row>
    <row r="345" spans="1:64" x14ac:dyDescent="0.25">
      <c r="A345" s="1">
        <v>44196</v>
      </c>
      <c r="B345" t="s">
        <v>106</v>
      </c>
      <c r="C345" t="s">
        <v>107</v>
      </c>
      <c r="D345" t="s">
        <v>63</v>
      </c>
      <c r="E345" t="s">
        <v>124</v>
      </c>
      <c r="F345" t="s">
        <v>125</v>
      </c>
      <c r="G345" t="s">
        <v>126</v>
      </c>
      <c r="H345">
        <v>150</v>
      </c>
      <c r="I345" t="s">
        <v>127</v>
      </c>
      <c r="J345">
        <v>200</v>
      </c>
      <c r="K345" t="s">
        <v>128</v>
      </c>
      <c r="L345" t="s">
        <v>63</v>
      </c>
      <c r="P345">
        <v>205201000000</v>
      </c>
      <c r="Q345" t="s">
        <v>1247</v>
      </c>
      <c r="R345" t="s">
        <v>214</v>
      </c>
      <c r="S345" t="s">
        <v>137</v>
      </c>
      <c r="T345" t="s">
        <v>215</v>
      </c>
      <c r="U345" t="s">
        <v>298</v>
      </c>
      <c r="V345">
        <v>825098</v>
      </c>
      <c r="W345" t="s">
        <v>1248</v>
      </c>
      <c r="X345" t="s">
        <v>1249</v>
      </c>
      <c r="AB345">
        <v>540000</v>
      </c>
      <c r="AC345" s="1">
        <v>43468</v>
      </c>
      <c r="AD345" s="1">
        <v>43472</v>
      </c>
      <c r="AE345" s="1">
        <v>44151</v>
      </c>
      <c r="AF345" s="1">
        <v>44332</v>
      </c>
      <c r="AG345" s="1">
        <v>50725</v>
      </c>
      <c r="AH345">
        <v>49</v>
      </c>
      <c r="AI345">
        <v>131</v>
      </c>
      <c r="AJ345">
        <v>6431</v>
      </c>
      <c r="AK345">
        <v>4.45</v>
      </c>
      <c r="AL345">
        <v>1</v>
      </c>
      <c r="AM345" t="s">
        <v>216</v>
      </c>
      <c r="AN345" t="s">
        <v>196</v>
      </c>
      <c r="AO345">
        <v>115.713694</v>
      </c>
      <c r="AP345">
        <v>127.134</v>
      </c>
      <c r="AQ345">
        <v>686523.6</v>
      </c>
      <c r="AR345">
        <v>3270.75</v>
      </c>
      <c r="AS345">
        <v>689794.35</v>
      </c>
      <c r="AT345">
        <v>686523.6</v>
      </c>
      <c r="AU345">
        <v>3270.75</v>
      </c>
      <c r="AV345">
        <v>689794.35</v>
      </c>
      <c r="AW345">
        <v>624853.94999999995</v>
      </c>
      <c r="AX345">
        <v>624853.94999999995</v>
      </c>
      <c r="BA345">
        <v>73434370.659999996</v>
      </c>
      <c r="BB345">
        <v>570322.91</v>
      </c>
      <c r="BC345">
        <v>74004693.569999993</v>
      </c>
      <c r="BD345">
        <v>75455236.109999999</v>
      </c>
      <c r="BE345">
        <v>0.90984200000000004</v>
      </c>
      <c r="BF345" t="str">
        <f>IF(TRIM(W345)="",IF(TRIM(O345)="",IF(TRIM(M345)="","please check",CONCATENATE(M345,"_",COUNTIFS($M$2:$M345,M345,$C$2:$C345,$C345))),CONCATENATE(O345,"_",COUNTIFS($O$2:$O345,O345,$C$2:$C345,$C345))),W345)</f>
        <v>US913017CW70</v>
      </c>
      <c r="BG345" t="str">
        <f t="shared" si="17"/>
        <v/>
      </c>
      <c r="BH345">
        <f t="shared" si="18"/>
        <v>540000</v>
      </c>
      <c r="BI345">
        <f t="shared" si="19"/>
        <v>689794.35</v>
      </c>
      <c r="BJ345">
        <f>IF($I345&lt;&gt;"F.E.T.",$AV345,IF($BK345="",IF($D345=$L345,$BI345,-SUMIFS($BI:$BI,$BG:$BG,$BG345,$B:$B,$B345,$L:$L,"&lt;&gt;"&amp;$L345)+SUMIFS($AY:$AY,$BG:$BG,$BG345,$B:$B,$B345)),IF($D345=$L345,-SUMIFS($BI:$BI,$BG:$BG,$BG345,$B:$B,$B345,$L:$L,"&lt;&gt;"&amp;$L345)*VLOOKUP($D345&amp;(IF($L345=MID($Q345,FIND("Bought ",$Q345)+7,3),MID($Q345,FIND("Sold ",$Q345)+5,3),IF($L345=MID($Q345,FIND("Sold ",$Q345)+5,3),MID($Q345,FIND("Bought ",$Q345)+7,3),"error"))),FX!$A:$B,2,0)+SUMIFS($AY:$AY,$BG:$BG,$BG345,$B:$B,$B345),$BI345*(VLOOKUP($D345&amp;$L345,FX!$A:$B,2,0)))))</f>
        <v>689794.35</v>
      </c>
      <c r="BK345" t="str">
        <f>IF(E345="CASH",IFERROR(VLOOKUP(M345,[1]mapping!$A:$C,3,0),""),IF(I345="F.E.T.",IF(VLOOKUP(O345,[1]forwards!$E:$Q,13,0)=0,"",VLOOKUP(O345,[1]forwards!$E:$Q,13,0)),""))</f>
        <v/>
      </c>
      <c r="BL345">
        <f>IF($B345&lt;&gt;VLOOKUP($BL$1,NAV!$A:$N,MATCH("SubFund_Code",NAV!$A$1:$N$1,0),0),"n/a",IF($BK345="",$BJ345/SUMIFS($BJ:$BJ,$BK:$BK,"",$B:$B,$B345)*VLOOKUP($BL$1,NAV!$A:$N,MATCH("Hedged sc",NAV!$A$1:$N$1,0),0)/VLOOKUP($BL$1,NAV!$A:$N,MATCH("SC in FUND CCY",NAV!$A$1:$N$1,0),0),IF($BK345&lt;&gt;VLOOKUP($BL$1,NAV!$A:$N,MATCH("SC",NAV!$A$1:$N$1,0),0),"n/a",$BJ345/VLOOKUP($BL$1,NAV!$A:$N,MATCH("SC in FUND CCY",NAV!$A$1:$N$1,0),0))))</f>
        <v>9.2013217142725753E-3</v>
      </c>
    </row>
    <row r="346" spans="1:64" x14ac:dyDescent="0.25">
      <c r="A346" s="1">
        <v>44196</v>
      </c>
      <c r="B346" t="s">
        <v>106</v>
      </c>
      <c r="C346" t="s">
        <v>107</v>
      </c>
      <c r="D346" t="s">
        <v>63</v>
      </c>
      <c r="E346" t="s">
        <v>124</v>
      </c>
      <c r="F346" t="s">
        <v>125</v>
      </c>
      <c r="G346" t="s">
        <v>126</v>
      </c>
      <c r="H346">
        <v>150</v>
      </c>
      <c r="I346" t="s">
        <v>127</v>
      </c>
      <c r="J346">
        <v>200</v>
      </c>
      <c r="K346" t="s">
        <v>128</v>
      </c>
      <c r="L346" t="s">
        <v>63</v>
      </c>
      <c r="P346">
        <v>214991000000</v>
      </c>
      <c r="Q346" t="s">
        <v>978</v>
      </c>
      <c r="R346" t="s">
        <v>183</v>
      </c>
      <c r="S346" t="s">
        <v>156</v>
      </c>
      <c r="T346" t="s">
        <v>190</v>
      </c>
      <c r="U346" t="s">
        <v>298</v>
      </c>
      <c r="V346">
        <v>825098</v>
      </c>
      <c r="W346" t="s">
        <v>979</v>
      </c>
      <c r="X346" t="s">
        <v>980</v>
      </c>
      <c r="AB346">
        <v>200000</v>
      </c>
      <c r="AC346" s="1">
        <v>43361</v>
      </c>
      <c r="AD346" s="1">
        <v>43364</v>
      </c>
      <c r="AE346" s="1">
        <v>44095</v>
      </c>
      <c r="AF346" s="1">
        <v>44276</v>
      </c>
      <c r="AG346" s="1">
        <v>54322</v>
      </c>
      <c r="AH346">
        <v>104</v>
      </c>
      <c r="AI346">
        <v>76</v>
      </c>
      <c r="AJ346">
        <v>9976</v>
      </c>
      <c r="AK346">
        <v>5</v>
      </c>
      <c r="AL346">
        <v>1</v>
      </c>
      <c r="AM346" t="s">
        <v>216</v>
      </c>
      <c r="AN346" t="s">
        <v>196</v>
      </c>
      <c r="AO346">
        <v>97.052000000000007</v>
      </c>
      <c r="AP346">
        <v>133.47300000000001</v>
      </c>
      <c r="AQ346">
        <v>266946</v>
      </c>
      <c r="AR346">
        <v>2888.89</v>
      </c>
      <c r="AS346">
        <v>269834.89</v>
      </c>
      <c r="AT346">
        <v>266946</v>
      </c>
      <c r="AU346">
        <v>2888.89</v>
      </c>
      <c r="AV346">
        <v>269834.89</v>
      </c>
      <c r="AW346">
        <v>194104</v>
      </c>
      <c r="AX346">
        <v>194104</v>
      </c>
      <c r="BA346">
        <v>73434370.659999996</v>
      </c>
      <c r="BB346">
        <v>570322.91</v>
      </c>
      <c r="BC346">
        <v>74004693.569999993</v>
      </c>
      <c r="BD346">
        <v>75455236.109999999</v>
      </c>
      <c r="BE346">
        <v>0.35378100000000001</v>
      </c>
      <c r="BF346" t="str">
        <f>IF(TRIM(W346)="",IF(TRIM(O346)="",IF(TRIM(M346)="","please check",CONCATENATE(M346,"_",COUNTIFS($M$2:$M346,M346,$C$2:$C346,$C346))),CONCATENATE(O346,"_",COUNTIFS($O$2:$O346,O346,$C$2:$C346,$C346))),W346)</f>
        <v>US268317AT16</v>
      </c>
      <c r="BG346" t="str">
        <f t="shared" si="17"/>
        <v/>
      </c>
      <c r="BH346">
        <f t="shared" si="18"/>
        <v>200000</v>
      </c>
      <c r="BI346">
        <f t="shared" si="19"/>
        <v>269834.89</v>
      </c>
      <c r="BJ346">
        <f>IF($I346&lt;&gt;"F.E.T.",$AV346,IF($BK346="",IF($D346=$L346,$BI346,-SUMIFS($BI:$BI,$BG:$BG,$BG346,$B:$B,$B346,$L:$L,"&lt;&gt;"&amp;$L346)+SUMIFS($AY:$AY,$BG:$BG,$BG346,$B:$B,$B346)),IF($D346=$L346,-SUMIFS($BI:$BI,$BG:$BG,$BG346,$B:$B,$B346,$L:$L,"&lt;&gt;"&amp;$L346)*VLOOKUP($D346&amp;(IF($L346=MID($Q346,FIND("Bought ",$Q346)+7,3),MID($Q346,FIND("Sold ",$Q346)+5,3),IF($L346=MID($Q346,FIND("Sold ",$Q346)+5,3),MID($Q346,FIND("Bought ",$Q346)+7,3),"error"))),FX!$A:$B,2,0)+SUMIFS($AY:$AY,$BG:$BG,$BG346,$B:$B,$B346),$BI346*(VLOOKUP($D346&amp;$L346,FX!$A:$B,2,0)))))</f>
        <v>269834.89</v>
      </c>
      <c r="BK346" t="str">
        <f>IF(E346="CASH",IFERROR(VLOOKUP(M346,[1]mapping!$A:$C,3,0),""),IF(I346="F.E.T.",IF(VLOOKUP(O346,[1]forwards!$E:$Q,13,0)=0,"",VLOOKUP(O346,[1]forwards!$E:$Q,13,0)),""))</f>
        <v/>
      </c>
      <c r="BL346">
        <f>IF($B346&lt;&gt;VLOOKUP($BL$1,NAV!$A:$N,MATCH("SubFund_Code",NAV!$A$1:$N$1,0),0),"n/a",IF($BK346="",$BJ346/SUMIFS($BJ:$BJ,$BK:$BK,"",$B:$B,$B346)*VLOOKUP($BL$1,NAV!$A:$N,MATCH("Hedged sc",NAV!$A$1:$N$1,0),0)/VLOOKUP($BL$1,NAV!$A:$N,MATCH("SC in FUND CCY",NAV!$A$1:$N$1,0),0),IF($BK346&lt;&gt;VLOOKUP($BL$1,NAV!$A:$N,MATCH("SC",NAV!$A$1:$N$1,0),0),"n/a",$BJ346/VLOOKUP($BL$1,NAV!$A:$N,MATCH("SC in FUND CCY",NAV!$A$1:$N$1,0),0))))</f>
        <v>3.5993881837758624E-3</v>
      </c>
    </row>
    <row r="347" spans="1:64" x14ac:dyDescent="0.25">
      <c r="A347" s="1">
        <v>44196</v>
      </c>
      <c r="B347" t="s">
        <v>106</v>
      </c>
      <c r="C347" t="s">
        <v>107</v>
      </c>
      <c r="D347" t="s">
        <v>63</v>
      </c>
      <c r="E347" t="s">
        <v>124</v>
      </c>
      <c r="F347" t="s">
        <v>125</v>
      </c>
      <c r="G347" t="s">
        <v>126</v>
      </c>
      <c r="H347">
        <v>150</v>
      </c>
      <c r="I347" t="s">
        <v>127</v>
      </c>
      <c r="J347">
        <v>200</v>
      </c>
      <c r="K347" t="s">
        <v>128</v>
      </c>
      <c r="L347" t="s">
        <v>63</v>
      </c>
      <c r="P347">
        <v>215751000000</v>
      </c>
      <c r="Q347" t="s">
        <v>1250</v>
      </c>
      <c r="R347" t="s">
        <v>178</v>
      </c>
      <c r="S347" t="s">
        <v>137</v>
      </c>
      <c r="T347" t="s">
        <v>215</v>
      </c>
      <c r="U347" t="s">
        <v>298</v>
      </c>
      <c r="V347">
        <v>825098</v>
      </c>
      <c r="W347" t="s">
        <v>1251</v>
      </c>
      <c r="X347" t="s">
        <v>1252</v>
      </c>
      <c r="AB347">
        <v>80000</v>
      </c>
      <c r="AC347" s="1">
        <v>43363</v>
      </c>
      <c r="AD347" s="1">
        <v>43368</v>
      </c>
      <c r="AE347" s="1">
        <v>44105</v>
      </c>
      <c r="AF347" s="1">
        <v>44287</v>
      </c>
      <c r="AG347" s="1">
        <v>47027</v>
      </c>
      <c r="AH347">
        <v>94</v>
      </c>
      <c r="AI347">
        <v>86</v>
      </c>
      <c r="AJ347">
        <v>2786</v>
      </c>
      <c r="AK347">
        <v>4.2</v>
      </c>
      <c r="AL347">
        <v>1</v>
      </c>
      <c r="AM347" t="s">
        <v>216</v>
      </c>
      <c r="AN347" t="s">
        <v>196</v>
      </c>
      <c r="AO347">
        <v>101.434738</v>
      </c>
      <c r="AP347">
        <v>119.242</v>
      </c>
      <c r="AQ347">
        <v>95393.600000000006</v>
      </c>
      <c r="AR347">
        <v>877.33</v>
      </c>
      <c r="AS347">
        <v>96270.93</v>
      </c>
      <c r="AT347">
        <v>95393.600000000006</v>
      </c>
      <c r="AU347">
        <v>877.33</v>
      </c>
      <c r="AV347">
        <v>96270.93</v>
      </c>
      <c r="AW347">
        <v>81147.789999999994</v>
      </c>
      <c r="AX347">
        <v>81147.789999999994</v>
      </c>
      <c r="BA347">
        <v>73434370.659999996</v>
      </c>
      <c r="BB347">
        <v>570322.91</v>
      </c>
      <c r="BC347">
        <v>74004693.569999993</v>
      </c>
      <c r="BD347">
        <v>75455236.109999999</v>
      </c>
      <c r="BE347">
        <v>0.12642400000000001</v>
      </c>
      <c r="BF347" t="str">
        <f>IF(TRIM(W347)="",IF(TRIM(O347)="",IF(TRIM(M347)="","please check",CONCATENATE(M347,"_",COUNTIFS($M$2:$M347,M347,$C$2:$C347,$C347))),CONCATENATE(O347,"_",COUNTIFS($O$2:$O347,O347,$C$2:$C347,$C347))),W347)</f>
        <v>US337738AR95</v>
      </c>
      <c r="BG347" t="str">
        <f t="shared" si="17"/>
        <v/>
      </c>
      <c r="BH347">
        <f t="shared" si="18"/>
        <v>80000</v>
      </c>
      <c r="BI347">
        <f t="shared" si="19"/>
        <v>96270.93</v>
      </c>
      <c r="BJ347">
        <f>IF($I347&lt;&gt;"F.E.T.",$AV347,IF($BK347="",IF($D347=$L347,$BI347,-SUMIFS($BI:$BI,$BG:$BG,$BG347,$B:$B,$B347,$L:$L,"&lt;&gt;"&amp;$L347)+SUMIFS($AY:$AY,$BG:$BG,$BG347,$B:$B,$B347)),IF($D347=$L347,-SUMIFS($BI:$BI,$BG:$BG,$BG347,$B:$B,$B347,$L:$L,"&lt;&gt;"&amp;$L347)*VLOOKUP($D347&amp;(IF($L347=MID($Q347,FIND("Bought ",$Q347)+7,3),MID($Q347,FIND("Sold ",$Q347)+5,3),IF($L347=MID($Q347,FIND("Sold ",$Q347)+5,3),MID($Q347,FIND("Bought ",$Q347)+7,3),"error"))),FX!$A:$B,2,0)+SUMIFS($AY:$AY,$BG:$BG,$BG347,$B:$B,$B347),$BI347*(VLOOKUP($D347&amp;$L347,FX!$A:$B,2,0)))))</f>
        <v>96270.93</v>
      </c>
      <c r="BK347" t="str">
        <f>IF(E347="CASH",IFERROR(VLOOKUP(M347,[1]mapping!$A:$C,3,0),""),IF(I347="F.E.T.",IF(VLOOKUP(O347,[1]forwards!$E:$Q,13,0)=0,"",VLOOKUP(O347,[1]forwards!$E:$Q,13,0)),""))</f>
        <v/>
      </c>
      <c r="BL347">
        <f>IF($B347&lt;&gt;VLOOKUP($BL$1,NAV!$A:$N,MATCH("SubFund_Code",NAV!$A$1:$N$1,0),0),"n/a",IF($BK347="",$BJ347/SUMIFS($BJ:$BJ,$BK:$BK,"",$B:$B,$B347)*VLOOKUP($BL$1,NAV!$A:$N,MATCH("Hedged sc",NAV!$A$1:$N$1,0),0)/VLOOKUP($BL$1,NAV!$A:$N,MATCH("SC in FUND CCY",NAV!$A$1:$N$1,0),0),IF($BK347&lt;&gt;VLOOKUP($BL$1,NAV!$A:$N,MATCH("SC",NAV!$A$1:$N$1,0),0),"n/a",$BJ347/VLOOKUP($BL$1,NAV!$A:$N,MATCH("SC in FUND CCY",NAV!$A$1:$N$1,0),0))))</f>
        <v>1.2841795509954742E-3</v>
      </c>
    </row>
    <row r="348" spans="1:64" x14ac:dyDescent="0.25">
      <c r="A348" s="1">
        <v>44196</v>
      </c>
      <c r="B348" t="s">
        <v>106</v>
      </c>
      <c r="C348" t="s">
        <v>107</v>
      </c>
      <c r="D348" t="s">
        <v>63</v>
      </c>
      <c r="E348" t="s">
        <v>124</v>
      </c>
      <c r="F348" t="s">
        <v>125</v>
      </c>
      <c r="G348" t="s">
        <v>126</v>
      </c>
      <c r="H348">
        <v>150</v>
      </c>
      <c r="I348" t="s">
        <v>127</v>
      </c>
      <c r="J348">
        <v>200</v>
      </c>
      <c r="K348" t="s">
        <v>128</v>
      </c>
      <c r="L348" t="s">
        <v>63</v>
      </c>
      <c r="P348">
        <v>216965000000</v>
      </c>
      <c r="Q348" t="s">
        <v>981</v>
      </c>
      <c r="R348" t="s">
        <v>264</v>
      </c>
      <c r="S348" t="s">
        <v>137</v>
      </c>
      <c r="T348" t="s">
        <v>215</v>
      </c>
      <c r="U348" t="s">
        <v>298</v>
      </c>
      <c r="V348">
        <v>825098</v>
      </c>
      <c r="W348" t="s">
        <v>982</v>
      </c>
      <c r="X348" t="s">
        <v>983</v>
      </c>
      <c r="AB348">
        <v>390000</v>
      </c>
      <c r="AC348" s="1">
        <v>43509</v>
      </c>
      <c r="AD348" s="1">
        <v>43515</v>
      </c>
      <c r="AE348" s="1">
        <v>44102</v>
      </c>
      <c r="AF348" s="1">
        <v>44283</v>
      </c>
      <c r="AG348" s="1">
        <v>54329</v>
      </c>
      <c r="AH348">
        <v>97</v>
      </c>
      <c r="AI348">
        <v>83</v>
      </c>
      <c r="AJ348">
        <v>9983</v>
      </c>
      <c r="AK348">
        <v>5.0999999999999996</v>
      </c>
      <c r="AL348">
        <v>1</v>
      </c>
      <c r="AM348" t="s">
        <v>216</v>
      </c>
      <c r="AN348" t="s">
        <v>196</v>
      </c>
      <c r="AO348">
        <v>124.759033</v>
      </c>
      <c r="AP348">
        <v>143.357</v>
      </c>
      <c r="AQ348">
        <v>559092.30000000005</v>
      </c>
      <c r="AR348">
        <v>5359.25</v>
      </c>
      <c r="AS348">
        <v>564451.55000000005</v>
      </c>
      <c r="AT348">
        <v>559092.30000000005</v>
      </c>
      <c r="AU348">
        <v>5359.25</v>
      </c>
      <c r="AV348">
        <v>564451.55000000005</v>
      </c>
      <c r="AW348">
        <v>486560.23</v>
      </c>
      <c r="AX348">
        <v>486560.23</v>
      </c>
      <c r="BA348">
        <v>73434370.659999996</v>
      </c>
      <c r="BB348">
        <v>570322.91</v>
      </c>
      <c r="BC348">
        <v>74004693.569999993</v>
      </c>
      <c r="BD348">
        <v>75455236.109999999</v>
      </c>
      <c r="BE348">
        <v>0.74095900000000003</v>
      </c>
      <c r="BF348" t="str">
        <f>IF(TRIM(W348)="",IF(TRIM(O348)="",IF(TRIM(M348)="","please check",CONCATENATE(M348,"_",COUNTIFS($M$2:$M348,M348,$C$2:$C348,$C348))),CONCATENATE(O348,"_",COUNTIFS($O$2:$O348,O348,$C$2:$C348,$C348))),W348)</f>
        <v>US902494BH59</v>
      </c>
      <c r="BG348" t="str">
        <f t="shared" si="17"/>
        <v/>
      </c>
      <c r="BH348">
        <f t="shared" si="18"/>
        <v>390000</v>
      </c>
      <c r="BI348">
        <f t="shared" si="19"/>
        <v>564451.55000000005</v>
      </c>
      <c r="BJ348">
        <f>IF($I348&lt;&gt;"F.E.T.",$AV348,IF($BK348="",IF($D348=$L348,$BI348,-SUMIFS($BI:$BI,$BG:$BG,$BG348,$B:$B,$B348,$L:$L,"&lt;&gt;"&amp;$L348)+SUMIFS($AY:$AY,$BG:$BG,$BG348,$B:$B,$B348)),IF($D348=$L348,-SUMIFS($BI:$BI,$BG:$BG,$BG348,$B:$B,$B348,$L:$L,"&lt;&gt;"&amp;$L348)*VLOOKUP($D348&amp;(IF($L348=MID($Q348,FIND("Bought ",$Q348)+7,3),MID($Q348,FIND("Sold ",$Q348)+5,3),IF($L348=MID($Q348,FIND("Sold ",$Q348)+5,3),MID($Q348,FIND("Bought ",$Q348)+7,3),"error"))),FX!$A:$B,2,0)+SUMIFS($AY:$AY,$BG:$BG,$BG348,$B:$B,$B348),$BI348*(VLOOKUP($D348&amp;$L348,FX!$A:$B,2,0)))))</f>
        <v>564451.55000000005</v>
      </c>
      <c r="BK348" t="str">
        <f>IF(E348="CASH",IFERROR(VLOOKUP(M348,[1]mapping!$A:$C,3,0),""),IF(I348="F.E.T.",IF(VLOOKUP(O348,[1]forwards!$E:$Q,13,0)=0,"",VLOOKUP(O348,[1]forwards!$E:$Q,13,0)),""))</f>
        <v/>
      </c>
      <c r="BL348">
        <f>IF($B348&lt;&gt;VLOOKUP($BL$1,NAV!$A:$N,MATCH("SubFund_Code",NAV!$A$1:$N$1,0),0),"n/a",IF($BK348="",$BJ348/SUMIFS($BJ:$BJ,$BK:$BK,"",$B:$B,$B348)*VLOOKUP($BL$1,NAV!$A:$N,MATCH("Hedged sc",NAV!$A$1:$N$1,0),0)/VLOOKUP($BL$1,NAV!$A:$N,MATCH("SC in FUND CCY",NAV!$A$1:$N$1,0),0),IF($BK348&lt;&gt;VLOOKUP($BL$1,NAV!$A:$N,MATCH("SC",NAV!$A$1:$N$1,0),0),"n/a",$BJ348/VLOOKUP($BL$1,NAV!$A:$N,MATCH("SC in FUND CCY",NAV!$A$1:$N$1,0),0))))</f>
        <v>7.5293459618360342E-3</v>
      </c>
    </row>
    <row r="349" spans="1:64" x14ac:dyDescent="0.25">
      <c r="A349" s="1">
        <v>44196</v>
      </c>
      <c r="B349" t="s">
        <v>106</v>
      </c>
      <c r="C349" t="s">
        <v>107</v>
      </c>
      <c r="D349" t="s">
        <v>63</v>
      </c>
      <c r="E349" t="s">
        <v>124</v>
      </c>
      <c r="F349" t="s">
        <v>125</v>
      </c>
      <c r="G349" t="s">
        <v>126</v>
      </c>
      <c r="H349">
        <v>150</v>
      </c>
      <c r="I349" t="s">
        <v>127</v>
      </c>
      <c r="J349">
        <v>201</v>
      </c>
      <c r="K349" t="s">
        <v>194</v>
      </c>
      <c r="L349" t="s">
        <v>63</v>
      </c>
      <c r="P349">
        <v>804328000000</v>
      </c>
      <c r="Q349" t="s">
        <v>1385</v>
      </c>
      <c r="R349" t="s">
        <v>136</v>
      </c>
      <c r="S349" t="s">
        <v>137</v>
      </c>
      <c r="T349" t="s">
        <v>160</v>
      </c>
      <c r="U349" t="s">
        <v>298</v>
      </c>
      <c r="V349">
        <v>825098</v>
      </c>
      <c r="W349" t="s">
        <v>1386</v>
      </c>
      <c r="X349" t="s">
        <v>209</v>
      </c>
      <c r="AB349">
        <v>300000</v>
      </c>
      <c r="AC349" s="1">
        <v>43853</v>
      </c>
      <c r="AD349" s="1">
        <v>43857</v>
      </c>
      <c r="AE349" s="1">
        <v>44123</v>
      </c>
      <c r="AF349" s="1">
        <v>44215</v>
      </c>
      <c r="AG349" s="1">
        <v>44943</v>
      </c>
      <c r="AH349">
        <v>78</v>
      </c>
      <c r="AI349">
        <v>14</v>
      </c>
      <c r="AJ349">
        <v>742</v>
      </c>
      <c r="AK349">
        <v>0.64012000000000002</v>
      </c>
      <c r="AL349">
        <v>1</v>
      </c>
      <c r="AM349" t="s">
        <v>235</v>
      </c>
      <c r="AN349" t="s">
        <v>261</v>
      </c>
      <c r="AO349">
        <v>100.26300000000001</v>
      </c>
      <c r="AP349">
        <v>100.36981</v>
      </c>
      <c r="AQ349">
        <v>301109.43</v>
      </c>
      <c r="AR349">
        <v>416.08</v>
      </c>
      <c r="AS349">
        <v>301525.51</v>
      </c>
      <c r="AT349">
        <v>301109.43</v>
      </c>
      <c r="AU349">
        <v>416.08</v>
      </c>
      <c r="AV349">
        <v>301525.51</v>
      </c>
      <c r="AW349">
        <v>300789</v>
      </c>
      <c r="AX349">
        <v>300789</v>
      </c>
      <c r="BA349">
        <v>73434370.659999996</v>
      </c>
      <c r="BB349">
        <v>570322.91</v>
      </c>
      <c r="BC349">
        <v>74004693.569999993</v>
      </c>
      <c r="BD349">
        <v>75455236.109999999</v>
      </c>
      <c r="BE349">
        <v>0.399057</v>
      </c>
      <c r="BF349" t="str">
        <f>IF(TRIM(W349)="",IF(TRIM(O349)="",IF(TRIM(M349)="","please check",CONCATENATE(M349,"_",COUNTIFS($M$2:$M349,M349,$C$2:$C349,$C349))),CONCATENATE(O349,"_",COUNTIFS($O$2:$O349,O349,$C$2:$C349,$C349))),W349)</f>
        <v>US58989VAA26</v>
      </c>
      <c r="BG349" t="str">
        <f t="shared" si="17"/>
        <v/>
      </c>
      <c r="BH349">
        <f t="shared" si="18"/>
        <v>300000</v>
      </c>
      <c r="BI349">
        <f t="shared" si="19"/>
        <v>301525.51</v>
      </c>
      <c r="BJ349">
        <f>IF($I349&lt;&gt;"F.E.T.",$AV349,IF($BK349="",IF($D349=$L349,$BI349,-SUMIFS($BI:$BI,$BG:$BG,$BG349,$B:$B,$B349,$L:$L,"&lt;&gt;"&amp;$L349)+SUMIFS($AY:$AY,$BG:$BG,$BG349,$B:$B,$B349)),IF($D349=$L349,-SUMIFS($BI:$BI,$BG:$BG,$BG349,$B:$B,$B349,$L:$L,"&lt;&gt;"&amp;$L349)*VLOOKUP($D349&amp;(IF($L349=MID($Q349,FIND("Bought ",$Q349)+7,3),MID($Q349,FIND("Sold ",$Q349)+5,3),IF($L349=MID($Q349,FIND("Sold ",$Q349)+5,3),MID($Q349,FIND("Bought ",$Q349)+7,3),"error"))),FX!$A:$B,2,0)+SUMIFS($AY:$AY,$BG:$BG,$BG349,$B:$B,$B349),$BI349*(VLOOKUP($D349&amp;$L349,FX!$A:$B,2,0)))))</f>
        <v>301525.51</v>
      </c>
      <c r="BK349" t="str">
        <f>IF(E349="CASH",IFERROR(VLOOKUP(M349,[1]mapping!$A:$C,3,0),""),IF(I349="F.E.T.",IF(VLOOKUP(O349,[1]forwards!$E:$Q,13,0)=0,"",VLOOKUP(O349,[1]forwards!$E:$Q,13,0)),""))</f>
        <v/>
      </c>
      <c r="BL349">
        <f>IF($B349&lt;&gt;VLOOKUP($BL$1,NAV!$A:$N,MATCH("SubFund_Code",NAV!$A$1:$N$1,0),0),"n/a",IF($BK349="",$BJ349/SUMIFS($BJ:$BJ,$BK:$BK,"",$B:$B,$B349)*VLOOKUP($BL$1,NAV!$A:$N,MATCH("Hedged sc",NAV!$A$1:$N$1,0),0)/VLOOKUP($BL$1,NAV!$A:$N,MATCH("SC in FUND CCY",NAV!$A$1:$N$1,0),0),IF($BK349&lt;&gt;VLOOKUP($BL$1,NAV!$A:$N,MATCH("SC",NAV!$A$1:$N$1,0),0),"n/a",$BJ349/VLOOKUP($BL$1,NAV!$A:$N,MATCH("SC in FUND CCY",NAV!$A$1:$N$1,0),0))))</f>
        <v>4.0221164794552351E-3</v>
      </c>
    </row>
    <row r="350" spans="1:64" x14ac:dyDescent="0.25">
      <c r="A350" s="1">
        <v>44196</v>
      </c>
      <c r="B350" t="s">
        <v>106</v>
      </c>
      <c r="C350" t="s">
        <v>107</v>
      </c>
      <c r="D350" t="s">
        <v>63</v>
      </c>
      <c r="E350" t="s">
        <v>124</v>
      </c>
      <c r="F350" t="s">
        <v>125</v>
      </c>
      <c r="G350" t="s">
        <v>126</v>
      </c>
      <c r="H350">
        <v>150</v>
      </c>
      <c r="I350" t="s">
        <v>127</v>
      </c>
      <c r="J350">
        <v>201</v>
      </c>
      <c r="K350" t="s">
        <v>194</v>
      </c>
      <c r="L350" t="s">
        <v>63</v>
      </c>
      <c r="P350">
        <v>886427000000</v>
      </c>
      <c r="Q350" t="s">
        <v>1390</v>
      </c>
      <c r="R350" t="s">
        <v>281</v>
      </c>
      <c r="S350" t="s">
        <v>137</v>
      </c>
      <c r="T350" t="s">
        <v>215</v>
      </c>
      <c r="U350" t="s">
        <v>298</v>
      </c>
      <c r="V350">
        <v>825098</v>
      </c>
      <c r="W350" t="s">
        <v>1391</v>
      </c>
      <c r="X350" t="s">
        <v>1392</v>
      </c>
      <c r="AB350">
        <v>575000</v>
      </c>
      <c r="AC350" s="1">
        <v>44054</v>
      </c>
      <c r="AD350" s="1">
        <v>44054</v>
      </c>
      <c r="AE350" s="1">
        <v>44151</v>
      </c>
      <c r="AF350" s="1">
        <v>44243</v>
      </c>
      <c r="AG350" s="1">
        <v>44880</v>
      </c>
      <c r="AH350">
        <v>50</v>
      </c>
      <c r="AI350">
        <v>42</v>
      </c>
      <c r="AJ350">
        <v>679</v>
      </c>
      <c r="AK350">
        <v>1.2709999999999999</v>
      </c>
      <c r="AL350">
        <v>1</v>
      </c>
      <c r="AM350" t="s">
        <v>235</v>
      </c>
      <c r="AN350" t="s">
        <v>261</v>
      </c>
      <c r="AO350">
        <v>100.051174</v>
      </c>
      <c r="AP350">
        <v>99.796232000000003</v>
      </c>
      <c r="AQ350">
        <v>573828.32999999996</v>
      </c>
      <c r="AR350">
        <v>1015.03</v>
      </c>
      <c r="AS350">
        <v>574843.36</v>
      </c>
      <c r="AT350">
        <v>573828.32999999996</v>
      </c>
      <c r="AU350">
        <v>1015.03</v>
      </c>
      <c r="AV350">
        <v>574843.36</v>
      </c>
      <c r="AW350">
        <v>575294.25</v>
      </c>
      <c r="AX350">
        <v>575294.25</v>
      </c>
      <c r="BA350">
        <v>73434370.659999996</v>
      </c>
      <c r="BB350">
        <v>570322.91</v>
      </c>
      <c r="BC350">
        <v>74004693.569999993</v>
      </c>
      <c r="BD350">
        <v>75455236.109999999</v>
      </c>
      <c r="BE350">
        <v>0.76048800000000005</v>
      </c>
      <c r="BF350" t="str">
        <f>IF(TRIM(W350)="",IF(TRIM(O350)="",IF(TRIM(M350)="","please check",CONCATENATE(M350,"_",COUNTIFS($M$2:$M350,M350,$C$2:$C350,$C350))),CONCATENATE(O350,"_",COUNTIFS($O$2:$O350,O350,$C$2:$C350,$C350))),W350)</f>
        <v>US012653AC50</v>
      </c>
      <c r="BG350" t="str">
        <f t="shared" si="17"/>
        <v/>
      </c>
      <c r="BH350">
        <f t="shared" si="18"/>
        <v>575000</v>
      </c>
      <c r="BI350">
        <f t="shared" si="19"/>
        <v>574843.36</v>
      </c>
      <c r="BJ350">
        <f>IF($I350&lt;&gt;"F.E.T.",$AV350,IF($BK350="",IF($D350=$L350,$BI350,-SUMIFS($BI:$BI,$BG:$BG,$BG350,$B:$B,$B350,$L:$L,"&lt;&gt;"&amp;$L350)+SUMIFS($AY:$AY,$BG:$BG,$BG350,$B:$B,$B350)),IF($D350=$L350,-SUMIFS($BI:$BI,$BG:$BG,$BG350,$B:$B,$B350,$L:$L,"&lt;&gt;"&amp;$L350)*VLOOKUP($D350&amp;(IF($L350=MID($Q350,FIND("Bought ",$Q350)+7,3),MID($Q350,FIND("Sold ",$Q350)+5,3),IF($L350=MID($Q350,FIND("Sold ",$Q350)+5,3),MID($Q350,FIND("Bought ",$Q350)+7,3),"error"))),FX!$A:$B,2,0)+SUMIFS($AY:$AY,$BG:$BG,$BG350,$B:$B,$B350),$BI350*(VLOOKUP($D350&amp;$L350,FX!$A:$B,2,0)))))</f>
        <v>574843.36</v>
      </c>
      <c r="BK350" t="str">
        <f>IF(E350="CASH",IFERROR(VLOOKUP(M350,[1]mapping!$A:$C,3,0),""),IF(I350="F.E.T.",IF(VLOOKUP(O350,[1]forwards!$E:$Q,13,0)=0,"",VLOOKUP(O350,[1]forwards!$E:$Q,13,0)),""))</f>
        <v/>
      </c>
      <c r="BL350">
        <f>IF($B350&lt;&gt;VLOOKUP($BL$1,NAV!$A:$N,MATCH("SubFund_Code",NAV!$A$1:$N$1,0),0),"n/a",IF($BK350="",$BJ350/SUMIFS($BJ:$BJ,$BK:$BK,"",$B:$B,$B350)*VLOOKUP($BL$1,NAV!$A:$N,MATCH("Hedged sc",NAV!$A$1:$N$1,0),0)/VLOOKUP($BL$1,NAV!$A:$N,MATCH("SC in FUND CCY",NAV!$A$1:$N$1,0),0),IF($BK350&lt;&gt;VLOOKUP($BL$1,NAV!$A:$N,MATCH("SC",NAV!$A$1:$N$1,0),0),"n/a",$BJ350/VLOOKUP($BL$1,NAV!$A:$N,MATCH("SC in FUND CCY",NAV!$A$1:$N$1,0),0))))</f>
        <v>7.667964648700596E-3</v>
      </c>
    </row>
    <row r="351" spans="1:64" x14ac:dyDescent="0.25">
      <c r="A351" s="1">
        <v>44196</v>
      </c>
      <c r="B351" t="s">
        <v>106</v>
      </c>
      <c r="C351" t="s">
        <v>107</v>
      </c>
      <c r="D351" t="s">
        <v>63</v>
      </c>
      <c r="E351" t="s">
        <v>124</v>
      </c>
      <c r="F351" t="s">
        <v>125</v>
      </c>
      <c r="G351" t="s">
        <v>126</v>
      </c>
      <c r="H351">
        <v>150</v>
      </c>
      <c r="I351" t="s">
        <v>127</v>
      </c>
      <c r="J351">
        <v>201</v>
      </c>
      <c r="K351" t="s">
        <v>194</v>
      </c>
      <c r="L351" t="s">
        <v>63</v>
      </c>
      <c r="P351">
        <v>317841000000</v>
      </c>
      <c r="Q351" t="s">
        <v>1393</v>
      </c>
      <c r="R351" t="s">
        <v>228</v>
      </c>
      <c r="S351" t="s">
        <v>137</v>
      </c>
      <c r="T351" t="s">
        <v>190</v>
      </c>
      <c r="U351" t="s">
        <v>298</v>
      </c>
      <c r="V351">
        <v>825098</v>
      </c>
      <c r="W351" t="s">
        <v>1394</v>
      </c>
      <c r="X351" t="s">
        <v>1395</v>
      </c>
      <c r="AB351">
        <v>775000</v>
      </c>
      <c r="AC351" s="1">
        <v>43689</v>
      </c>
      <c r="AD351" s="1">
        <v>43692</v>
      </c>
      <c r="AE351" s="1">
        <v>44151</v>
      </c>
      <c r="AF351" s="1">
        <v>44243</v>
      </c>
      <c r="AG351" s="1">
        <v>44607</v>
      </c>
      <c r="AH351">
        <v>50</v>
      </c>
      <c r="AI351">
        <v>42</v>
      </c>
      <c r="AJ351">
        <v>406</v>
      </c>
      <c r="AK351">
        <v>1.121</v>
      </c>
      <c r="AL351">
        <v>1</v>
      </c>
      <c r="AM351" t="s">
        <v>235</v>
      </c>
      <c r="AN351" t="s">
        <v>261</v>
      </c>
      <c r="AO351">
        <v>98.984883999999994</v>
      </c>
      <c r="AP351">
        <v>100.673</v>
      </c>
      <c r="AQ351">
        <v>780215.75</v>
      </c>
      <c r="AR351">
        <v>1206.6300000000001</v>
      </c>
      <c r="AS351">
        <v>781422.38</v>
      </c>
      <c r="AT351">
        <v>780215.75</v>
      </c>
      <c r="AU351">
        <v>1206.6300000000001</v>
      </c>
      <c r="AV351">
        <v>781422.38</v>
      </c>
      <c r="AW351">
        <v>767132.85</v>
      </c>
      <c r="AX351">
        <v>767132.85</v>
      </c>
      <c r="BA351">
        <v>73434370.659999996</v>
      </c>
      <c r="BB351">
        <v>570322.91</v>
      </c>
      <c r="BC351">
        <v>74004693.569999993</v>
      </c>
      <c r="BD351">
        <v>75455236.109999999</v>
      </c>
      <c r="BE351">
        <v>1.034011</v>
      </c>
      <c r="BF351" t="str">
        <f>IF(TRIM(W351)="",IF(TRIM(O351)="",IF(TRIM(M351)="","please check",CONCATENATE(M351,"_",COUNTIFS($M$2:$M351,M351,$C$2:$C351,$C351))),CONCATENATE(O351,"_",COUNTIFS($O$2:$O351,O351,$C$2:$C351,$C351))),W351)</f>
        <v>US233851DV31</v>
      </c>
      <c r="BG351" t="str">
        <f t="shared" si="17"/>
        <v/>
      </c>
      <c r="BH351">
        <f t="shared" si="18"/>
        <v>775000</v>
      </c>
      <c r="BI351">
        <f t="shared" si="19"/>
        <v>781422.38</v>
      </c>
      <c r="BJ351">
        <f>IF($I351&lt;&gt;"F.E.T.",$AV351,IF($BK351="",IF($D351=$L351,$BI351,-SUMIFS($BI:$BI,$BG:$BG,$BG351,$B:$B,$B351,$L:$L,"&lt;&gt;"&amp;$L351)+SUMIFS($AY:$AY,$BG:$BG,$BG351,$B:$B,$B351)),IF($D351=$L351,-SUMIFS($BI:$BI,$BG:$BG,$BG351,$B:$B,$B351,$L:$L,"&lt;&gt;"&amp;$L351)*VLOOKUP($D351&amp;(IF($L351=MID($Q351,FIND("Bought ",$Q351)+7,3),MID($Q351,FIND("Sold ",$Q351)+5,3),IF($L351=MID($Q351,FIND("Sold ",$Q351)+5,3),MID($Q351,FIND("Bought ",$Q351)+7,3),"error"))),FX!$A:$B,2,0)+SUMIFS($AY:$AY,$BG:$BG,$BG351,$B:$B,$B351),$BI351*(VLOOKUP($D351&amp;$L351,FX!$A:$B,2,0)))))</f>
        <v>781422.38</v>
      </c>
      <c r="BK351" t="str">
        <f>IF(E351="CASH",IFERROR(VLOOKUP(M351,[1]mapping!$A:$C,3,0),""),IF(I351="F.E.T.",IF(VLOOKUP(O351,[1]forwards!$E:$Q,13,0)=0,"",VLOOKUP(O351,[1]forwards!$E:$Q,13,0)),""))</f>
        <v/>
      </c>
      <c r="BL351">
        <f>IF($B351&lt;&gt;VLOOKUP($BL$1,NAV!$A:$N,MATCH("SubFund_Code",NAV!$A$1:$N$1,0),0),"n/a",IF($BK351="",$BJ351/SUMIFS($BJ:$BJ,$BK:$BK,"",$B:$B,$B351)*VLOOKUP($BL$1,NAV!$A:$N,MATCH("Hedged sc",NAV!$A$1:$N$1,0),0)/VLOOKUP($BL$1,NAV!$A:$N,MATCH("SC in FUND CCY",NAV!$A$1:$N$1,0),0),IF($BK351&lt;&gt;VLOOKUP($BL$1,NAV!$A:$N,MATCH("SC",NAV!$A$1:$N$1,0),0),"n/a",$BJ351/VLOOKUP($BL$1,NAV!$A:$N,MATCH("SC in FUND CCY",NAV!$A$1:$N$1,0),0))))</f>
        <v>1.0423568579697055E-2</v>
      </c>
    </row>
    <row r="352" spans="1:64" x14ac:dyDescent="0.25">
      <c r="A352" s="1">
        <v>44196</v>
      </c>
      <c r="B352" t="s">
        <v>106</v>
      </c>
      <c r="C352" t="s">
        <v>107</v>
      </c>
      <c r="D352" t="s">
        <v>63</v>
      </c>
      <c r="E352" t="s">
        <v>124</v>
      </c>
      <c r="F352" t="s">
        <v>125</v>
      </c>
      <c r="G352" t="s">
        <v>126</v>
      </c>
      <c r="H352">
        <v>150</v>
      </c>
      <c r="I352" t="s">
        <v>127</v>
      </c>
      <c r="J352">
        <v>201</v>
      </c>
      <c r="K352" t="s">
        <v>194</v>
      </c>
      <c r="L352" t="s">
        <v>63</v>
      </c>
      <c r="P352">
        <v>493422000000</v>
      </c>
      <c r="Q352" t="s">
        <v>1387</v>
      </c>
      <c r="R352" t="s">
        <v>228</v>
      </c>
      <c r="S352" t="s">
        <v>137</v>
      </c>
      <c r="T352" t="s">
        <v>190</v>
      </c>
      <c r="U352" t="s">
        <v>298</v>
      </c>
      <c r="V352">
        <v>825098</v>
      </c>
      <c r="W352" t="s">
        <v>1388</v>
      </c>
      <c r="X352" t="s">
        <v>1389</v>
      </c>
      <c r="AB352">
        <v>200000</v>
      </c>
      <c r="AC352" s="1">
        <v>43727</v>
      </c>
      <c r="AD352" s="1">
        <v>43734</v>
      </c>
      <c r="AE352" s="1">
        <v>44189</v>
      </c>
      <c r="AF352" s="1">
        <v>44279</v>
      </c>
      <c r="AG352" s="1">
        <v>44463</v>
      </c>
      <c r="AH352">
        <v>12</v>
      </c>
      <c r="AI352">
        <v>78</v>
      </c>
      <c r="AJ352">
        <v>262</v>
      </c>
      <c r="AK352">
        <v>1.0981300000000001</v>
      </c>
      <c r="AL352">
        <v>1</v>
      </c>
      <c r="AM352" t="s">
        <v>235</v>
      </c>
      <c r="AN352" t="s">
        <v>261</v>
      </c>
      <c r="AO352">
        <v>100</v>
      </c>
      <c r="AP352">
        <v>100.51313</v>
      </c>
      <c r="AQ352">
        <v>201026.26</v>
      </c>
      <c r="AR352">
        <v>73.209999999999994</v>
      </c>
      <c r="AS352">
        <v>201099.47</v>
      </c>
      <c r="AT352">
        <v>201026.26</v>
      </c>
      <c r="AU352">
        <v>73.209999999999994</v>
      </c>
      <c r="AV352">
        <v>201099.47</v>
      </c>
      <c r="AW352">
        <v>200000</v>
      </c>
      <c r="AX352">
        <v>200000</v>
      </c>
      <c r="BA352">
        <v>73434370.659999996</v>
      </c>
      <c r="BB352">
        <v>570322.91</v>
      </c>
      <c r="BC352">
        <v>74004693.569999993</v>
      </c>
      <c r="BD352">
        <v>75455236.109999999</v>
      </c>
      <c r="BE352">
        <v>0.26641799999999999</v>
      </c>
      <c r="BF352" t="str">
        <f>IF(TRIM(W352)="",IF(TRIM(O352)="",IF(TRIM(M352)="","please check",CONCATENATE(M352,"_",COUNTIFS($M$2:$M352,M352,$C$2:$C352,$C352))),CONCATENATE(O352,"_",COUNTIFS($O$2:$O352,O352,$C$2:$C352,$C352))),W352)</f>
        <v>US928668AW23</v>
      </c>
      <c r="BG352" t="str">
        <f t="shared" si="17"/>
        <v/>
      </c>
      <c r="BH352">
        <f t="shared" si="18"/>
        <v>200000</v>
      </c>
      <c r="BI352">
        <f t="shared" si="19"/>
        <v>201099.47</v>
      </c>
      <c r="BJ352">
        <f>IF($I352&lt;&gt;"F.E.T.",$AV352,IF($BK352="",IF($D352=$L352,$BI352,-SUMIFS($BI:$BI,$BG:$BG,$BG352,$B:$B,$B352,$L:$L,"&lt;&gt;"&amp;$L352)+SUMIFS($AY:$AY,$BG:$BG,$BG352,$B:$B,$B352)),IF($D352=$L352,-SUMIFS($BI:$BI,$BG:$BG,$BG352,$B:$B,$B352,$L:$L,"&lt;&gt;"&amp;$L352)*VLOOKUP($D352&amp;(IF($L352=MID($Q352,FIND("Bought ",$Q352)+7,3),MID($Q352,FIND("Sold ",$Q352)+5,3),IF($L352=MID($Q352,FIND("Sold ",$Q352)+5,3),MID($Q352,FIND("Bought ",$Q352)+7,3),"error"))),FX!$A:$B,2,0)+SUMIFS($AY:$AY,$BG:$BG,$BG352,$B:$B,$B352),$BI352*(VLOOKUP($D352&amp;$L352,FX!$A:$B,2,0)))))</f>
        <v>201099.47</v>
      </c>
      <c r="BK352" t="str">
        <f>IF(E352="CASH",IFERROR(VLOOKUP(M352,[1]mapping!$A:$C,3,0),""),IF(I352="F.E.T.",IF(VLOOKUP(O352,[1]forwards!$E:$Q,13,0)=0,"",VLOOKUP(O352,[1]forwards!$E:$Q,13,0)),""))</f>
        <v/>
      </c>
      <c r="BL352">
        <f>IF($B352&lt;&gt;VLOOKUP($BL$1,NAV!$A:$N,MATCH("SubFund_Code",NAV!$A$1:$N$1,0),0),"n/a",IF($BK352="",$BJ352/SUMIFS($BJ:$BJ,$BK:$BK,"",$B:$B,$B352)*VLOOKUP($BL$1,NAV!$A:$N,MATCH("Hedged sc",NAV!$A$1:$N$1,0),0)/VLOOKUP($BL$1,NAV!$A:$N,MATCH("SC in FUND CCY",NAV!$A$1:$N$1,0),0),IF($BK352&lt;&gt;VLOOKUP($BL$1,NAV!$A:$N,MATCH("SC",NAV!$A$1:$N$1,0),0),"n/a",$BJ352/VLOOKUP($BL$1,NAV!$A:$N,MATCH("SC in FUND CCY",NAV!$A$1:$N$1,0),0))))</f>
        <v>2.6825109832223273E-3</v>
      </c>
    </row>
    <row r="353" spans="1:64" x14ac:dyDescent="0.25">
      <c r="A353" s="1">
        <v>44196</v>
      </c>
      <c r="B353" t="s">
        <v>106</v>
      </c>
      <c r="C353" t="s">
        <v>107</v>
      </c>
      <c r="D353" t="s">
        <v>63</v>
      </c>
      <c r="E353" t="s">
        <v>124</v>
      </c>
      <c r="F353" t="s">
        <v>125</v>
      </c>
      <c r="G353" t="s">
        <v>126</v>
      </c>
      <c r="H353">
        <v>150</v>
      </c>
      <c r="I353" t="s">
        <v>127</v>
      </c>
      <c r="J353">
        <v>201</v>
      </c>
      <c r="K353" t="s">
        <v>194</v>
      </c>
      <c r="L353" t="s">
        <v>63</v>
      </c>
      <c r="P353">
        <v>814475000000</v>
      </c>
      <c r="Q353" t="s">
        <v>1382</v>
      </c>
      <c r="R353" t="s">
        <v>136</v>
      </c>
      <c r="S353" t="s">
        <v>300</v>
      </c>
      <c r="T353" t="s">
        <v>215</v>
      </c>
      <c r="U353" t="s">
        <v>298</v>
      </c>
      <c r="V353">
        <v>825098</v>
      </c>
      <c r="W353" t="s">
        <v>1383</v>
      </c>
      <c r="X353" t="s">
        <v>1384</v>
      </c>
      <c r="AB353">
        <v>270000</v>
      </c>
      <c r="AC353" s="1">
        <v>43879</v>
      </c>
      <c r="AD353" s="1">
        <v>43886</v>
      </c>
      <c r="AE353" s="1">
        <v>44160</v>
      </c>
      <c r="AF353" s="1">
        <v>44252</v>
      </c>
      <c r="AG353" s="1">
        <v>45437</v>
      </c>
      <c r="AH353">
        <v>41</v>
      </c>
      <c r="AI353">
        <v>51</v>
      </c>
      <c r="AJ353">
        <v>1236</v>
      </c>
      <c r="AK353">
        <v>0.83650000000000002</v>
      </c>
      <c r="AL353">
        <v>1</v>
      </c>
      <c r="AM353" t="s">
        <v>235</v>
      </c>
      <c r="AN353" t="s">
        <v>261</v>
      </c>
      <c r="AO353">
        <v>100.040963</v>
      </c>
      <c r="AP353">
        <v>100.276</v>
      </c>
      <c r="AQ353">
        <v>270745.2</v>
      </c>
      <c r="AR353">
        <v>257.22000000000003</v>
      </c>
      <c r="AS353">
        <v>271002.42</v>
      </c>
      <c r="AT353">
        <v>270745.2</v>
      </c>
      <c r="AU353">
        <v>257.22000000000003</v>
      </c>
      <c r="AV353">
        <v>271002.42</v>
      </c>
      <c r="AW353">
        <v>270110.59999999998</v>
      </c>
      <c r="AX353">
        <v>270110.59999999998</v>
      </c>
      <c r="BA353">
        <v>73434370.659999996</v>
      </c>
      <c r="BB353">
        <v>570322.91</v>
      </c>
      <c r="BC353">
        <v>74004693.569999993</v>
      </c>
      <c r="BD353">
        <v>75455236.109999999</v>
      </c>
      <c r="BE353">
        <v>0.35881600000000002</v>
      </c>
      <c r="BF353" t="str">
        <f>IF(TRIM(W353)="",IF(TRIM(O353)="",IF(TRIM(M353)="","please check",CONCATENATE(M353,"_",COUNTIFS($M$2:$M353,M353,$C$2:$C353,$C353))),CONCATENATE(O353,"_",COUNTIFS($O$2:$O353,O353,$C$2:$C353,$C353))),W353)</f>
        <v>US60687YBC21</v>
      </c>
      <c r="BG353" t="str">
        <f t="shared" si="17"/>
        <v/>
      </c>
      <c r="BH353">
        <f t="shared" si="18"/>
        <v>270000</v>
      </c>
      <c r="BI353">
        <f t="shared" si="19"/>
        <v>271002.42</v>
      </c>
      <c r="BJ353">
        <f>IF($I353&lt;&gt;"F.E.T.",$AV353,IF($BK353="",IF($D353=$L353,$BI353,-SUMIFS($BI:$BI,$BG:$BG,$BG353,$B:$B,$B353,$L:$L,"&lt;&gt;"&amp;$L353)+SUMIFS($AY:$AY,$BG:$BG,$BG353,$B:$B,$B353)),IF($D353=$L353,-SUMIFS($BI:$BI,$BG:$BG,$BG353,$B:$B,$B353,$L:$L,"&lt;&gt;"&amp;$L353)*VLOOKUP($D353&amp;(IF($L353=MID($Q353,FIND("Bought ",$Q353)+7,3),MID($Q353,FIND("Sold ",$Q353)+5,3),IF($L353=MID($Q353,FIND("Sold ",$Q353)+5,3),MID($Q353,FIND("Bought ",$Q353)+7,3),"error"))),FX!$A:$B,2,0)+SUMIFS($AY:$AY,$BG:$BG,$BG353,$B:$B,$B353),$BI353*(VLOOKUP($D353&amp;$L353,FX!$A:$B,2,0)))))</f>
        <v>271002.42</v>
      </c>
      <c r="BK353" t="str">
        <f>IF(E353="CASH",IFERROR(VLOOKUP(M353,[1]mapping!$A:$C,3,0),""),IF(I353="F.E.T.",IF(VLOOKUP(O353,[1]forwards!$E:$Q,13,0)=0,"",VLOOKUP(O353,[1]forwards!$E:$Q,13,0)),""))</f>
        <v/>
      </c>
      <c r="BL353">
        <f>IF($B353&lt;&gt;VLOOKUP($BL$1,NAV!$A:$N,MATCH("SubFund_Code",NAV!$A$1:$N$1,0),0),"n/a",IF($BK353="",$BJ353/SUMIFS($BJ:$BJ,$BK:$BK,"",$B:$B,$B353)*VLOOKUP($BL$1,NAV!$A:$N,MATCH("Hedged sc",NAV!$A$1:$N$1,0),0)/VLOOKUP($BL$1,NAV!$A:$N,MATCH("SC in FUND CCY",NAV!$A$1:$N$1,0),0),IF($BK353&lt;&gt;VLOOKUP($BL$1,NAV!$A:$N,MATCH("SC",NAV!$A$1:$N$1,0),0),"n/a",$BJ353/VLOOKUP($BL$1,NAV!$A:$N,MATCH("SC in FUND CCY",NAV!$A$1:$N$1,0),0))))</f>
        <v>3.6149621285915369E-3</v>
      </c>
    </row>
    <row r="354" spans="1:64" x14ac:dyDescent="0.25">
      <c r="A354" s="1">
        <v>44196</v>
      </c>
      <c r="B354" t="s">
        <v>106</v>
      </c>
      <c r="C354" t="s">
        <v>107</v>
      </c>
      <c r="D354" t="s">
        <v>63</v>
      </c>
      <c r="E354" t="s">
        <v>124</v>
      </c>
      <c r="F354" t="s">
        <v>125</v>
      </c>
      <c r="G354" t="s">
        <v>126</v>
      </c>
      <c r="H354">
        <v>150</v>
      </c>
      <c r="I354" t="s">
        <v>127</v>
      </c>
      <c r="J354">
        <v>201</v>
      </c>
      <c r="K354" t="s">
        <v>194</v>
      </c>
      <c r="L354" t="s">
        <v>63</v>
      </c>
      <c r="P354">
        <v>324999000000</v>
      </c>
      <c r="Q354" t="s">
        <v>1396</v>
      </c>
      <c r="R354" t="s">
        <v>266</v>
      </c>
      <c r="S354" t="s">
        <v>137</v>
      </c>
      <c r="T354" t="s">
        <v>215</v>
      </c>
      <c r="U354" t="s">
        <v>298</v>
      </c>
      <c r="V354">
        <v>825098</v>
      </c>
      <c r="W354" t="s">
        <v>1397</v>
      </c>
      <c r="X354" t="s">
        <v>1398</v>
      </c>
      <c r="AB354">
        <v>375000</v>
      </c>
      <c r="AC354" s="1">
        <v>43712</v>
      </c>
      <c r="AD354" s="1">
        <v>43721</v>
      </c>
      <c r="AE354" s="1">
        <v>44179</v>
      </c>
      <c r="AF354" s="1">
        <v>44267</v>
      </c>
      <c r="AG354" s="1">
        <v>44267</v>
      </c>
      <c r="AH354">
        <v>22</v>
      </c>
      <c r="AI354">
        <v>66</v>
      </c>
      <c r="AJ354">
        <v>66</v>
      </c>
      <c r="AK354">
        <v>0.89953000000000005</v>
      </c>
      <c r="AL354">
        <v>1</v>
      </c>
      <c r="AM354" t="s">
        <v>235</v>
      </c>
      <c r="AN354" t="s">
        <v>261</v>
      </c>
      <c r="AO354">
        <v>100</v>
      </c>
      <c r="AP354">
        <v>100.07299999999999</v>
      </c>
      <c r="AQ354">
        <v>375273.75</v>
      </c>
      <c r="AR354">
        <v>206.14</v>
      </c>
      <c r="AS354">
        <v>375479.89</v>
      </c>
      <c r="AT354">
        <v>375273.75</v>
      </c>
      <c r="AU354">
        <v>206.14</v>
      </c>
      <c r="AV354">
        <v>375479.89</v>
      </c>
      <c r="AW354">
        <v>375000</v>
      </c>
      <c r="AX354">
        <v>375000</v>
      </c>
      <c r="BA354">
        <v>73434370.659999996</v>
      </c>
      <c r="BB354">
        <v>570322.91</v>
      </c>
      <c r="BC354">
        <v>74004693.569999993</v>
      </c>
      <c r="BD354">
        <v>75455236.109999999</v>
      </c>
      <c r="BE354">
        <v>0.49734600000000001</v>
      </c>
      <c r="BF354" t="str">
        <f>IF(TRIM(W354)="",IF(TRIM(O354)="",IF(TRIM(M354)="","please check",CONCATENATE(M354,"_",COUNTIFS($M$2:$M354,M354,$C$2:$C354,$C354))),CONCATENATE(O354,"_",COUNTIFS($O$2:$O354,O354,$C$2:$C354,$C354))),W354)</f>
        <v>US42824CBD02</v>
      </c>
      <c r="BG354" t="str">
        <f t="shared" si="17"/>
        <v/>
      </c>
      <c r="BH354">
        <f t="shared" si="18"/>
        <v>375000</v>
      </c>
      <c r="BI354">
        <f t="shared" si="19"/>
        <v>375479.89</v>
      </c>
      <c r="BJ354">
        <f>IF($I354&lt;&gt;"F.E.T.",$AV354,IF($BK354="",IF($D354=$L354,$BI354,-SUMIFS($BI:$BI,$BG:$BG,$BG354,$B:$B,$B354,$L:$L,"&lt;&gt;"&amp;$L354)+SUMIFS($AY:$AY,$BG:$BG,$BG354,$B:$B,$B354)),IF($D354=$L354,-SUMIFS($BI:$BI,$BG:$BG,$BG354,$B:$B,$B354,$L:$L,"&lt;&gt;"&amp;$L354)*VLOOKUP($D354&amp;(IF($L354=MID($Q354,FIND("Bought ",$Q354)+7,3),MID($Q354,FIND("Sold ",$Q354)+5,3),IF($L354=MID($Q354,FIND("Sold ",$Q354)+5,3),MID($Q354,FIND("Bought ",$Q354)+7,3),"error"))),FX!$A:$B,2,0)+SUMIFS($AY:$AY,$BG:$BG,$BG354,$B:$B,$B354),$BI354*(VLOOKUP($D354&amp;$L354,FX!$A:$B,2,0)))))</f>
        <v>375479.89</v>
      </c>
      <c r="BK354" t="str">
        <f>IF(E354="CASH",IFERROR(VLOOKUP(M354,[1]mapping!$A:$C,3,0),""),IF(I354="F.E.T.",IF(VLOOKUP(O354,[1]forwards!$E:$Q,13,0)=0,"",VLOOKUP(O354,[1]forwards!$E:$Q,13,0)),""))</f>
        <v/>
      </c>
      <c r="BL354">
        <f>IF($B354&lt;&gt;VLOOKUP($BL$1,NAV!$A:$N,MATCH("SubFund_Code",NAV!$A$1:$N$1,0),0),"n/a",IF($BK354="",$BJ354/SUMIFS($BJ:$BJ,$BK:$BK,"",$B:$B,$B354)*VLOOKUP($BL$1,NAV!$A:$N,MATCH("Hedged sc",NAV!$A$1:$N$1,0),0)/VLOOKUP($BL$1,NAV!$A:$N,MATCH("SC in FUND CCY",NAV!$A$1:$N$1,0),0),IF($BK354&lt;&gt;VLOOKUP($BL$1,NAV!$A:$N,MATCH("SC",NAV!$A$1:$N$1,0),0),"n/a",$BJ354/VLOOKUP($BL$1,NAV!$A:$N,MATCH("SC in FUND CCY",NAV!$A$1:$N$1,0),0))))</f>
        <v>5.0086105592625938E-3</v>
      </c>
    </row>
    <row r="355" spans="1:64" x14ac:dyDescent="0.25">
      <c r="A355" s="1">
        <v>44196</v>
      </c>
      <c r="B355" t="s">
        <v>106</v>
      </c>
      <c r="C355" t="s">
        <v>107</v>
      </c>
      <c r="D355" t="s">
        <v>63</v>
      </c>
      <c r="E355" t="s">
        <v>124</v>
      </c>
      <c r="F355" t="s">
        <v>125</v>
      </c>
      <c r="G355" t="s">
        <v>126</v>
      </c>
      <c r="H355">
        <v>150</v>
      </c>
      <c r="I355" t="s">
        <v>127</v>
      </c>
      <c r="J355">
        <v>201</v>
      </c>
      <c r="K355" t="s">
        <v>194</v>
      </c>
      <c r="L355" t="s">
        <v>63</v>
      </c>
      <c r="P355">
        <v>326184000000</v>
      </c>
      <c r="Q355" t="s">
        <v>1399</v>
      </c>
      <c r="R355" t="s">
        <v>136</v>
      </c>
      <c r="S355" t="s">
        <v>300</v>
      </c>
      <c r="T355" t="s">
        <v>215</v>
      </c>
      <c r="U355" t="s">
        <v>298</v>
      </c>
      <c r="V355">
        <v>825098</v>
      </c>
      <c r="W355" t="s">
        <v>1400</v>
      </c>
      <c r="X355" t="s">
        <v>1401</v>
      </c>
      <c r="AB355">
        <v>200000</v>
      </c>
      <c r="AC355" s="1">
        <v>43717</v>
      </c>
      <c r="AD355" s="1">
        <v>43721</v>
      </c>
      <c r="AE355" s="1">
        <v>44179</v>
      </c>
      <c r="AF355" s="1">
        <v>44270</v>
      </c>
      <c r="AG355" s="1">
        <v>45182</v>
      </c>
      <c r="AH355">
        <v>22</v>
      </c>
      <c r="AI355">
        <v>69</v>
      </c>
      <c r="AJ355">
        <v>981</v>
      </c>
      <c r="AK355">
        <v>1.0694999999999999</v>
      </c>
      <c r="AL355">
        <v>1</v>
      </c>
      <c r="AM355" t="s">
        <v>235</v>
      </c>
      <c r="AN355" t="s">
        <v>261</v>
      </c>
      <c r="AO355">
        <v>100</v>
      </c>
      <c r="AP355">
        <v>100.58308</v>
      </c>
      <c r="AQ355">
        <v>201166.16</v>
      </c>
      <c r="AR355">
        <v>130.72</v>
      </c>
      <c r="AS355">
        <v>201296.88</v>
      </c>
      <c r="AT355">
        <v>201166.16</v>
      </c>
      <c r="AU355">
        <v>130.72</v>
      </c>
      <c r="AV355">
        <v>201296.88</v>
      </c>
      <c r="AW355">
        <v>200000</v>
      </c>
      <c r="AX355">
        <v>200000</v>
      </c>
      <c r="BA355">
        <v>73434370.659999996</v>
      </c>
      <c r="BB355">
        <v>570322.91</v>
      </c>
      <c r="BC355">
        <v>74004693.569999993</v>
      </c>
      <c r="BD355">
        <v>75455236.109999999</v>
      </c>
      <c r="BE355">
        <v>0.26660299999999998</v>
      </c>
      <c r="BF355" t="str">
        <f>IF(TRIM(W355)="",IF(TRIM(O355)="",IF(TRIM(M355)="","please check",CONCATENATE(M355,"_",COUNTIFS($M$2:$M355,M355,$C$2:$C355,$C355))),CONCATENATE(O355,"_",COUNTIFS($O$2:$O355,O355,$C$2:$C355,$C355))),W355)</f>
        <v>US60687YBB48</v>
      </c>
      <c r="BG355" t="str">
        <f t="shared" si="17"/>
        <v/>
      </c>
      <c r="BH355">
        <f t="shared" si="18"/>
        <v>200000</v>
      </c>
      <c r="BI355">
        <f t="shared" si="19"/>
        <v>201296.88</v>
      </c>
      <c r="BJ355">
        <f>IF($I355&lt;&gt;"F.E.T.",$AV355,IF($BK355="",IF($D355=$L355,$BI355,-SUMIFS($BI:$BI,$BG:$BG,$BG355,$B:$B,$B355,$L:$L,"&lt;&gt;"&amp;$L355)+SUMIFS($AY:$AY,$BG:$BG,$BG355,$B:$B,$B355)),IF($D355=$L355,-SUMIFS($BI:$BI,$BG:$BG,$BG355,$B:$B,$B355,$L:$L,"&lt;&gt;"&amp;$L355)*VLOOKUP($D355&amp;(IF($L355=MID($Q355,FIND("Bought ",$Q355)+7,3),MID($Q355,FIND("Sold ",$Q355)+5,3),IF($L355=MID($Q355,FIND("Sold ",$Q355)+5,3),MID($Q355,FIND("Bought ",$Q355)+7,3),"error"))),FX!$A:$B,2,0)+SUMIFS($AY:$AY,$BG:$BG,$BG355,$B:$B,$B355),$BI355*(VLOOKUP($D355&amp;$L355,FX!$A:$B,2,0)))))</f>
        <v>201296.88</v>
      </c>
      <c r="BK355" t="str">
        <f>IF(E355="CASH",IFERROR(VLOOKUP(M355,[1]mapping!$A:$C,3,0),""),IF(I355="F.E.T.",IF(VLOOKUP(O355,[1]forwards!$E:$Q,13,0)=0,"",VLOOKUP(O355,[1]forwards!$E:$Q,13,0)),""))</f>
        <v/>
      </c>
      <c r="BL355">
        <f>IF($B355&lt;&gt;VLOOKUP($BL$1,NAV!$A:$N,MATCH("SubFund_Code",NAV!$A$1:$N$1,0),0),"n/a",IF($BK355="",$BJ355/SUMIFS($BJ:$BJ,$BK:$BK,"",$B:$B,$B355)*VLOOKUP($BL$1,NAV!$A:$N,MATCH("Hedged sc",NAV!$A$1:$N$1,0),0)/VLOOKUP($BL$1,NAV!$A:$N,MATCH("SC in FUND CCY",NAV!$A$1:$N$1,0),0),IF($BK355&lt;&gt;VLOOKUP($BL$1,NAV!$A:$N,MATCH("SC",NAV!$A$1:$N$1,0),0),"n/a",$BJ355/VLOOKUP($BL$1,NAV!$A:$N,MATCH("SC in FUND CCY",NAV!$A$1:$N$1,0),0))))</f>
        <v>2.6851442795368225E-3</v>
      </c>
    </row>
    <row r="356" spans="1:64" x14ac:dyDescent="0.25">
      <c r="A356" s="1">
        <v>44196</v>
      </c>
      <c r="B356" t="s">
        <v>106</v>
      </c>
      <c r="C356" t="s">
        <v>107</v>
      </c>
      <c r="D356" t="s">
        <v>63</v>
      </c>
      <c r="E356" t="s">
        <v>124</v>
      </c>
      <c r="F356" t="s">
        <v>125</v>
      </c>
      <c r="G356" t="s">
        <v>126</v>
      </c>
      <c r="H356">
        <v>150</v>
      </c>
      <c r="I356" t="s">
        <v>127</v>
      </c>
      <c r="J356">
        <v>220</v>
      </c>
      <c r="K356" t="s">
        <v>299</v>
      </c>
      <c r="L356" t="s">
        <v>63</v>
      </c>
      <c r="P356">
        <v>891520000000</v>
      </c>
      <c r="Q356" t="s">
        <v>1406</v>
      </c>
      <c r="R356" t="s">
        <v>232</v>
      </c>
      <c r="S356" t="s">
        <v>137</v>
      </c>
      <c r="T356" t="s">
        <v>749</v>
      </c>
      <c r="U356" t="s">
        <v>298</v>
      </c>
      <c r="V356">
        <v>825098</v>
      </c>
      <c r="W356" t="s">
        <v>1407</v>
      </c>
      <c r="X356" t="s">
        <v>1408</v>
      </c>
      <c r="AB356">
        <v>825000</v>
      </c>
      <c r="AC356" s="1">
        <v>44151</v>
      </c>
      <c r="AD356" s="1">
        <v>44152</v>
      </c>
      <c r="AE356" s="1">
        <v>44058</v>
      </c>
      <c r="AF356" s="1">
        <v>44242</v>
      </c>
      <c r="AG356" s="1">
        <v>55015</v>
      </c>
      <c r="AH356">
        <v>143</v>
      </c>
      <c r="AI356">
        <v>41</v>
      </c>
      <c r="AJ356">
        <v>10814</v>
      </c>
      <c r="AK356">
        <v>1.375</v>
      </c>
      <c r="AL356">
        <v>1</v>
      </c>
      <c r="AM356" t="s">
        <v>216</v>
      </c>
      <c r="AN356" t="s">
        <v>134</v>
      </c>
      <c r="AO356">
        <v>93.399028999999999</v>
      </c>
      <c r="AP356">
        <v>93.554687999999999</v>
      </c>
      <c r="AQ356">
        <v>771826.18</v>
      </c>
      <c r="AR356">
        <v>4444.26</v>
      </c>
      <c r="AS356">
        <v>776270.44</v>
      </c>
      <c r="AT356">
        <v>771826.18</v>
      </c>
      <c r="AU356">
        <v>4444.26</v>
      </c>
      <c r="AV356">
        <v>776270.44</v>
      </c>
      <c r="AW356">
        <v>770541.99</v>
      </c>
      <c r="AX356">
        <v>770541.99</v>
      </c>
      <c r="BA356">
        <v>73434370.659999996</v>
      </c>
      <c r="BB356">
        <v>570322.91</v>
      </c>
      <c r="BC356">
        <v>74004693.569999993</v>
      </c>
      <c r="BD356">
        <v>75455236.109999999</v>
      </c>
      <c r="BE356">
        <v>1.0228930000000001</v>
      </c>
      <c r="BF356" t="str">
        <f>IF(TRIM(W356)="",IF(TRIM(O356)="",IF(TRIM(M356)="","please check",CONCATENATE(M356,"_",COUNTIFS($M$2:$M356,M356,$C$2:$C356,$C356))),CONCATENATE(O356,"_",COUNTIFS($O$2:$O356,O356,$C$2:$C356,$C356))),W356)</f>
        <v>US912810SP49</v>
      </c>
      <c r="BG356" t="str">
        <f t="shared" si="17"/>
        <v/>
      </c>
      <c r="BH356">
        <f t="shared" si="18"/>
        <v>825000</v>
      </c>
      <c r="BI356">
        <f t="shared" si="19"/>
        <v>776270.44</v>
      </c>
      <c r="BJ356">
        <f>IF($I356&lt;&gt;"F.E.T.",$AV356,IF($BK356="",IF($D356=$L356,$BI356,-SUMIFS($BI:$BI,$BG:$BG,$BG356,$B:$B,$B356,$L:$L,"&lt;&gt;"&amp;$L356)+SUMIFS($AY:$AY,$BG:$BG,$BG356,$B:$B,$B356)),IF($D356=$L356,-SUMIFS($BI:$BI,$BG:$BG,$BG356,$B:$B,$B356,$L:$L,"&lt;&gt;"&amp;$L356)*VLOOKUP($D356&amp;(IF($L356=MID($Q356,FIND("Bought ",$Q356)+7,3),MID($Q356,FIND("Sold ",$Q356)+5,3),IF($L356=MID($Q356,FIND("Sold ",$Q356)+5,3),MID($Q356,FIND("Bought ",$Q356)+7,3),"error"))),FX!$A:$B,2,0)+SUMIFS($AY:$AY,$BG:$BG,$BG356,$B:$B,$B356),$BI356*(VLOOKUP($D356&amp;$L356,FX!$A:$B,2,0)))))</f>
        <v>776270.44</v>
      </c>
      <c r="BK356" t="str">
        <f>IF(E356="CASH",IFERROR(VLOOKUP(M356,[1]mapping!$A:$C,3,0),""),IF(I356="F.E.T.",IF(VLOOKUP(O356,[1]forwards!$E:$Q,13,0)=0,"",VLOOKUP(O356,[1]forwards!$E:$Q,13,0)),""))</f>
        <v/>
      </c>
      <c r="BL356">
        <f>IF($B356&lt;&gt;VLOOKUP($BL$1,NAV!$A:$N,MATCH("SubFund_Code",NAV!$A$1:$N$1,0),0),"n/a",IF($BK356="",$BJ356/SUMIFS($BJ:$BJ,$BK:$BK,"",$B:$B,$B356)*VLOOKUP($BL$1,NAV!$A:$N,MATCH("Hedged sc",NAV!$A$1:$N$1,0),0)/VLOOKUP($BL$1,NAV!$A:$N,MATCH("SC in FUND CCY",NAV!$A$1:$N$1,0),0),IF($BK356&lt;&gt;VLOOKUP($BL$1,NAV!$A:$N,MATCH("SC",NAV!$A$1:$N$1,0),0),"n/a",$BJ356/VLOOKUP($BL$1,NAV!$A:$N,MATCH("SC in FUND CCY",NAV!$A$1:$N$1,0),0))))</f>
        <v>1.0354845695271243E-2</v>
      </c>
    </row>
    <row r="357" spans="1:64" x14ac:dyDescent="0.25">
      <c r="A357" s="1">
        <v>44196</v>
      </c>
      <c r="B357" t="s">
        <v>106</v>
      </c>
      <c r="C357" t="s">
        <v>107</v>
      </c>
      <c r="D357" t="s">
        <v>63</v>
      </c>
      <c r="E357" t="s">
        <v>124</v>
      </c>
      <c r="F357" t="s">
        <v>125</v>
      </c>
      <c r="G357" t="s">
        <v>126</v>
      </c>
      <c r="H357">
        <v>150</v>
      </c>
      <c r="I357" t="s">
        <v>127</v>
      </c>
      <c r="J357">
        <v>220</v>
      </c>
      <c r="K357" t="s">
        <v>299</v>
      </c>
      <c r="L357" t="s">
        <v>63</v>
      </c>
      <c r="P357">
        <v>938668000000</v>
      </c>
      <c r="Q357" t="s">
        <v>1402</v>
      </c>
      <c r="R357" t="s">
        <v>232</v>
      </c>
      <c r="S357" t="s">
        <v>137</v>
      </c>
      <c r="T357" t="s">
        <v>190</v>
      </c>
      <c r="U357" t="s">
        <v>298</v>
      </c>
      <c r="V357">
        <v>825098</v>
      </c>
      <c r="W357" t="s">
        <v>1403</v>
      </c>
      <c r="X357" t="s">
        <v>1404</v>
      </c>
      <c r="AB357">
        <v>160000</v>
      </c>
      <c r="AC357" s="1">
        <v>44195</v>
      </c>
      <c r="AD357" s="1">
        <v>44196</v>
      </c>
      <c r="AE357" s="1">
        <v>44196</v>
      </c>
      <c r="AF357" s="1">
        <v>44377</v>
      </c>
      <c r="AG357" s="1">
        <v>44926</v>
      </c>
      <c r="AH357">
        <v>5</v>
      </c>
      <c r="AI357">
        <v>176</v>
      </c>
      <c r="AJ357">
        <v>725</v>
      </c>
      <c r="AK357">
        <v>0.125</v>
      </c>
      <c r="AL357">
        <v>1</v>
      </c>
      <c r="AM357" t="s">
        <v>1405</v>
      </c>
      <c r="AN357" t="s">
        <v>134</v>
      </c>
      <c r="AO357">
        <v>100.003906</v>
      </c>
      <c r="AP357">
        <v>100.003906</v>
      </c>
      <c r="AQ357">
        <v>160006.25</v>
      </c>
      <c r="AR357">
        <v>2.76</v>
      </c>
      <c r="AS357">
        <v>160009.01</v>
      </c>
      <c r="AT357">
        <v>160006.25</v>
      </c>
      <c r="AU357">
        <v>2.76</v>
      </c>
      <c r="AV357">
        <v>160009.01</v>
      </c>
      <c r="AW357">
        <v>160006.25</v>
      </c>
      <c r="AX357">
        <v>160006.25</v>
      </c>
      <c r="BA357">
        <v>73434370.659999996</v>
      </c>
      <c r="BB357">
        <v>570322.91</v>
      </c>
      <c r="BC357">
        <v>74004693.569999993</v>
      </c>
      <c r="BD357">
        <v>75455236.109999999</v>
      </c>
      <c r="BE357">
        <v>0.21205499999999999</v>
      </c>
      <c r="BF357" t="str">
        <f>IF(TRIM(W357)="",IF(TRIM(O357)="",IF(TRIM(M357)="","please check",CONCATENATE(M357,"_",COUNTIFS($M$2:$M357,M357,$C$2:$C357,$C357))),CONCATENATE(O357,"_",COUNTIFS($O$2:$O357,O357,$C$2:$C357,$C357))),W357)</f>
        <v>US91282CBD20</v>
      </c>
      <c r="BG357" t="str">
        <f t="shared" si="17"/>
        <v/>
      </c>
      <c r="BH357">
        <f t="shared" si="18"/>
        <v>160000</v>
      </c>
      <c r="BI357">
        <f t="shared" si="19"/>
        <v>160009.01</v>
      </c>
      <c r="BJ357">
        <f>IF($I357&lt;&gt;"F.E.T.",$AV357,IF($BK357="",IF($D357=$L357,$BI357,-SUMIFS($BI:$BI,$BG:$BG,$BG357,$B:$B,$B357,$L:$L,"&lt;&gt;"&amp;$L357)+SUMIFS($AY:$AY,$BG:$BG,$BG357,$B:$B,$B357)),IF($D357=$L357,-SUMIFS($BI:$BI,$BG:$BG,$BG357,$B:$B,$B357,$L:$L,"&lt;&gt;"&amp;$L357)*VLOOKUP($D357&amp;(IF($L357=MID($Q357,FIND("Bought ",$Q357)+7,3),MID($Q357,FIND("Sold ",$Q357)+5,3),IF($L357=MID($Q357,FIND("Sold ",$Q357)+5,3),MID($Q357,FIND("Bought ",$Q357)+7,3),"error"))),FX!$A:$B,2,0)+SUMIFS($AY:$AY,$BG:$BG,$BG357,$B:$B,$B357),$BI357*(VLOOKUP($D357&amp;$L357,FX!$A:$B,2,0)))))</f>
        <v>160009.01</v>
      </c>
      <c r="BK357" t="str">
        <f>IF(E357="CASH",IFERROR(VLOOKUP(M357,[1]mapping!$A:$C,3,0),""),IF(I357="F.E.T.",IF(VLOOKUP(O357,[1]forwards!$E:$Q,13,0)=0,"",VLOOKUP(O357,[1]forwards!$E:$Q,13,0)),""))</f>
        <v/>
      </c>
      <c r="BL357">
        <f>IF($B357&lt;&gt;VLOOKUP($BL$1,NAV!$A:$N,MATCH("SubFund_Code",NAV!$A$1:$N$1,0),0),"n/a",IF($BK357="",$BJ357/SUMIFS($BJ:$BJ,$BK:$BK,"",$B:$B,$B357)*VLOOKUP($BL$1,NAV!$A:$N,MATCH("Hedged sc",NAV!$A$1:$N$1,0),0)/VLOOKUP($BL$1,NAV!$A:$N,MATCH("SC in FUND CCY",NAV!$A$1:$N$1,0),0),IF($BK357&lt;&gt;VLOOKUP($BL$1,NAV!$A:$N,MATCH("SC",NAV!$A$1:$N$1,0),0),"n/a",$BJ357/VLOOKUP($BL$1,NAV!$A:$N,MATCH("SC in FUND CCY",NAV!$A$1:$N$1,0),0))))</f>
        <v>2.1343961112355553E-3</v>
      </c>
    </row>
    <row r="358" spans="1:64" hidden="1" x14ac:dyDescent="0.25">
      <c r="A358" s="1">
        <v>44196</v>
      </c>
      <c r="B358" t="s">
        <v>106</v>
      </c>
      <c r="C358" t="s">
        <v>107</v>
      </c>
      <c r="D358" t="s">
        <v>63</v>
      </c>
      <c r="E358" t="s">
        <v>124</v>
      </c>
      <c r="F358" t="s">
        <v>439</v>
      </c>
      <c r="G358" t="s">
        <v>440</v>
      </c>
      <c r="H358">
        <v>550</v>
      </c>
      <c r="I358" t="s">
        <v>441</v>
      </c>
      <c r="L358" t="s">
        <v>57</v>
      </c>
      <c r="O358">
        <v>286</v>
      </c>
      <c r="Q358" t="s">
        <v>1409</v>
      </c>
      <c r="S358" t="s">
        <v>149</v>
      </c>
      <c r="U358" t="s">
        <v>132</v>
      </c>
      <c r="V358">
        <v>20009</v>
      </c>
      <c r="W358" t="s">
        <v>209</v>
      </c>
      <c r="X358" t="s">
        <v>209</v>
      </c>
      <c r="AC358" s="1">
        <v>44175</v>
      </c>
      <c r="AD358" s="1">
        <v>44210</v>
      </c>
      <c r="AG358" s="1">
        <v>44210</v>
      </c>
      <c r="AJ358">
        <v>9</v>
      </c>
      <c r="AL358">
        <v>1.2144010000000001</v>
      </c>
      <c r="AO358">
        <v>1.2144010000000001</v>
      </c>
      <c r="AP358">
        <v>1.2239880000000001</v>
      </c>
      <c r="AQ358">
        <v>47340028.950000003</v>
      </c>
      <c r="AR358">
        <v>0</v>
      </c>
      <c r="AS358">
        <v>47340028.950000003</v>
      </c>
      <c r="AT358">
        <v>57922892.420000002</v>
      </c>
      <c r="AU358">
        <v>0</v>
      </c>
      <c r="AV358">
        <v>57922892.420000002</v>
      </c>
      <c r="AW358">
        <v>47340028.950000003</v>
      </c>
      <c r="AX358">
        <v>57922892.420000002</v>
      </c>
      <c r="AY358">
        <v>453848.85</v>
      </c>
      <c r="BA358">
        <v>57922892.420000002</v>
      </c>
      <c r="BB358">
        <v>0</v>
      </c>
      <c r="BC358">
        <v>57922892.420000002</v>
      </c>
      <c r="BD358">
        <v>75455236.109999999</v>
      </c>
      <c r="BE358">
        <v>0.60148100000000004</v>
      </c>
      <c r="BF358" t="str">
        <f>IF(TRIM(W358)="",IF(TRIM(O358)="",IF(TRIM(M358)="","please check",CONCATENATE(M358,"_",COUNTIFS($M$2:$M358,M358,$C$2:$C358,$C358))),CONCATENATE(O358,"_",COUNTIFS($O$2:$O358,O358,$C$2:$C358,$C358))),W358)</f>
        <v>286_1</v>
      </c>
      <c r="BG358">
        <f t="shared" si="17"/>
        <v>286</v>
      </c>
      <c r="BH358">
        <f t="shared" si="18"/>
        <v>47340028.950000003</v>
      </c>
      <c r="BI358">
        <f t="shared" si="19"/>
        <v>47340028.950000003</v>
      </c>
      <c r="BJ358">
        <f>IF($I358&lt;&gt;"F.E.T.",$AV358,IF($BK358="",IF($D358=$L358,$BI358,-SUMIFS($BI:$BI,$BG:$BG,$BG358,$B:$B,$B358,$L:$L,"&lt;&gt;"&amp;$L358)+SUMIFS($AY:$AY,$BG:$BG,$BG358,$B:$B,$B358)),IF($D358=$L358,-SUMIFS($BI:$BI,$BG:$BG,$BG358,$B:$B,$B358,$L:$L,"&lt;&gt;"&amp;$L358)*VLOOKUP($D358&amp;(IF($L358=MID($Q358,FIND("Bought ",$Q358)+7,3),MID($Q358,FIND("Sold ",$Q358)+5,3),IF($L358=MID($Q358,FIND("Sold ",$Q358)+5,3),MID($Q358,FIND("Bought ",$Q358)+7,3),"error"))),FX!$A:$B,2,0)+SUMIFS($AY:$AY,$BG:$BG,$BG358,$B:$B,$B358),$BI358*(VLOOKUP($D358&amp;$L358,FX!$A:$B,2,0)))))</f>
        <v>57922892.421772502</v>
      </c>
      <c r="BK358" t="str">
        <f>IF(E358="CASH",IFERROR(VLOOKUP(M358,[1]mapping!$A:$C,3,0),""),IF(I358="F.E.T.",IF(VLOOKUP(O358,[1]forwards!$E:$Q,13,0)=0,"",VLOOKUP(O358,[1]forwards!$E:$Q,13,0)),""))</f>
        <v>IEH</v>
      </c>
      <c r="BL358" t="str">
        <f>IF($B358&lt;&gt;VLOOKUP($BL$1,NAV!$A:$N,MATCH("SubFund_Code",NAV!$A$1:$N$1,0),0),"n/a",IF($BK358="",$BJ358/SUMIFS($BJ:$BJ,$BK:$BK,"",$B:$B,$B358)*VLOOKUP($BL$1,NAV!$A:$N,MATCH("Hedged sc",NAV!$A$1:$N$1,0),0)/VLOOKUP($BL$1,NAV!$A:$N,MATCH("SC in FUND CCY",NAV!$A$1:$N$1,0),0),IF($BK358&lt;&gt;VLOOKUP($BL$1,NAV!$A:$N,MATCH("SC",NAV!$A$1:$N$1,0),0),"n/a",$BJ358/VLOOKUP($BL$1,NAV!$A:$N,MATCH("SC in FUND CCY",NAV!$A$1:$N$1,0),0))))</f>
        <v>n/a</v>
      </c>
    </row>
    <row r="359" spans="1:64" hidden="1" x14ac:dyDescent="0.25">
      <c r="A359" s="1">
        <v>44196</v>
      </c>
      <c r="B359" t="s">
        <v>106</v>
      </c>
      <c r="C359" t="s">
        <v>107</v>
      </c>
      <c r="D359" t="s">
        <v>63</v>
      </c>
      <c r="E359" t="s">
        <v>124</v>
      </c>
      <c r="F359" t="s">
        <v>439</v>
      </c>
      <c r="G359" t="s">
        <v>440</v>
      </c>
      <c r="H359">
        <v>550</v>
      </c>
      <c r="I359" t="s">
        <v>441</v>
      </c>
      <c r="L359" t="s">
        <v>63</v>
      </c>
      <c r="O359">
        <v>286</v>
      </c>
      <c r="Q359" t="s">
        <v>1409</v>
      </c>
      <c r="S359" t="s">
        <v>149</v>
      </c>
      <c r="U359" t="s">
        <v>132</v>
      </c>
      <c r="V359">
        <v>20009</v>
      </c>
      <c r="W359" t="s">
        <v>209</v>
      </c>
      <c r="X359" t="s">
        <v>209</v>
      </c>
      <c r="AC359" s="1">
        <v>44175</v>
      </c>
      <c r="AD359" s="1">
        <v>44210</v>
      </c>
      <c r="AG359" s="1">
        <v>44210</v>
      </c>
      <c r="AJ359">
        <v>9</v>
      </c>
      <c r="AL359">
        <v>1.2144010000000001</v>
      </c>
      <c r="AO359">
        <v>1.2144010000000001</v>
      </c>
      <c r="AP359">
        <v>1.2239880000000001</v>
      </c>
      <c r="AQ359">
        <v>-57943627.350000001</v>
      </c>
      <c r="AR359">
        <v>0</v>
      </c>
      <c r="AS359">
        <v>-57943627.350000001</v>
      </c>
      <c r="AT359">
        <v>-57943627.350000001</v>
      </c>
      <c r="AU359">
        <v>0</v>
      </c>
      <c r="AV359">
        <v>-57943627.350000001</v>
      </c>
      <c r="AW359">
        <v>-57489778.5</v>
      </c>
      <c r="AX359">
        <v>-57943627.350000001</v>
      </c>
      <c r="BA359">
        <v>-57943627.350000001</v>
      </c>
      <c r="BB359">
        <v>0</v>
      </c>
      <c r="BC359">
        <v>-57943627.350000001</v>
      </c>
      <c r="BD359">
        <v>75455236.109999999</v>
      </c>
      <c r="BF359" t="str">
        <f>IF(TRIM(W359)="",IF(TRIM(O359)="",IF(TRIM(M359)="","please check",CONCATENATE(M359,"_",COUNTIFS($M$2:$M359,M359,$C$2:$C359,$C359))),CONCATENATE(O359,"_",COUNTIFS($O$2:$O359,O359,$C$2:$C359,$C359))),W359)</f>
        <v>286_2</v>
      </c>
      <c r="BG359">
        <f t="shared" si="17"/>
        <v>286</v>
      </c>
      <c r="BH359">
        <f t="shared" si="18"/>
        <v>-57489778.5</v>
      </c>
      <c r="BI359">
        <f t="shared" si="19"/>
        <v>-57489778.5</v>
      </c>
      <c r="BJ359">
        <f>IF($I359&lt;&gt;"F.E.T.",$AV359,IF($BK359="",IF($D359=$L359,$BI359,-SUMIFS($BI:$BI,$BG:$BG,$BG359,$B:$B,$B359,$L:$L,"&lt;&gt;"&amp;$L359)+SUMIFS($AY:$AY,$BG:$BG,$BG359,$B:$B,$B359)),IF($D359=$L359,-SUMIFS($BI:$BI,$BG:$BG,$BG359,$B:$B,$B359,$L:$L,"&lt;&gt;"&amp;$L359)*VLOOKUP($D359&amp;(IF($L359=MID($Q359,FIND("Bought ",$Q359)+7,3),MID($Q359,FIND("Sold ",$Q359)+5,3),IF($L359=MID($Q359,FIND("Sold ",$Q359)+5,3),MID($Q359,FIND("Bought ",$Q359)+7,3),"error"))),FX!$A:$B,2,0)+SUMIFS($AY:$AY,$BG:$BG,$BG359,$B:$B,$B359),$BI359*(VLOOKUP($D359&amp;$L359,FX!$A:$B,2,0)))))</f>
        <v>-57469043.571772501</v>
      </c>
      <c r="BK359" t="str">
        <f>IF(E359="CASH",IFERROR(VLOOKUP(M359,[1]mapping!$A:$C,3,0),""),IF(I359="F.E.T.",IF(VLOOKUP(O359,[1]forwards!$E:$Q,13,0)=0,"",VLOOKUP(O359,[1]forwards!$E:$Q,13,0)),""))</f>
        <v>IEH</v>
      </c>
      <c r="BL359" t="str">
        <f>IF($B359&lt;&gt;VLOOKUP($BL$1,NAV!$A:$N,MATCH("SubFund_Code",NAV!$A$1:$N$1,0),0),"n/a",IF($BK359="",$BJ359/SUMIFS($BJ:$BJ,$BK:$BK,"",$B:$B,$B359)*VLOOKUP($BL$1,NAV!$A:$N,MATCH("Hedged sc",NAV!$A$1:$N$1,0),0)/VLOOKUP($BL$1,NAV!$A:$N,MATCH("SC in FUND CCY",NAV!$A$1:$N$1,0),0),IF($BK359&lt;&gt;VLOOKUP($BL$1,NAV!$A:$N,MATCH("SC",NAV!$A$1:$N$1,0),0),"n/a",$BJ359/VLOOKUP($BL$1,NAV!$A:$N,MATCH("SC in FUND CCY",NAV!$A$1:$N$1,0),0))))</f>
        <v>n/a</v>
      </c>
    </row>
    <row r="360" spans="1:64" hidden="1" x14ac:dyDescent="0.25">
      <c r="A360" s="1">
        <v>44196</v>
      </c>
      <c r="B360" t="s">
        <v>111</v>
      </c>
      <c r="C360" t="s">
        <v>112</v>
      </c>
      <c r="D360" t="s">
        <v>63</v>
      </c>
      <c r="E360" t="s">
        <v>58</v>
      </c>
      <c r="F360" t="s">
        <v>59</v>
      </c>
      <c r="G360" t="s">
        <v>60</v>
      </c>
      <c r="H360">
        <v>450</v>
      </c>
      <c r="I360" t="s">
        <v>58</v>
      </c>
      <c r="L360" t="s">
        <v>57</v>
      </c>
      <c r="M360">
        <v>144120</v>
      </c>
      <c r="N360">
        <v>0</v>
      </c>
      <c r="Q360" t="s">
        <v>61</v>
      </c>
      <c r="AQ360">
        <v>-20642.39</v>
      </c>
      <c r="AS360">
        <v>-20642.39</v>
      </c>
      <c r="AT360">
        <v>-25257</v>
      </c>
      <c r="AV360">
        <v>-25257</v>
      </c>
      <c r="BA360">
        <v>148.77000000000001</v>
      </c>
      <c r="BD360">
        <v>33555051.869999997</v>
      </c>
      <c r="BE360">
        <v>-7.5270000000000004E-2</v>
      </c>
      <c r="BF360" t="str">
        <f>IF(TRIM(W360)="",IF(TRIM(O360)="",IF(TRIM(M360)="","please check",CONCATENATE(M360,"_",COUNTIFS($M$2:$M360,M360,$C$2:$C360,$C360))),CONCATENATE(O360,"_",COUNTIFS($O$2:$O360,O360,$C$2:$C360,$C360))),W360)</f>
        <v>144120_1</v>
      </c>
      <c r="BG360" t="str">
        <f t="shared" si="17"/>
        <v/>
      </c>
      <c r="BH360">
        <f t="shared" si="18"/>
        <v>-20642.39</v>
      </c>
      <c r="BI360">
        <f t="shared" si="19"/>
        <v>-20642.39</v>
      </c>
      <c r="BJ360">
        <f>IF($I360&lt;&gt;"F.E.T.",$AV360,IF($BK360="",IF($D360=$L360,$BI360,-SUMIFS($BI:$BI,$BG:$BG,$BG360,$B:$B,$B360,$L:$L,"&lt;&gt;"&amp;$L360)+SUMIFS($AY:$AY,$BG:$BG,$BG360,$B:$B,$B360)),IF($D360=$L360,-SUMIFS($BI:$BI,$BG:$BG,$BG360,$B:$B,$B360,$L:$L,"&lt;&gt;"&amp;$L360)*VLOOKUP($D360&amp;(IF($L360=MID($Q360,FIND("Bought ",$Q360)+7,3),MID($Q360,FIND("Sold ",$Q360)+5,3),IF($L360=MID($Q360,FIND("Sold ",$Q360)+5,3),MID($Q360,FIND("Bought ",$Q360)+7,3),"error"))),FX!$A:$B,2,0)+SUMIFS($AY:$AY,$BG:$BG,$BG360,$B:$B,$B360),$BI360*(VLOOKUP($D360&amp;$L360,FX!$A:$B,2,0)))))</f>
        <v>-25257</v>
      </c>
      <c r="BK360" t="str">
        <f>IF(E360="CASH",IFERROR(VLOOKUP(M360,[1]mapping!$A:$C,3,0),""),IF(I360="F.E.T.",IF(VLOOKUP(O360,[1]forwards!$E:$Q,13,0)=0,"",VLOOKUP(O360,[1]forwards!$E:$Q,13,0)),""))</f>
        <v/>
      </c>
      <c r="BL360" t="str">
        <f>IF($B360&lt;&gt;VLOOKUP($BL$1,NAV!$A:$N,MATCH("SubFund_Code",NAV!$A$1:$N$1,0),0),"n/a",IF($BK360="",$BJ360/SUMIFS($BJ:$BJ,$BK:$BK,"",$B:$B,$B360)*VLOOKUP($BL$1,NAV!$A:$N,MATCH("Hedged sc",NAV!$A$1:$N$1,0),0)/VLOOKUP($BL$1,NAV!$A:$N,MATCH("SC in FUND CCY",NAV!$A$1:$N$1,0),0),IF($BK360&lt;&gt;VLOOKUP($BL$1,NAV!$A:$N,MATCH("SC",NAV!$A$1:$N$1,0),0),"n/a",$BJ360/VLOOKUP($BL$1,NAV!$A:$N,MATCH("SC in FUND CCY",NAV!$A$1:$N$1,0),0))))</f>
        <v>n/a</v>
      </c>
    </row>
    <row r="361" spans="1:64" hidden="1" x14ac:dyDescent="0.25">
      <c r="A361" s="1">
        <v>44196</v>
      </c>
      <c r="B361" t="s">
        <v>111</v>
      </c>
      <c r="C361" t="s">
        <v>112</v>
      </c>
      <c r="D361" t="s">
        <v>63</v>
      </c>
      <c r="E361" t="s">
        <v>58</v>
      </c>
      <c r="F361" t="s">
        <v>59</v>
      </c>
      <c r="G361" t="s">
        <v>60</v>
      </c>
      <c r="H361">
        <v>450</v>
      </c>
      <c r="I361" t="s">
        <v>58</v>
      </c>
      <c r="L361" t="s">
        <v>63</v>
      </c>
      <c r="M361">
        <v>144120</v>
      </c>
      <c r="N361">
        <v>0</v>
      </c>
      <c r="Q361" t="s">
        <v>61</v>
      </c>
      <c r="AQ361">
        <v>771996.72</v>
      </c>
      <c r="AS361">
        <v>771996.72</v>
      </c>
      <c r="AT361">
        <v>771996.72</v>
      </c>
      <c r="AV361">
        <v>771996.72</v>
      </c>
      <c r="BA361">
        <v>752025.17</v>
      </c>
      <c r="BD361">
        <v>33555051.869999997</v>
      </c>
      <c r="BE361">
        <v>2.3006869999999999</v>
      </c>
      <c r="BF361" t="str">
        <f>IF(TRIM(W361)="",IF(TRIM(O361)="",IF(TRIM(M361)="","please check",CONCATENATE(M361,"_",COUNTIFS($M$2:$M361,M361,$C$2:$C361,$C361))),CONCATENATE(O361,"_",COUNTIFS($O$2:$O361,O361,$C$2:$C361,$C361))),W361)</f>
        <v>144120_2</v>
      </c>
      <c r="BG361" t="str">
        <f t="shared" si="17"/>
        <v/>
      </c>
      <c r="BH361">
        <f t="shared" si="18"/>
        <v>771996.72</v>
      </c>
      <c r="BI361">
        <f t="shared" si="19"/>
        <v>771996.72</v>
      </c>
      <c r="BJ361">
        <f>IF($I361&lt;&gt;"F.E.T.",$AV361,IF($BK361="",IF($D361=$L361,$BI361,-SUMIFS($BI:$BI,$BG:$BG,$BG361,$B:$B,$B361,$L:$L,"&lt;&gt;"&amp;$L361)+SUMIFS($AY:$AY,$BG:$BG,$BG361,$B:$B,$B361)),IF($D361=$L361,-SUMIFS($BI:$BI,$BG:$BG,$BG361,$B:$B,$B361,$L:$L,"&lt;&gt;"&amp;$L361)*VLOOKUP($D361&amp;(IF($L361=MID($Q361,FIND("Bought ",$Q361)+7,3),MID($Q361,FIND("Sold ",$Q361)+5,3),IF($L361=MID($Q361,FIND("Sold ",$Q361)+5,3),MID($Q361,FIND("Bought ",$Q361)+7,3),"error"))),FX!$A:$B,2,0)+SUMIFS($AY:$AY,$BG:$BG,$BG361,$B:$B,$B361),$BI361*(VLOOKUP($D361&amp;$L361,FX!$A:$B,2,0)))))</f>
        <v>771996.72</v>
      </c>
      <c r="BK361" t="str">
        <f>IF(E361="CASH",IFERROR(VLOOKUP(M361,[1]mapping!$A:$C,3,0),""),IF(I361="F.E.T.",IF(VLOOKUP(O361,[1]forwards!$E:$Q,13,0)=0,"",VLOOKUP(O361,[1]forwards!$E:$Q,13,0)),""))</f>
        <v/>
      </c>
      <c r="BL361" t="str">
        <f>IF($B361&lt;&gt;VLOOKUP($BL$1,NAV!$A:$N,MATCH("SubFund_Code",NAV!$A$1:$N$1,0),0),"n/a",IF($BK361="",$BJ361/SUMIFS($BJ:$BJ,$BK:$BK,"",$B:$B,$B361)*VLOOKUP($BL$1,NAV!$A:$N,MATCH("Hedged sc",NAV!$A$1:$N$1,0),0)/VLOOKUP($BL$1,NAV!$A:$N,MATCH("SC in FUND CCY",NAV!$A$1:$N$1,0),0),IF($BK361&lt;&gt;VLOOKUP($BL$1,NAV!$A:$N,MATCH("SC",NAV!$A$1:$N$1,0),0),"n/a",$BJ361/VLOOKUP($BL$1,NAV!$A:$N,MATCH("SC in FUND CCY",NAV!$A$1:$N$1,0),0))))</f>
        <v>n/a</v>
      </c>
    </row>
    <row r="362" spans="1:64" hidden="1" x14ac:dyDescent="0.25">
      <c r="A362" s="1">
        <v>44196</v>
      </c>
      <c r="B362" t="s">
        <v>111</v>
      </c>
      <c r="C362" t="s">
        <v>112</v>
      </c>
      <c r="D362" t="s">
        <v>63</v>
      </c>
      <c r="E362" t="s">
        <v>58</v>
      </c>
      <c r="F362" t="s">
        <v>59</v>
      </c>
      <c r="G362" t="s">
        <v>60</v>
      </c>
      <c r="H362">
        <v>600</v>
      </c>
      <c r="I362" t="s">
        <v>65</v>
      </c>
      <c r="L362" t="s">
        <v>57</v>
      </c>
      <c r="M362">
        <v>152001</v>
      </c>
      <c r="N362">
        <v>0</v>
      </c>
      <c r="Q362" t="s">
        <v>66</v>
      </c>
      <c r="AQ362">
        <v>-4.8899999999999997</v>
      </c>
      <c r="AS362">
        <v>-4.8899999999999997</v>
      </c>
      <c r="AT362">
        <v>-5.98</v>
      </c>
      <c r="AV362">
        <v>-5.98</v>
      </c>
      <c r="BA362">
        <v>148.77000000000001</v>
      </c>
      <c r="BD362">
        <v>33555051.869999997</v>
      </c>
      <c r="BE362">
        <v>-1.8E-5</v>
      </c>
      <c r="BF362" t="str">
        <f>IF(TRIM(W362)="",IF(TRIM(O362)="",IF(TRIM(M362)="","please check",CONCATENATE(M362,"_",COUNTIFS($M$2:$M362,M362,$C$2:$C362,$C362))),CONCATENATE(O362,"_",COUNTIFS($O$2:$O362,O362,$C$2:$C362,$C362))),W362)</f>
        <v>152001_1</v>
      </c>
      <c r="BG362" t="str">
        <f t="shared" si="17"/>
        <v/>
      </c>
      <c r="BH362">
        <f t="shared" si="18"/>
        <v>-4.8899999999999997</v>
      </c>
      <c r="BI362">
        <f t="shared" si="19"/>
        <v>-4.8899999999999997</v>
      </c>
      <c r="BJ362">
        <f>IF($I362&lt;&gt;"F.E.T.",$AV362,IF($BK362="",IF($D362=$L362,$BI362,-SUMIFS($BI:$BI,$BG:$BG,$BG362,$B:$B,$B362,$L:$L,"&lt;&gt;"&amp;$L362)+SUMIFS($AY:$AY,$BG:$BG,$BG362,$B:$B,$B362)),IF($D362=$L362,-SUMIFS($BI:$BI,$BG:$BG,$BG362,$B:$B,$B362,$L:$L,"&lt;&gt;"&amp;$L362)*VLOOKUP($D362&amp;(IF($L362=MID($Q362,FIND("Bought ",$Q362)+7,3),MID($Q362,FIND("Sold ",$Q362)+5,3),IF($L362=MID($Q362,FIND("Sold ",$Q362)+5,3),MID($Q362,FIND("Bought ",$Q362)+7,3),"error"))),FX!$A:$B,2,0)+SUMIFS($AY:$AY,$BG:$BG,$BG362,$B:$B,$B362),$BI362*(VLOOKUP($D362&amp;$L362,FX!$A:$B,2,0)))))</f>
        <v>-5.98</v>
      </c>
      <c r="BK362" t="str">
        <f>IF(E362="CASH",IFERROR(VLOOKUP(M362,[1]mapping!$A:$C,3,0),""),IF(I362="F.E.T.",IF(VLOOKUP(O362,[1]forwards!$E:$Q,13,0)=0,"",VLOOKUP(O362,[1]forwards!$E:$Q,13,0)),""))</f>
        <v/>
      </c>
      <c r="BL362" t="str">
        <f>IF($B362&lt;&gt;VLOOKUP($BL$1,NAV!$A:$N,MATCH("SubFund_Code",NAV!$A$1:$N$1,0),0),"n/a",IF($BK362="",$BJ362/SUMIFS($BJ:$BJ,$BK:$BK,"",$B:$B,$B362)*VLOOKUP($BL$1,NAV!$A:$N,MATCH("Hedged sc",NAV!$A$1:$N$1,0),0)/VLOOKUP($BL$1,NAV!$A:$N,MATCH("SC in FUND CCY",NAV!$A$1:$N$1,0),0),IF($BK362&lt;&gt;VLOOKUP($BL$1,NAV!$A:$N,MATCH("SC",NAV!$A$1:$N$1,0),0),"n/a",$BJ362/VLOOKUP($BL$1,NAV!$A:$N,MATCH("SC in FUND CCY",NAV!$A$1:$N$1,0),0))))</f>
        <v>n/a</v>
      </c>
    </row>
    <row r="363" spans="1:64" hidden="1" x14ac:dyDescent="0.25">
      <c r="A363" s="1">
        <v>44196</v>
      </c>
      <c r="B363" t="s">
        <v>111</v>
      </c>
      <c r="C363" t="s">
        <v>112</v>
      </c>
      <c r="D363" t="s">
        <v>63</v>
      </c>
      <c r="E363" t="s">
        <v>58</v>
      </c>
      <c r="F363" t="s">
        <v>59</v>
      </c>
      <c r="G363" t="s">
        <v>60</v>
      </c>
      <c r="H363">
        <v>600</v>
      </c>
      <c r="I363" t="s">
        <v>65</v>
      </c>
      <c r="L363" t="s">
        <v>63</v>
      </c>
      <c r="M363">
        <v>152001</v>
      </c>
      <c r="N363">
        <v>0</v>
      </c>
      <c r="Q363" t="s">
        <v>66</v>
      </c>
      <c r="AQ363">
        <v>-3</v>
      </c>
      <c r="AS363">
        <v>-3</v>
      </c>
      <c r="AT363">
        <v>-3</v>
      </c>
      <c r="AV363">
        <v>-3</v>
      </c>
      <c r="BA363">
        <v>752025.17</v>
      </c>
      <c r="BD363">
        <v>33555051.869999997</v>
      </c>
      <c r="BE363">
        <v>-9.0000000000000002E-6</v>
      </c>
      <c r="BF363" t="str">
        <f>IF(TRIM(W363)="",IF(TRIM(O363)="",IF(TRIM(M363)="","please check",CONCATENATE(M363,"_",COUNTIFS($M$2:$M363,M363,$C$2:$C363,$C363))),CONCATENATE(O363,"_",COUNTIFS($O$2:$O363,O363,$C$2:$C363,$C363))),W363)</f>
        <v>152001_2</v>
      </c>
      <c r="BG363" t="str">
        <f t="shared" si="17"/>
        <v/>
      </c>
      <c r="BH363">
        <f t="shared" si="18"/>
        <v>-3</v>
      </c>
      <c r="BI363">
        <f t="shared" si="19"/>
        <v>-3</v>
      </c>
      <c r="BJ363">
        <f>IF($I363&lt;&gt;"F.E.T.",$AV363,IF($BK363="",IF($D363=$L363,$BI363,-SUMIFS($BI:$BI,$BG:$BG,$BG363,$B:$B,$B363,$L:$L,"&lt;&gt;"&amp;$L363)+SUMIFS($AY:$AY,$BG:$BG,$BG363,$B:$B,$B363)),IF($D363=$L363,-SUMIFS($BI:$BI,$BG:$BG,$BG363,$B:$B,$B363,$L:$L,"&lt;&gt;"&amp;$L363)*VLOOKUP($D363&amp;(IF($L363=MID($Q363,FIND("Bought ",$Q363)+7,3),MID($Q363,FIND("Sold ",$Q363)+5,3),IF($L363=MID($Q363,FIND("Sold ",$Q363)+5,3),MID($Q363,FIND("Bought ",$Q363)+7,3),"error"))),FX!$A:$B,2,0)+SUMIFS($AY:$AY,$BG:$BG,$BG363,$B:$B,$B363),$BI363*(VLOOKUP($D363&amp;$L363,FX!$A:$B,2,0)))))</f>
        <v>-3</v>
      </c>
      <c r="BK363" t="str">
        <f>IF(E363="CASH",IFERROR(VLOOKUP(M363,[1]mapping!$A:$C,3,0),""),IF(I363="F.E.T.",IF(VLOOKUP(O363,[1]forwards!$E:$Q,13,0)=0,"",VLOOKUP(O363,[1]forwards!$E:$Q,13,0)),""))</f>
        <v/>
      </c>
      <c r="BL363" t="str">
        <f>IF($B363&lt;&gt;VLOOKUP($BL$1,NAV!$A:$N,MATCH("SubFund_Code",NAV!$A$1:$N$1,0),0),"n/a",IF($BK363="",$BJ363/SUMIFS($BJ:$BJ,$BK:$BK,"",$B:$B,$B363)*VLOOKUP($BL$1,NAV!$A:$N,MATCH("Hedged sc",NAV!$A$1:$N$1,0),0)/VLOOKUP($BL$1,NAV!$A:$N,MATCH("SC in FUND CCY",NAV!$A$1:$N$1,0),0),IF($BK363&lt;&gt;VLOOKUP($BL$1,NAV!$A:$N,MATCH("SC",NAV!$A$1:$N$1,0),0),"n/a",$BJ363/VLOOKUP($BL$1,NAV!$A:$N,MATCH("SC in FUND CCY",NAV!$A$1:$N$1,0),0))))</f>
        <v>n/a</v>
      </c>
    </row>
    <row r="364" spans="1:64" hidden="1" x14ac:dyDescent="0.25">
      <c r="A364" s="1">
        <v>44196</v>
      </c>
      <c r="B364" t="s">
        <v>111</v>
      </c>
      <c r="C364" t="s">
        <v>112</v>
      </c>
      <c r="D364" t="s">
        <v>63</v>
      </c>
      <c r="E364" t="s">
        <v>58</v>
      </c>
      <c r="F364" t="s">
        <v>59</v>
      </c>
      <c r="G364" t="s">
        <v>60</v>
      </c>
      <c r="H364">
        <v>600</v>
      </c>
      <c r="I364" t="s">
        <v>65</v>
      </c>
      <c r="L364" t="s">
        <v>57</v>
      </c>
      <c r="M364">
        <v>155000</v>
      </c>
      <c r="N364">
        <v>0</v>
      </c>
      <c r="Q364" t="s">
        <v>82</v>
      </c>
      <c r="AQ364">
        <v>33428.94</v>
      </c>
      <c r="AS364">
        <v>33428.94</v>
      </c>
      <c r="AT364">
        <v>40901.980000000003</v>
      </c>
      <c r="AV364">
        <v>40901.980000000003</v>
      </c>
      <c r="BA364">
        <v>148.77000000000001</v>
      </c>
      <c r="BD364">
        <v>33555051.869999997</v>
      </c>
      <c r="BE364">
        <v>0.121895</v>
      </c>
      <c r="BF364" t="str">
        <f>IF(TRIM(W364)="",IF(TRIM(O364)="",IF(TRIM(M364)="","please check",CONCATENATE(M364,"_",COUNTIFS($M$2:$M364,M364,$C$2:$C364,$C364))),CONCATENATE(O364,"_",COUNTIFS($O$2:$O364,O364,$C$2:$C364,$C364))),W364)</f>
        <v>155000_1</v>
      </c>
      <c r="BG364" t="str">
        <f t="shared" si="17"/>
        <v/>
      </c>
      <c r="BH364">
        <f t="shared" si="18"/>
        <v>33428.94</v>
      </c>
      <c r="BI364">
        <f t="shared" si="19"/>
        <v>33428.94</v>
      </c>
      <c r="BJ364">
        <f>IF($I364&lt;&gt;"F.E.T.",$AV364,IF($BK364="",IF($D364=$L364,$BI364,-SUMIFS($BI:$BI,$BG:$BG,$BG364,$B:$B,$B364,$L:$L,"&lt;&gt;"&amp;$L364)+SUMIFS($AY:$AY,$BG:$BG,$BG364,$B:$B,$B364)),IF($D364=$L364,-SUMIFS($BI:$BI,$BG:$BG,$BG364,$B:$B,$B364,$L:$L,"&lt;&gt;"&amp;$L364)*VLOOKUP($D364&amp;(IF($L364=MID($Q364,FIND("Bought ",$Q364)+7,3),MID($Q364,FIND("Sold ",$Q364)+5,3),IF($L364=MID($Q364,FIND("Sold ",$Q364)+5,3),MID($Q364,FIND("Bought ",$Q364)+7,3),"error"))),FX!$A:$B,2,0)+SUMIFS($AY:$AY,$BG:$BG,$BG364,$B:$B,$B364),$BI364*(VLOOKUP($D364&amp;$L364,FX!$A:$B,2,0)))))</f>
        <v>40901.980000000003</v>
      </c>
      <c r="BK364" t="str">
        <f>IF(E364="CASH",IFERROR(VLOOKUP(M364,[1]mapping!$A:$C,3,0),""),IF(I364="F.E.T.",IF(VLOOKUP(O364,[1]forwards!$E:$Q,13,0)=0,"",VLOOKUP(O364,[1]forwards!$E:$Q,13,0)),""))</f>
        <v/>
      </c>
      <c r="BL364" t="str">
        <f>IF($B364&lt;&gt;VLOOKUP($BL$1,NAV!$A:$N,MATCH("SubFund_Code",NAV!$A$1:$N$1,0),0),"n/a",IF($BK364="",$BJ364/SUMIFS($BJ:$BJ,$BK:$BK,"",$B:$B,$B364)*VLOOKUP($BL$1,NAV!$A:$N,MATCH("Hedged sc",NAV!$A$1:$N$1,0),0)/VLOOKUP($BL$1,NAV!$A:$N,MATCH("SC in FUND CCY",NAV!$A$1:$N$1,0),0),IF($BK364&lt;&gt;VLOOKUP($BL$1,NAV!$A:$N,MATCH("SC",NAV!$A$1:$N$1,0),0),"n/a",$BJ364/VLOOKUP($BL$1,NAV!$A:$N,MATCH("SC in FUND CCY",NAV!$A$1:$N$1,0),0))))</f>
        <v>n/a</v>
      </c>
    </row>
    <row r="365" spans="1:64" hidden="1" x14ac:dyDescent="0.25">
      <c r="A365" s="1">
        <v>44196</v>
      </c>
      <c r="B365" t="s">
        <v>111</v>
      </c>
      <c r="C365" t="s">
        <v>112</v>
      </c>
      <c r="D365" t="s">
        <v>63</v>
      </c>
      <c r="E365" t="s">
        <v>58</v>
      </c>
      <c r="F365" t="s">
        <v>59</v>
      </c>
      <c r="G365" t="s">
        <v>60</v>
      </c>
      <c r="H365">
        <v>600</v>
      </c>
      <c r="I365" t="s">
        <v>65</v>
      </c>
      <c r="L365" t="s">
        <v>63</v>
      </c>
      <c r="M365">
        <v>155000</v>
      </c>
      <c r="N365">
        <v>0</v>
      </c>
      <c r="Q365" t="s">
        <v>82</v>
      </c>
      <c r="AQ365">
        <v>1933.36</v>
      </c>
      <c r="AS365">
        <v>1933.36</v>
      </c>
      <c r="AT365">
        <v>1933.36</v>
      </c>
      <c r="AV365">
        <v>1933.36</v>
      </c>
      <c r="BA365">
        <v>752025.17</v>
      </c>
      <c r="BD365">
        <v>33555051.869999997</v>
      </c>
      <c r="BE365">
        <v>5.7619999999999998E-3</v>
      </c>
      <c r="BF365" t="str">
        <f>IF(TRIM(W365)="",IF(TRIM(O365)="",IF(TRIM(M365)="","please check",CONCATENATE(M365,"_",COUNTIFS($M$2:$M365,M365,$C$2:$C365,$C365))),CONCATENATE(O365,"_",COUNTIFS($O$2:$O365,O365,$C$2:$C365,$C365))),W365)</f>
        <v>155000_2</v>
      </c>
      <c r="BG365" t="str">
        <f t="shared" si="17"/>
        <v/>
      </c>
      <c r="BH365">
        <f t="shared" si="18"/>
        <v>1933.36</v>
      </c>
      <c r="BI365">
        <f t="shared" si="19"/>
        <v>1933.36</v>
      </c>
      <c r="BJ365">
        <f>IF($I365&lt;&gt;"F.E.T.",$AV365,IF($BK365="",IF($D365=$L365,$BI365,-SUMIFS($BI:$BI,$BG:$BG,$BG365,$B:$B,$B365,$L:$L,"&lt;&gt;"&amp;$L365)+SUMIFS($AY:$AY,$BG:$BG,$BG365,$B:$B,$B365)),IF($D365=$L365,-SUMIFS($BI:$BI,$BG:$BG,$BG365,$B:$B,$B365,$L:$L,"&lt;&gt;"&amp;$L365)*VLOOKUP($D365&amp;(IF($L365=MID($Q365,FIND("Bought ",$Q365)+7,3),MID($Q365,FIND("Sold ",$Q365)+5,3),IF($L365=MID($Q365,FIND("Sold ",$Q365)+5,3),MID($Q365,FIND("Bought ",$Q365)+7,3),"error"))),FX!$A:$B,2,0)+SUMIFS($AY:$AY,$BG:$BG,$BG365,$B:$B,$B365),$BI365*(VLOOKUP($D365&amp;$L365,FX!$A:$B,2,0)))))</f>
        <v>1933.36</v>
      </c>
      <c r="BK365" t="str">
        <f>IF(E365="CASH",IFERROR(VLOOKUP(M365,[1]mapping!$A:$C,3,0),""),IF(I365="F.E.T.",IF(VLOOKUP(O365,[1]forwards!$E:$Q,13,0)=0,"",VLOOKUP(O365,[1]forwards!$E:$Q,13,0)),""))</f>
        <v/>
      </c>
      <c r="BL365" t="str">
        <f>IF($B365&lt;&gt;VLOOKUP($BL$1,NAV!$A:$N,MATCH("SubFund_Code",NAV!$A$1:$N$1,0),0),"n/a",IF($BK365="",$BJ365/SUMIFS($BJ:$BJ,$BK:$BK,"",$B:$B,$B365)*VLOOKUP($BL$1,NAV!$A:$N,MATCH("Hedged sc",NAV!$A$1:$N$1,0),0)/VLOOKUP($BL$1,NAV!$A:$N,MATCH("SC in FUND CCY",NAV!$A$1:$N$1,0),0),IF($BK365&lt;&gt;VLOOKUP($BL$1,NAV!$A:$N,MATCH("SC",NAV!$A$1:$N$1,0),0),"n/a",$BJ365/VLOOKUP($BL$1,NAV!$A:$N,MATCH("SC in FUND CCY",NAV!$A$1:$N$1,0),0))))</f>
        <v>n/a</v>
      </c>
    </row>
    <row r="366" spans="1:64" hidden="1" x14ac:dyDescent="0.25">
      <c r="A366" s="1">
        <v>44196</v>
      </c>
      <c r="B366" t="s">
        <v>111</v>
      </c>
      <c r="C366" t="s">
        <v>112</v>
      </c>
      <c r="D366" t="s">
        <v>63</v>
      </c>
      <c r="E366" t="s">
        <v>58</v>
      </c>
      <c r="F366" t="s">
        <v>59</v>
      </c>
      <c r="G366" t="s">
        <v>60</v>
      </c>
      <c r="H366">
        <v>850</v>
      </c>
      <c r="I366" t="s">
        <v>62</v>
      </c>
      <c r="L366" t="s">
        <v>63</v>
      </c>
      <c r="M366">
        <v>263076</v>
      </c>
      <c r="N366">
        <v>0</v>
      </c>
      <c r="Q366" t="s">
        <v>90</v>
      </c>
      <c r="AQ366">
        <v>-0.05</v>
      </c>
      <c r="AS366">
        <v>-0.05</v>
      </c>
      <c r="AT366">
        <v>-0.05</v>
      </c>
      <c r="AV366">
        <v>-0.05</v>
      </c>
      <c r="BA366">
        <v>752025.17</v>
      </c>
      <c r="BD366">
        <v>33555051.869999997</v>
      </c>
      <c r="BE366">
        <v>0</v>
      </c>
      <c r="BF366" t="str">
        <f>IF(TRIM(W366)="",IF(TRIM(O366)="",IF(TRIM(M366)="","please check",CONCATENATE(M366,"_",COUNTIFS($M$2:$M366,M366,$C$2:$C366,$C366))),CONCATENATE(O366,"_",COUNTIFS($O$2:$O366,O366,$C$2:$C366,$C366))),W366)</f>
        <v>263076_1</v>
      </c>
      <c r="BG366" t="str">
        <f t="shared" si="17"/>
        <v/>
      </c>
      <c r="BH366">
        <f t="shared" si="18"/>
        <v>-0.05</v>
      </c>
      <c r="BI366">
        <f t="shared" si="19"/>
        <v>-0.05</v>
      </c>
      <c r="BJ366">
        <f>IF($I366&lt;&gt;"F.E.T.",$AV366,IF($BK366="",IF($D366=$L366,$BI366,-SUMIFS($BI:$BI,$BG:$BG,$BG366,$B:$B,$B366,$L:$L,"&lt;&gt;"&amp;$L366)+SUMIFS($AY:$AY,$BG:$BG,$BG366,$B:$B,$B366)),IF($D366=$L366,-SUMIFS($BI:$BI,$BG:$BG,$BG366,$B:$B,$B366,$L:$L,"&lt;&gt;"&amp;$L366)*VLOOKUP($D366&amp;(IF($L366=MID($Q366,FIND("Bought ",$Q366)+7,3),MID($Q366,FIND("Sold ",$Q366)+5,3),IF($L366=MID($Q366,FIND("Sold ",$Q366)+5,3),MID($Q366,FIND("Bought ",$Q366)+7,3),"error"))),FX!$A:$B,2,0)+SUMIFS($AY:$AY,$BG:$BG,$BG366,$B:$B,$B366),$BI366*(VLOOKUP($D366&amp;$L366,FX!$A:$B,2,0)))))</f>
        <v>-0.05</v>
      </c>
      <c r="BK366" t="str">
        <f>IF(E366="CASH",IFERROR(VLOOKUP(M366,[1]mapping!$A:$C,3,0),""),IF(I366="F.E.T.",IF(VLOOKUP(O366,[1]forwards!$E:$Q,13,0)=0,"",VLOOKUP(O366,[1]forwards!$E:$Q,13,0)),""))</f>
        <v>PD</v>
      </c>
      <c r="BL366" t="str">
        <f>IF($B366&lt;&gt;VLOOKUP($BL$1,NAV!$A:$N,MATCH("SubFund_Code",NAV!$A$1:$N$1,0),0),"n/a",IF($BK366="",$BJ366/SUMIFS($BJ:$BJ,$BK:$BK,"",$B:$B,$B366)*VLOOKUP($BL$1,NAV!$A:$N,MATCH("Hedged sc",NAV!$A$1:$N$1,0),0)/VLOOKUP($BL$1,NAV!$A:$N,MATCH("SC in FUND CCY",NAV!$A$1:$N$1,0),0),IF($BK366&lt;&gt;VLOOKUP($BL$1,NAV!$A:$N,MATCH("SC",NAV!$A$1:$N$1,0),0),"n/a",$BJ366/VLOOKUP($BL$1,NAV!$A:$N,MATCH("SC in FUND CCY",NAV!$A$1:$N$1,0),0))))</f>
        <v>n/a</v>
      </c>
    </row>
    <row r="367" spans="1:64" hidden="1" x14ac:dyDescent="0.25">
      <c r="A367" s="1">
        <v>44196</v>
      </c>
      <c r="B367" t="s">
        <v>111</v>
      </c>
      <c r="C367" t="s">
        <v>112</v>
      </c>
      <c r="D367" t="s">
        <v>63</v>
      </c>
      <c r="E367" t="s">
        <v>58</v>
      </c>
      <c r="F367" t="s">
        <v>59</v>
      </c>
      <c r="G367" t="s">
        <v>60</v>
      </c>
      <c r="H367">
        <v>850</v>
      </c>
      <c r="I367" t="s">
        <v>62</v>
      </c>
      <c r="L367" t="s">
        <v>63</v>
      </c>
      <c r="M367">
        <v>264287</v>
      </c>
      <c r="N367">
        <v>0</v>
      </c>
      <c r="Q367" t="s">
        <v>81</v>
      </c>
      <c r="AQ367">
        <v>-1312.55</v>
      </c>
      <c r="AS367">
        <v>-1312.55</v>
      </c>
      <c r="AT367">
        <v>-1312.55</v>
      </c>
      <c r="AV367">
        <v>-1312.55</v>
      </c>
      <c r="BA367">
        <v>752025.17</v>
      </c>
      <c r="BD367">
        <v>33555051.869999997</v>
      </c>
      <c r="BE367">
        <v>-3.9119999999999997E-3</v>
      </c>
      <c r="BF367" t="str">
        <f>IF(TRIM(W367)="",IF(TRIM(O367)="",IF(TRIM(M367)="","please check",CONCATENATE(M367,"_",COUNTIFS($M$2:$M367,M367,$C$2:$C367,$C367))),CONCATENATE(O367,"_",COUNTIFS($O$2:$O367,O367,$C$2:$C367,$C367))),W367)</f>
        <v>264287_1</v>
      </c>
      <c r="BG367" t="str">
        <f t="shared" si="17"/>
        <v/>
      </c>
      <c r="BH367">
        <f t="shared" si="18"/>
        <v>-1312.55</v>
      </c>
      <c r="BI367">
        <f t="shared" si="19"/>
        <v>-1312.55</v>
      </c>
      <c r="BJ367">
        <f>IF($I367&lt;&gt;"F.E.T.",$AV367,IF($BK367="",IF($D367=$L367,$BI367,-SUMIFS($BI:$BI,$BG:$BG,$BG367,$B:$B,$B367,$L:$L,"&lt;&gt;"&amp;$L367)+SUMIFS($AY:$AY,$BG:$BG,$BG367,$B:$B,$B367)),IF($D367=$L367,-SUMIFS($BI:$BI,$BG:$BG,$BG367,$B:$B,$B367,$L:$L,"&lt;&gt;"&amp;$L367)*VLOOKUP($D367&amp;(IF($L367=MID($Q367,FIND("Bought ",$Q367)+7,3),MID($Q367,FIND("Sold ",$Q367)+5,3),IF($L367=MID($Q367,FIND("Sold ",$Q367)+5,3),MID($Q367,FIND("Bought ",$Q367)+7,3),"error"))),FX!$A:$B,2,0)+SUMIFS($AY:$AY,$BG:$BG,$BG367,$B:$B,$B367),$BI367*(VLOOKUP($D367&amp;$L367,FX!$A:$B,2,0)))))</f>
        <v>-1312.55</v>
      </c>
      <c r="BK367" t="str">
        <f>IF(E367="CASH",IFERROR(VLOOKUP(M367,[1]mapping!$A:$C,3,0),""),IF(I367="F.E.T.",IF(VLOOKUP(O367,[1]forwards!$E:$Q,13,0)=0,"",VLOOKUP(O367,[1]forwards!$E:$Q,13,0)),""))</f>
        <v>P</v>
      </c>
      <c r="BL367" t="str">
        <f>IF($B367&lt;&gt;VLOOKUP($BL$1,NAV!$A:$N,MATCH("SubFund_Code",NAV!$A$1:$N$1,0),0),"n/a",IF($BK367="",$BJ367/SUMIFS($BJ:$BJ,$BK:$BK,"",$B:$B,$B367)*VLOOKUP($BL$1,NAV!$A:$N,MATCH("Hedged sc",NAV!$A$1:$N$1,0),0)/VLOOKUP($BL$1,NAV!$A:$N,MATCH("SC in FUND CCY",NAV!$A$1:$N$1,0),0),IF($BK367&lt;&gt;VLOOKUP($BL$1,NAV!$A:$N,MATCH("SC",NAV!$A$1:$N$1,0),0),"n/a",$BJ367/VLOOKUP($BL$1,NAV!$A:$N,MATCH("SC in FUND CCY",NAV!$A$1:$N$1,0),0))))</f>
        <v>n/a</v>
      </c>
    </row>
    <row r="368" spans="1:64" hidden="1" x14ac:dyDescent="0.25">
      <c r="A368" s="1">
        <v>44196</v>
      </c>
      <c r="B368" t="s">
        <v>111</v>
      </c>
      <c r="C368" t="s">
        <v>112</v>
      </c>
      <c r="D368" t="s">
        <v>63</v>
      </c>
      <c r="E368" t="s">
        <v>58</v>
      </c>
      <c r="F368" t="s">
        <v>59</v>
      </c>
      <c r="G368" t="s">
        <v>60</v>
      </c>
      <c r="H368">
        <v>850</v>
      </c>
      <c r="I368" t="s">
        <v>62</v>
      </c>
      <c r="L368" t="s">
        <v>63</v>
      </c>
      <c r="M368">
        <v>264293</v>
      </c>
      <c r="N368">
        <v>0</v>
      </c>
      <c r="Q368" t="s">
        <v>91</v>
      </c>
      <c r="AQ368">
        <v>-179.81</v>
      </c>
      <c r="AS368">
        <v>-179.81</v>
      </c>
      <c r="AT368">
        <v>-179.81</v>
      </c>
      <c r="AV368">
        <v>-179.81</v>
      </c>
      <c r="BA368">
        <v>752025.17</v>
      </c>
      <c r="BD368">
        <v>33555051.869999997</v>
      </c>
      <c r="BE368">
        <v>-5.3600000000000002E-4</v>
      </c>
      <c r="BF368" t="str">
        <f>IF(TRIM(W368)="",IF(TRIM(O368)="",IF(TRIM(M368)="","please check",CONCATENATE(M368,"_",COUNTIFS($M$2:$M368,M368,$C$2:$C368,$C368))),CONCATENATE(O368,"_",COUNTIFS($O$2:$O368,O368,$C$2:$C368,$C368))),W368)</f>
        <v>264293_1</v>
      </c>
      <c r="BG368" t="str">
        <f t="shared" si="17"/>
        <v/>
      </c>
      <c r="BH368">
        <f t="shared" si="18"/>
        <v>-179.81</v>
      </c>
      <c r="BI368">
        <f t="shared" si="19"/>
        <v>-179.81</v>
      </c>
      <c r="BJ368">
        <f>IF($I368&lt;&gt;"F.E.T.",$AV368,IF($BK368="",IF($D368=$L368,$BI368,-SUMIFS($BI:$BI,$BG:$BG,$BG368,$B:$B,$B368,$L:$L,"&lt;&gt;"&amp;$L368)+SUMIFS($AY:$AY,$BG:$BG,$BG368,$B:$B,$B368)),IF($D368=$L368,-SUMIFS($BI:$BI,$BG:$BG,$BG368,$B:$B,$B368,$L:$L,"&lt;&gt;"&amp;$L368)*VLOOKUP($D368&amp;(IF($L368=MID($Q368,FIND("Bought ",$Q368)+7,3),MID($Q368,FIND("Sold ",$Q368)+5,3),IF($L368=MID($Q368,FIND("Sold ",$Q368)+5,3),MID($Q368,FIND("Bought ",$Q368)+7,3),"error"))),FX!$A:$B,2,0)+SUMIFS($AY:$AY,$BG:$BG,$BG368,$B:$B,$B368),$BI368*(VLOOKUP($D368&amp;$L368,FX!$A:$B,2,0)))))</f>
        <v>-179.81</v>
      </c>
      <c r="BK368" t="str">
        <f>IF(E368="CASH",IFERROR(VLOOKUP(M368,[1]mapping!$A:$C,3,0),""),IF(I368="F.E.T.",IF(VLOOKUP(O368,[1]forwards!$E:$Q,13,0)=0,"",VLOOKUP(O368,[1]forwards!$E:$Q,13,0)),""))</f>
        <v>I</v>
      </c>
      <c r="BL368" t="str">
        <f>IF($B368&lt;&gt;VLOOKUP($BL$1,NAV!$A:$N,MATCH("SubFund_Code",NAV!$A$1:$N$1,0),0),"n/a",IF($BK368="",$BJ368/SUMIFS($BJ:$BJ,$BK:$BK,"",$B:$B,$B368)*VLOOKUP($BL$1,NAV!$A:$N,MATCH("Hedged sc",NAV!$A$1:$N$1,0),0)/VLOOKUP($BL$1,NAV!$A:$N,MATCH("SC in FUND CCY",NAV!$A$1:$N$1,0),0),IF($BK368&lt;&gt;VLOOKUP($BL$1,NAV!$A:$N,MATCH("SC",NAV!$A$1:$N$1,0),0),"n/a",$BJ368/VLOOKUP($BL$1,NAV!$A:$N,MATCH("SC in FUND CCY",NAV!$A$1:$N$1,0),0))))</f>
        <v>n/a</v>
      </c>
    </row>
    <row r="369" spans="1:65" hidden="1" x14ac:dyDescent="0.25">
      <c r="A369" s="1">
        <v>44196</v>
      </c>
      <c r="B369" t="s">
        <v>111</v>
      </c>
      <c r="C369" t="s">
        <v>112</v>
      </c>
      <c r="D369" t="s">
        <v>63</v>
      </c>
      <c r="E369" t="s">
        <v>58</v>
      </c>
      <c r="F369" t="s">
        <v>59</v>
      </c>
      <c r="G369" t="s">
        <v>60</v>
      </c>
      <c r="H369">
        <v>850</v>
      </c>
      <c r="I369" t="s">
        <v>62</v>
      </c>
      <c r="L369" t="s">
        <v>63</v>
      </c>
      <c r="M369">
        <v>264839</v>
      </c>
      <c r="N369">
        <v>0</v>
      </c>
      <c r="Q369" t="s">
        <v>109</v>
      </c>
      <c r="AQ369">
        <v>-14594.53</v>
      </c>
      <c r="AS369">
        <v>-14594.53</v>
      </c>
      <c r="AT369">
        <v>-14594.53</v>
      </c>
      <c r="AV369">
        <v>-14594.53</v>
      </c>
      <c r="BA369">
        <v>752025.17</v>
      </c>
      <c r="BD369">
        <v>33555051.869999997</v>
      </c>
      <c r="BE369">
        <v>-4.3493999999999998E-2</v>
      </c>
      <c r="BF369" t="str">
        <f>IF(TRIM(W369)="",IF(TRIM(O369)="",IF(TRIM(M369)="","please check",CONCATENATE(M369,"_",COUNTIFS($M$2:$M369,M369,$C$2:$C369,$C369))),CONCATENATE(O369,"_",COUNTIFS($O$2:$O369,O369,$C$2:$C369,$C369))),W369)</f>
        <v>264839_1</v>
      </c>
      <c r="BG369" t="str">
        <f t="shared" si="17"/>
        <v/>
      </c>
      <c r="BH369">
        <f t="shared" si="18"/>
        <v>-14594.53</v>
      </c>
      <c r="BI369">
        <f t="shared" si="19"/>
        <v>-14594.53</v>
      </c>
      <c r="BJ369">
        <f>IF($I369&lt;&gt;"F.E.T.",$AV369,IF($BK369="",IF($D369=$L369,$BI369,-SUMIFS($BI:$BI,$BG:$BG,$BG369,$B:$B,$B369,$L:$L,"&lt;&gt;"&amp;$L369)+SUMIFS($AY:$AY,$BG:$BG,$BG369,$B:$B,$B369)),IF($D369=$L369,-SUMIFS($BI:$BI,$BG:$BG,$BG369,$B:$B,$B369,$L:$L,"&lt;&gt;"&amp;$L369)*VLOOKUP($D369&amp;(IF($L369=MID($Q369,FIND("Bought ",$Q369)+7,3),MID($Q369,FIND("Sold ",$Q369)+5,3),IF($L369=MID($Q369,FIND("Sold ",$Q369)+5,3),MID($Q369,FIND("Bought ",$Q369)+7,3),"error"))),FX!$A:$B,2,0)+SUMIFS($AY:$AY,$BG:$BG,$BG369,$B:$B,$B369),$BI369*(VLOOKUP($D369&amp;$L369,FX!$A:$B,2,0)))))</f>
        <v>-14594.53</v>
      </c>
      <c r="BK369" t="str">
        <f>IF(E369="CASH",IFERROR(VLOOKUP(M369,[1]mapping!$A:$C,3,0),""),IF(I369="F.E.T.",IF(VLOOKUP(O369,[1]forwards!$E:$Q,13,0)=0,"",VLOOKUP(O369,[1]forwards!$E:$Q,13,0)),""))</f>
        <v>IEH</v>
      </c>
      <c r="BL369" t="str">
        <f>IF($B369&lt;&gt;VLOOKUP($BL$1,NAV!$A:$N,MATCH("SubFund_Code",NAV!$A$1:$N$1,0),0),"n/a",IF($BK369="",$BJ369/SUMIFS($BJ:$BJ,$BK:$BK,"",$B:$B,$B369)*VLOOKUP($BL$1,NAV!$A:$N,MATCH("Hedged sc",NAV!$A$1:$N$1,0),0)/VLOOKUP($BL$1,NAV!$A:$N,MATCH("SC in FUND CCY",NAV!$A$1:$N$1,0),0),IF($BK369&lt;&gt;VLOOKUP($BL$1,NAV!$A:$N,MATCH("SC",NAV!$A$1:$N$1,0),0),"n/a",$BJ369/VLOOKUP($BL$1,NAV!$A:$N,MATCH("SC in FUND CCY",NAV!$A$1:$N$1,0),0))))</f>
        <v>n/a</v>
      </c>
    </row>
    <row r="370" spans="1:65" hidden="1" x14ac:dyDescent="0.25">
      <c r="A370" s="1">
        <v>44196</v>
      </c>
      <c r="B370" t="s">
        <v>111</v>
      </c>
      <c r="C370" t="s">
        <v>112</v>
      </c>
      <c r="D370" t="s">
        <v>63</v>
      </c>
      <c r="E370" t="s">
        <v>58</v>
      </c>
      <c r="F370" t="s">
        <v>59</v>
      </c>
      <c r="G370" t="s">
        <v>60</v>
      </c>
      <c r="H370">
        <v>800</v>
      </c>
      <c r="I370" t="s">
        <v>68</v>
      </c>
      <c r="L370" t="s">
        <v>57</v>
      </c>
      <c r="M370">
        <v>265000</v>
      </c>
      <c r="N370">
        <v>0</v>
      </c>
      <c r="Q370" t="s">
        <v>69</v>
      </c>
      <c r="AQ370">
        <v>-12660.07</v>
      </c>
      <c r="AS370">
        <v>-12660.07</v>
      </c>
      <c r="AT370">
        <v>-15490.23</v>
      </c>
      <c r="AV370">
        <v>-15490.23</v>
      </c>
      <c r="BA370">
        <v>148.77000000000001</v>
      </c>
      <c r="BD370">
        <v>33555051.869999997</v>
      </c>
      <c r="BE370">
        <v>-4.6163999999999997E-2</v>
      </c>
      <c r="BF370" t="str">
        <f>IF(TRIM(W370)="",IF(TRIM(O370)="",IF(TRIM(M370)="","please check",CONCATENATE(M370,"_",COUNTIFS($M$2:$M370,M370,$C$2:$C370,$C370))),CONCATENATE(O370,"_",COUNTIFS($O$2:$O370,O370,$C$2:$C370,$C370))),W370)</f>
        <v>265000_1</v>
      </c>
      <c r="BG370" t="str">
        <f t="shared" si="17"/>
        <v/>
      </c>
      <c r="BH370">
        <f t="shared" si="18"/>
        <v>-12660.07</v>
      </c>
      <c r="BI370">
        <f t="shared" si="19"/>
        <v>-12660.07</v>
      </c>
      <c r="BJ370">
        <f>IF($I370&lt;&gt;"F.E.T.",$AV370,IF($BK370="",IF($D370=$L370,$BI370,-SUMIFS($BI:$BI,$BG:$BG,$BG370,$B:$B,$B370,$L:$L,"&lt;&gt;"&amp;$L370)+SUMIFS($AY:$AY,$BG:$BG,$BG370,$B:$B,$B370)),IF($D370=$L370,-SUMIFS($BI:$BI,$BG:$BG,$BG370,$B:$B,$B370,$L:$L,"&lt;&gt;"&amp;$L370)*VLOOKUP($D370&amp;(IF($L370=MID($Q370,FIND("Bought ",$Q370)+7,3),MID($Q370,FIND("Sold ",$Q370)+5,3),IF($L370=MID($Q370,FIND("Sold ",$Q370)+5,3),MID($Q370,FIND("Bought ",$Q370)+7,3),"error"))),FX!$A:$B,2,0)+SUMIFS($AY:$AY,$BG:$BG,$BG370,$B:$B,$B370),$BI370*(VLOOKUP($D370&amp;$L370,FX!$A:$B,2,0)))))</f>
        <v>-15490.23</v>
      </c>
      <c r="BK370" t="str">
        <f>IF(E370="CASH",IFERROR(VLOOKUP(M370,[1]mapping!$A:$C,3,0),""),IF(I370="F.E.T.",IF(VLOOKUP(O370,[1]forwards!$E:$Q,13,0)=0,"",VLOOKUP(O370,[1]forwards!$E:$Q,13,0)),""))</f>
        <v/>
      </c>
      <c r="BL370" t="str">
        <f>IF($B370&lt;&gt;VLOOKUP($BL$1,NAV!$A:$N,MATCH("SubFund_Code",NAV!$A$1:$N$1,0),0),"n/a",IF($BK370="",$BJ370/SUMIFS($BJ:$BJ,$BK:$BK,"",$B:$B,$B370)*VLOOKUP($BL$1,NAV!$A:$N,MATCH("Hedged sc",NAV!$A$1:$N$1,0),0)/VLOOKUP($BL$1,NAV!$A:$N,MATCH("SC in FUND CCY",NAV!$A$1:$N$1,0),0),IF($BK370&lt;&gt;VLOOKUP($BL$1,NAV!$A:$N,MATCH("SC",NAV!$A$1:$N$1,0),0),"n/a",$BJ370/VLOOKUP($BL$1,NAV!$A:$N,MATCH("SC in FUND CCY",NAV!$A$1:$N$1,0),0))))</f>
        <v>n/a</v>
      </c>
    </row>
    <row r="371" spans="1:65" hidden="1" x14ac:dyDescent="0.25">
      <c r="A371" s="1">
        <v>44196</v>
      </c>
      <c r="B371" t="s">
        <v>111</v>
      </c>
      <c r="C371" t="s">
        <v>112</v>
      </c>
      <c r="D371" t="s">
        <v>63</v>
      </c>
      <c r="E371" t="s">
        <v>58</v>
      </c>
      <c r="F371" t="s">
        <v>59</v>
      </c>
      <c r="G371" t="s">
        <v>60</v>
      </c>
      <c r="H371">
        <v>850</v>
      </c>
      <c r="I371" t="s">
        <v>62</v>
      </c>
      <c r="L371" t="s">
        <v>63</v>
      </c>
      <c r="M371">
        <v>265796</v>
      </c>
      <c r="N371">
        <v>0</v>
      </c>
      <c r="Q371" t="s">
        <v>92</v>
      </c>
      <c r="AQ371">
        <v>-0.56999999999999995</v>
      </c>
      <c r="AS371">
        <v>-0.56999999999999995</v>
      </c>
      <c r="AT371">
        <v>-0.56999999999999995</v>
      </c>
      <c r="AV371">
        <v>-0.56999999999999995</v>
      </c>
      <c r="BA371">
        <v>752025.17</v>
      </c>
      <c r="BD371">
        <v>33555051.869999997</v>
      </c>
      <c r="BE371">
        <v>-1.9999999999999999E-6</v>
      </c>
      <c r="BF371" t="str">
        <f>IF(TRIM(W371)="",IF(TRIM(O371)="",IF(TRIM(M371)="","please check",CONCATENATE(M371,"_",COUNTIFS($M$2:$M371,M371,$C$2:$C371,$C371))),CONCATENATE(O371,"_",COUNTIFS($O$2:$O371,O371,$C$2:$C371,$C371))),W371)</f>
        <v>265796_1</v>
      </c>
      <c r="BG371" t="str">
        <f t="shared" si="17"/>
        <v/>
      </c>
      <c r="BH371">
        <f t="shared" si="18"/>
        <v>-0.56999999999999995</v>
      </c>
      <c r="BI371">
        <f t="shared" si="19"/>
        <v>-0.56999999999999995</v>
      </c>
      <c r="BJ371">
        <f>IF($I371&lt;&gt;"F.E.T.",$AV371,IF($BK371="",IF($D371=$L371,$BI371,-SUMIFS($BI:$BI,$BG:$BG,$BG371,$B:$B,$B371,$L:$L,"&lt;&gt;"&amp;$L371)+SUMIFS($AY:$AY,$BG:$BG,$BG371,$B:$B,$B371)),IF($D371=$L371,-SUMIFS($BI:$BI,$BG:$BG,$BG371,$B:$B,$B371,$L:$L,"&lt;&gt;"&amp;$L371)*VLOOKUP($D371&amp;(IF($L371=MID($Q371,FIND("Bought ",$Q371)+7,3),MID($Q371,FIND("Sold ",$Q371)+5,3),IF($L371=MID($Q371,FIND("Sold ",$Q371)+5,3),MID($Q371,FIND("Bought ",$Q371)+7,3),"error"))),FX!$A:$B,2,0)+SUMIFS($AY:$AY,$BG:$BG,$BG371,$B:$B,$B371),$BI371*(VLOOKUP($D371&amp;$L371,FX!$A:$B,2,0)))))</f>
        <v>-0.56999999999999995</v>
      </c>
      <c r="BK371" t="str">
        <f>IF(E371="CASH",IFERROR(VLOOKUP(M371,[1]mapping!$A:$C,3,0),""),IF(I371="F.E.T.",IF(VLOOKUP(O371,[1]forwards!$E:$Q,13,0)=0,"",VLOOKUP(O371,[1]forwards!$E:$Q,13,0)),""))</f>
        <v>PD</v>
      </c>
      <c r="BL371" t="str">
        <f>IF($B371&lt;&gt;VLOOKUP($BL$1,NAV!$A:$N,MATCH("SubFund_Code",NAV!$A$1:$N$1,0),0),"n/a",IF($BK371="",$BJ371/SUMIFS($BJ:$BJ,$BK:$BK,"",$B:$B,$B371)*VLOOKUP($BL$1,NAV!$A:$N,MATCH("Hedged sc",NAV!$A$1:$N$1,0),0)/VLOOKUP($BL$1,NAV!$A:$N,MATCH("SC in FUND CCY",NAV!$A$1:$N$1,0),0),IF($BK371&lt;&gt;VLOOKUP($BL$1,NAV!$A:$N,MATCH("SC",NAV!$A$1:$N$1,0),0),"n/a",$BJ371/VLOOKUP($BL$1,NAV!$A:$N,MATCH("SC in FUND CCY",NAV!$A$1:$N$1,0),0))))</f>
        <v>n/a</v>
      </c>
    </row>
    <row r="372" spans="1:65" hidden="1" x14ac:dyDescent="0.25">
      <c r="A372" s="1">
        <v>44196</v>
      </c>
      <c r="B372" t="s">
        <v>111</v>
      </c>
      <c r="C372" t="s">
        <v>112</v>
      </c>
      <c r="D372" t="s">
        <v>63</v>
      </c>
      <c r="E372" t="s">
        <v>58</v>
      </c>
      <c r="F372" t="s">
        <v>59</v>
      </c>
      <c r="G372" t="s">
        <v>60</v>
      </c>
      <c r="H372">
        <v>850</v>
      </c>
      <c r="I372" t="s">
        <v>62</v>
      </c>
      <c r="L372" t="s">
        <v>63</v>
      </c>
      <c r="M372">
        <v>267100</v>
      </c>
      <c r="N372">
        <v>0</v>
      </c>
      <c r="Q372" t="s">
        <v>75</v>
      </c>
      <c r="AQ372">
        <v>-9.73</v>
      </c>
      <c r="AS372">
        <v>-9.73</v>
      </c>
      <c r="AT372">
        <v>-9.73</v>
      </c>
      <c r="AV372">
        <v>-9.73</v>
      </c>
      <c r="BA372">
        <v>752025.17</v>
      </c>
      <c r="BD372">
        <v>33555051.869999997</v>
      </c>
      <c r="BE372">
        <v>-2.4069999999999999E-3</v>
      </c>
      <c r="BF372" t="str">
        <f>IF(TRIM(W372)="",IF(TRIM(O372)="",IF(TRIM(M372)="","please check",CONCATENATE(M372,"_",COUNTIFS($M$2:$M372,M372,$C$2:$C372,$C372))),CONCATENATE(O372,"_",COUNTIFS($O$2:$O372,O372,$C$2:$C372,$C372))),W372)</f>
        <v>267100_1</v>
      </c>
      <c r="BG372" t="str">
        <f t="shared" si="17"/>
        <v/>
      </c>
      <c r="BH372">
        <f t="shared" si="18"/>
        <v>-9.73</v>
      </c>
      <c r="BI372">
        <f t="shared" si="19"/>
        <v>-9.73</v>
      </c>
      <c r="BJ372">
        <f>IF($I372&lt;&gt;"F.E.T.",$AV372,IF($BK372="",IF($D372=$L372,$BI372,-SUMIFS($BI:$BI,$BG:$BG,$BG372,$B:$B,$B372,$L:$L,"&lt;&gt;"&amp;$L372)+SUMIFS($AY:$AY,$BG:$BG,$BG372,$B:$B,$B372)),IF($D372=$L372,-SUMIFS($BI:$BI,$BG:$BG,$BG372,$B:$B,$B372,$L:$L,"&lt;&gt;"&amp;$L372)*VLOOKUP($D372&amp;(IF($L372=MID($Q372,FIND("Bought ",$Q372)+7,3),MID($Q372,FIND("Sold ",$Q372)+5,3),IF($L372=MID($Q372,FIND("Sold ",$Q372)+5,3),MID($Q372,FIND("Bought ",$Q372)+7,3),"error"))),FX!$A:$B,2,0)+SUMIFS($AY:$AY,$BG:$BG,$BG372,$B:$B,$B372),$BI372*(VLOOKUP($D372&amp;$L372,FX!$A:$B,2,0)))))</f>
        <v>-9.73</v>
      </c>
      <c r="BK372" t="s">
        <v>1727</v>
      </c>
      <c r="BL372" t="str">
        <f>IF($B372&lt;&gt;VLOOKUP($BL$1,NAV!$A:$N,MATCH("SubFund_Code",NAV!$A$1:$N$1,0),0),"n/a",IF($BK372="",$BJ372/SUMIFS($BJ:$BJ,$BK:$BK,"",$B:$B,$B372)*VLOOKUP($BL$1,NAV!$A:$N,MATCH("Hedged sc",NAV!$A$1:$N$1,0),0)/VLOOKUP($BL$1,NAV!$A:$N,MATCH("SC in FUND CCY",NAV!$A$1:$N$1,0),0),IF($BK372&lt;&gt;VLOOKUP($BL$1,NAV!$A:$N,MATCH("SC",NAV!$A$1:$N$1,0),0),"n/a",$BJ372/VLOOKUP($BL$1,NAV!$A:$N,MATCH("SC in FUND CCY",NAV!$A$1:$N$1,0),0))))</f>
        <v>n/a</v>
      </c>
      <c r="BM372" t="s">
        <v>1809</v>
      </c>
    </row>
    <row r="373" spans="1:65" hidden="1" x14ac:dyDescent="0.25">
      <c r="A373" s="1">
        <v>44196</v>
      </c>
      <c r="B373" t="s">
        <v>111</v>
      </c>
      <c r="C373" t="s">
        <v>112</v>
      </c>
      <c r="D373" t="s">
        <v>63</v>
      </c>
      <c r="E373" t="s">
        <v>58</v>
      </c>
      <c r="F373" t="s">
        <v>59</v>
      </c>
      <c r="G373" t="s">
        <v>60</v>
      </c>
      <c r="H373">
        <v>850</v>
      </c>
      <c r="I373" t="s">
        <v>62</v>
      </c>
      <c r="L373" t="s">
        <v>63</v>
      </c>
      <c r="M373">
        <v>267100</v>
      </c>
      <c r="N373">
        <v>0</v>
      </c>
      <c r="Q373" t="s">
        <v>75</v>
      </c>
      <c r="AQ373">
        <v>-797.85</v>
      </c>
      <c r="AS373">
        <v>-797.85</v>
      </c>
      <c r="AT373">
        <v>-797.85</v>
      </c>
      <c r="AV373">
        <v>-797.85</v>
      </c>
      <c r="BA373">
        <v>752025.17</v>
      </c>
      <c r="BD373">
        <v>33555051.869999997</v>
      </c>
      <c r="BE373">
        <v>-2.4069999999999999E-3</v>
      </c>
      <c r="BF373" t="str">
        <f>IF(TRIM(W373)="",IF(TRIM(O373)="",IF(TRIM(M373)="","please check",CONCATENATE(M373,"_",COUNTIFS($M$2:$M373,M373,$C$2:$C373,$C373))),CONCATENATE(O373,"_",COUNTIFS($O$2:$O373,O373,$C$2:$C373,$C373))),W373)</f>
        <v>267100_2</v>
      </c>
      <c r="BG373" t="str">
        <f t="shared" ref="BG373" si="20">IF(TRIM(O373)="","",IFERROR(_xlfn.NUMBERVALUE(TRIM(O373)),TRIM(O373)))</f>
        <v/>
      </c>
      <c r="BH373">
        <f t="shared" ref="BH373" si="21">IF(I373="F.E.T.",$AW373,IF(AB373="",AQ373,AB373))</f>
        <v>-797.85</v>
      </c>
      <c r="BI373">
        <f t="shared" si="19"/>
        <v>-797.85</v>
      </c>
      <c r="BJ373">
        <f>IF($I373&lt;&gt;"F.E.T.",$AV373,IF($BK373="",IF($D373=$L373,$BI373,-SUMIFS($BI:$BI,$BG:$BG,$BG373,$B:$B,$B373,$L:$L,"&lt;&gt;"&amp;$L373)+SUMIFS($AY:$AY,$BG:$BG,$BG373,$B:$B,$B373)),IF($D373=$L373,-SUMIFS($BI:$BI,$BG:$BG,$BG373,$B:$B,$B373,$L:$L,"&lt;&gt;"&amp;$L373)*VLOOKUP($D373&amp;(IF($L373=MID($Q373,FIND("Bought ",$Q373)+7,3),MID($Q373,FIND("Sold ",$Q373)+5,3),IF($L373=MID($Q373,FIND("Sold ",$Q373)+5,3),MID($Q373,FIND("Bought ",$Q373)+7,3),"error"))),FX!$A:$B,2,0)+SUMIFS($AY:$AY,$BG:$BG,$BG373,$B:$B,$B373),$BI373*(VLOOKUP($D373&amp;$L373,FX!$A:$B,2,0)))))</f>
        <v>-797.85</v>
      </c>
      <c r="BK373" t="s">
        <v>1734</v>
      </c>
      <c r="BL373" t="str">
        <f>IF($B373&lt;&gt;VLOOKUP($BL$1,NAV!$A:$N,MATCH("SubFund_Code",NAV!$A$1:$N$1,0),0),"n/a",IF($BK373="",$BJ373/SUMIFS($BJ:$BJ,$BK:$BK,"",$B:$B,$B373)*VLOOKUP($BL$1,NAV!$A:$N,MATCH("Hedged sc",NAV!$A$1:$N$1,0),0)/VLOOKUP($BL$1,NAV!$A:$N,MATCH("SC in FUND CCY",NAV!$A$1:$N$1,0),0),IF($BK373&lt;&gt;VLOOKUP($BL$1,NAV!$A:$N,MATCH("SC",NAV!$A$1:$N$1,0),0),"n/a",$BJ373/VLOOKUP($BL$1,NAV!$A:$N,MATCH("SC in FUND CCY",NAV!$A$1:$N$1,0),0))))</f>
        <v>n/a</v>
      </c>
      <c r="BM373" t="s">
        <v>1809</v>
      </c>
    </row>
    <row r="374" spans="1:65" hidden="1" x14ac:dyDescent="0.25">
      <c r="A374" s="1">
        <v>44196</v>
      </c>
      <c r="B374" t="s">
        <v>111</v>
      </c>
      <c r="C374" t="s">
        <v>112</v>
      </c>
      <c r="D374" t="s">
        <v>63</v>
      </c>
      <c r="E374" t="s">
        <v>58</v>
      </c>
      <c r="F374" t="s">
        <v>59</v>
      </c>
      <c r="G374" t="s">
        <v>60</v>
      </c>
      <c r="H374">
        <v>850</v>
      </c>
      <c r="I374" t="s">
        <v>62</v>
      </c>
      <c r="L374" t="s">
        <v>63</v>
      </c>
      <c r="M374">
        <v>290018</v>
      </c>
      <c r="N374">
        <v>0</v>
      </c>
      <c r="Q374" t="s">
        <v>84</v>
      </c>
      <c r="AQ374">
        <v>-55.58</v>
      </c>
      <c r="AS374">
        <v>-55.58</v>
      </c>
      <c r="AT374">
        <v>-55.58</v>
      </c>
      <c r="AV374">
        <v>-55.58</v>
      </c>
      <c r="BA374">
        <v>752025.17</v>
      </c>
      <c r="BD374">
        <v>33555051.869999997</v>
      </c>
      <c r="BE374">
        <v>-1.66E-4</v>
      </c>
      <c r="BF374" t="str">
        <f>IF(TRIM(W374)="",IF(TRIM(O374)="",IF(TRIM(M374)="","please check",CONCATENATE(M374,"_",COUNTIFS($M$2:$M374,M374,$C$2:$C374,$C374))),CONCATENATE(O374,"_",COUNTIFS($O$2:$O374,O374,$C$2:$C374,$C374))),W374)</f>
        <v>290018_1</v>
      </c>
      <c r="BG374" t="str">
        <f t="shared" si="17"/>
        <v/>
      </c>
      <c r="BH374">
        <f t="shared" si="18"/>
        <v>-55.58</v>
      </c>
      <c r="BI374">
        <f t="shared" si="19"/>
        <v>-55.58</v>
      </c>
      <c r="BJ374">
        <f>IF($I374&lt;&gt;"F.E.T.",$AV374,IF($BK374="",IF($D374=$L374,$BI374,-SUMIFS($BI:$BI,$BG:$BG,$BG374,$B:$B,$B374,$L:$L,"&lt;&gt;"&amp;$L374)+SUMIFS($AY:$AY,$BG:$BG,$BG374,$B:$B,$B374)),IF($D374=$L374,-SUMIFS($BI:$BI,$BG:$BG,$BG374,$B:$B,$B374,$L:$L,"&lt;&gt;"&amp;$L374)*VLOOKUP($D374&amp;(IF($L374=MID($Q374,FIND("Bought ",$Q374)+7,3),MID($Q374,FIND("Sold ",$Q374)+5,3),IF($L374=MID($Q374,FIND("Sold ",$Q374)+5,3),MID($Q374,FIND("Bought ",$Q374)+7,3),"error"))),FX!$A:$B,2,0)+SUMIFS($AY:$AY,$BG:$BG,$BG374,$B:$B,$B374),$BI374*(VLOOKUP($D374&amp;$L374,FX!$A:$B,2,0)))))</f>
        <v>-55.58</v>
      </c>
      <c r="BK374" t="str">
        <f>IF(E374="CASH",IFERROR(VLOOKUP(M374,[1]mapping!$A:$C,3,0),""),IF(I374="F.E.T.",IF(VLOOKUP(O374,[1]forwards!$E:$Q,13,0)=0,"",VLOOKUP(O374,[1]forwards!$E:$Q,13,0)),""))</f>
        <v>I</v>
      </c>
      <c r="BL374" t="str">
        <f>IF($B374&lt;&gt;VLOOKUP($BL$1,NAV!$A:$N,MATCH("SubFund_Code",NAV!$A$1:$N$1,0),0),"n/a",IF($BK374="",$BJ374/SUMIFS($BJ:$BJ,$BK:$BK,"",$B:$B,$B374)*VLOOKUP($BL$1,NAV!$A:$N,MATCH("Hedged sc",NAV!$A$1:$N$1,0),0)/VLOOKUP($BL$1,NAV!$A:$N,MATCH("SC in FUND CCY",NAV!$A$1:$N$1,0),0),IF($BK374&lt;&gt;VLOOKUP($BL$1,NAV!$A:$N,MATCH("SC",NAV!$A$1:$N$1,0),0),"n/a",$BJ374/VLOOKUP($BL$1,NAV!$A:$N,MATCH("SC in FUND CCY",NAV!$A$1:$N$1,0),0))))</f>
        <v>n/a</v>
      </c>
    </row>
    <row r="375" spans="1:65" hidden="1" x14ac:dyDescent="0.25">
      <c r="A375" s="1">
        <v>44196</v>
      </c>
      <c r="B375" t="s">
        <v>111</v>
      </c>
      <c r="C375" t="s">
        <v>112</v>
      </c>
      <c r="D375" t="s">
        <v>63</v>
      </c>
      <c r="E375" t="s">
        <v>58</v>
      </c>
      <c r="F375" t="s">
        <v>59</v>
      </c>
      <c r="G375" t="s">
        <v>60</v>
      </c>
      <c r="H375">
        <v>850</v>
      </c>
      <c r="I375" t="s">
        <v>62</v>
      </c>
      <c r="L375" t="s">
        <v>63</v>
      </c>
      <c r="M375">
        <v>290025</v>
      </c>
      <c r="N375">
        <v>0</v>
      </c>
      <c r="Q375" t="s">
        <v>110</v>
      </c>
      <c r="AQ375">
        <v>-4511.03</v>
      </c>
      <c r="AS375">
        <v>-4511.03</v>
      </c>
      <c r="AT375">
        <v>-4511.03</v>
      </c>
      <c r="AV375">
        <v>-4511.03</v>
      </c>
      <c r="BA375">
        <v>752025.17</v>
      </c>
      <c r="BD375">
        <v>33555051.869999997</v>
      </c>
      <c r="BE375">
        <v>-1.3443999999999999E-2</v>
      </c>
      <c r="BF375" t="str">
        <f>IF(TRIM(W375)="",IF(TRIM(O375)="",IF(TRIM(M375)="","please check",CONCATENATE(M375,"_",COUNTIFS($M$2:$M375,M375,$C$2:$C375,$C375))),CONCATENATE(O375,"_",COUNTIFS($O$2:$O375,O375,$C$2:$C375,$C375))),W375)</f>
        <v>290025_1</v>
      </c>
      <c r="BG375" t="str">
        <f t="shared" si="17"/>
        <v/>
      </c>
      <c r="BH375">
        <f t="shared" si="18"/>
        <v>-4511.03</v>
      </c>
      <c r="BI375">
        <f t="shared" si="19"/>
        <v>-4511.03</v>
      </c>
      <c r="BJ375">
        <f>IF($I375&lt;&gt;"F.E.T.",$AV375,IF($BK375="",IF($D375=$L375,$BI375,-SUMIFS($BI:$BI,$BG:$BG,$BG375,$B:$B,$B375,$L:$L,"&lt;&gt;"&amp;$L375)+SUMIFS($AY:$AY,$BG:$BG,$BG375,$B:$B,$B375)),IF($D375=$L375,-SUMIFS($BI:$BI,$BG:$BG,$BG375,$B:$B,$B375,$L:$L,"&lt;&gt;"&amp;$L375)*VLOOKUP($D375&amp;(IF($L375=MID($Q375,FIND("Bought ",$Q375)+7,3),MID($Q375,FIND("Sold ",$Q375)+5,3),IF($L375=MID($Q375,FIND("Sold ",$Q375)+5,3),MID($Q375,FIND("Bought ",$Q375)+7,3),"error"))),FX!$A:$B,2,0)+SUMIFS($AY:$AY,$BG:$BG,$BG375,$B:$B,$B375),$BI375*(VLOOKUP($D375&amp;$L375,FX!$A:$B,2,0)))))</f>
        <v>-4511.03</v>
      </c>
      <c r="BK375" t="str">
        <f>IF(E375="CASH",IFERROR(VLOOKUP(M375,[1]mapping!$A:$C,3,0),""),IF(I375="F.E.T.",IF(VLOOKUP(O375,[1]forwards!$E:$Q,13,0)=0,"",VLOOKUP(O375,[1]forwards!$E:$Q,13,0)),""))</f>
        <v>IEH</v>
      </c>
      <c r="BL375" t="str">
        <f>IF($B375&lt;&gt;VLOOKUP($BL$1,NAV!$A:$N,MATCH("SubFund_Code",NAV!$A$1:$N$1,0),0),"n/a",IF($BK375="",$BJ375/SUMIFS($BJ:$BJ,$BK:$BK,"",$B:$B,$B375)*VLOOKUP($BL$1,NAV!$A:$N,MATCH("Hedged sc",NAV!$A$1:$N$1,0),0)/VLOOKUP($BL$1,NAV!$A:$N,MATCH("SC in FUND CCY",NAV!$A$1:$N$1,0),0),IF($BK375&lt;&gt;VLOOKUP($BL$1,NAV!$A:$N,MATCH("SC",NAV!$A$1:$N$1,0),0),"n/a",$BJ375/VLOOKUP($BL$1,NAV!$A:$N,MATCH("SC in FUND CCY",NAV!$A$1:$N$1,0),0))))</f>
        <v>n/a</v>
      </c>
    </row>
    <row r="376" spans="1:65" hidden="1" x14ac:dyDescent="0.25">
      <c r="A376" s="1">
        <v>44196</v>
      </c>
      <c r="B376" t="s">
        <v>111</v>
      </c>
      <c r="C376" t="s">
        <v>112</v>
      </c>
      <c r="D376" t="s">
        <v>63</v>
      </c>
      <c r="E376" t="s">
        <v>58</v>
      </c>
      <c r="F376" t="s">
        <v>59</v>
      </c>
      <c r="G376" t="s">
        <v>60</v>
      </c>
      <c r="H376">
        <v>850</v>
      </c>
      <c r="I376" t="s">
        <v>62</v>
      </c>
      <c r="L376" t="s">
        <v>63</v>
      </c>
      <c r="M376">
        <v>290034</v>
      </c>
      <c r="N376">
        <v>0</v>
      </c>
      <c r="Q376" t="s">
        <v>80</v>
      </c>
      <c r="AQ376">
        <v>-262.49</v>
      </c>
      <c r="AS376">
        <v>-262.49</v>
      </c>
      <c r="AT376">
        <v>-262.49</v>
      </c>
      <c r="AV376">
        <v>-262.49</v>
      </c>
      <c r="BA376">
        <v>752025.17</v>
      </c>
      <c r="BD376">
        <v>33555051.869999997</v>
      </c>
      <c r="BE376">
        <v>-7.8200000000000003E-4</v>
      </c>
      <c r="BF376" t="str">
        <f>IF(TRIM(W376)="",IF(TRIM(O376)="",IF(TRIM(M376)="","please check",CONCATENATE(M376,"_",COUNTIFS($M$2:$M376,M376,$C$2:$C376,$C376))),CONCATENATE(O376,"_",COUNTIFS($O$2:$O376,O376,$C$2:$C376,$C376))),W376)</f>
        <v>290034_1</v>
      </c>
      <c r="BG376" t="str">
        <f t="shared" si="17"/>
        <v/>
      </c>
      <c r="BH376">
        <f t="shared" si="18"/>
        <v>-262.49</v>
      </c>
      <c r="BI376">
        <f t="shared" si="19"/>
        <v>-262.49</v>
      </c>
      <c r="BJ376">
        <f>IF($I376&lt;&gt;"F.E.T.",$AV376,IF($BK376="",IF($D376=$L376,$BI376,-SUMIFS($BI:$BI,$BG:$BG,$BG376,$B:$B,$B376,$L:$L,"&lt;&gt;"&amp;$L376)+SUMIFS($AY:$AY,$BG:$BG,$BG376,$B:$B,$B376)),IF($D376=$L376,-SUMIFS($BI:$BI,$BG:$BG,$BG376,$B:$B,$B376,$L:$L,"&lt;&gt;"&amp;$L376)*VLOOKUP($D376&amp;(IF($L376=MID($Q376,FIND("Bought ",$Q376)+7,3),MID($Q376,FIND("Sold ",$Q376)+5,3),IF($L376=MID($Q376,FIND("Sold ",$Q376)+5,3),MID($Q376,FIND("Bought ",$Q376)+7,3),"error"))),FX!$A:$B,2,0)+SUMIFS($AY:$AY,$BG:$BG,$BG376,$B:$B,$B376),$BI376*(VLOOKUP($D376&amp;$L376,FX!$A:$B,2,0)))))</f>
        <v>-262.49</v>
      </c>
      <c r="BK376" t="str">
        <f>IF(E376="CASH",IFERROR(VLOOKUP(M376,[1]mapping!$A:$C,3,0),""),IF(I376="F.E.T.",IF(VLOOKUP(O376,[1]forwards!$E:$Q,13,0)=0,"",VLOOKUP(O376,[1]forwards!$E:$Q,13,0)),""))</f>
        <v>P</v>
      </c>
      <c r="BL376" t="str">
        <f>IF($B376&lt;&gt;VLOOKUP($BL$1,NAV!$A:$N,MATCH("SubFund_Code",NAV!$A$1:$N$1,0),0),"n/a",IF($BK376="",$BJ376/SUMIFS($BJ:$BJ,$BK:$BK,"",$B:$B,$B376)*VLOOKUP($BL$1,NAV!$A:$N,MATCH("Hedged sc",NAV!$A$1:$N$1,0),0)/VLOOKUP($BL$1,NAV!$A:$N,MATCH("SC in FUND CCY",NAV!$A$1:$N$1,0),0),IF($BK376&lt;&gt;VLOOKUP($BL$1,NAV!$A:$N,MATCH("SC",NAV!$A$1:$N$1,0),0),"n/a",$BJ376/VLOOKUP($BL$1,NAV!$A:$N,MATCH("SC in FUND CCY",NAV!$A$1:$N$1,0),0))))</f>
        <v>n/a</v>
      </c>
    </row>
    <row r="377" spans="1:65" hidden="1" x14ac:dyDescent="0.25">
      <c r="A377" s="1">
        <v>44196</v>
      </c>
      <c r="B377" t="s">
        <v>111</v>
      </c>
      <c r="C377" t="s">
        <v>112</v>
      </c>
      <c r="D377" t="s">
        <v>63</v>
      </c>
      <c r="E377" t="s">
        <v>58</v>
      </c>
      <c r="F377" t="s">
        <v>59</v>
      </c>
      <c r="G377" t="s">
        <v>60</v>
      </c>
      <c r="H377">
        <v>850</v>
      </c>
      <c r="I377" t="s">
        <v>62</v>
      </c>
      <c r="L377" t="s">
        <v>63</v>
      </c>
      <c r="M377">
        <v>294864</v>
      </c>
      <c r="N377">
        <v>0</v>
      </c>
      <c r="Q377" t="s">
        <v>79</v>
      </c>
      <c r="AQ377">
        <v>-177.65</v>
      </c>
      <c r="AS377">
        <v>-177.65</v>
      </c>
      <c r="AT377">
        <v>-177.65</v>
      </c>
      <c r="AV377">
        <v>-177.65</v>
      </c>
      <c r="BA377">
        <v>752025.17</v>
      </c>
      <c r="BD377">
        <v>33555051.869999997</v>
      </c>
      <c r="BE377">
        <v>-5.2899999999999996E-4</v>
      </c>
      <c r="BF377" t="str">
        <f>IF(TRIM(W377)="",IF(TRIM(O377)="",IF(TRIM(M377)="","please check",CONCATENATE(M377,"_",COUNTIFS($M$2:$M377,M377,$C$2:$C377,$C377))),CONCATENATE(O377,"_",COUNTIFS($O$2:$O377,O377,$C$2:$C377,$C377))),W377)</f>
        <v>294864_1</v>
      </c>
      <c r="BG377" t="str">
        <f t="shared" si="17"/>
        <v/>
      </c>
      <c r="BH377">
        <f t="shared" si="18"/>
        <v>-177.65</v>
      </c>
      <c r="BI377">
        <f t="shared" si="19"/>
        <v>-177.65</v>
      </c>
      <c r="BJ377">
        <f>IF($I377&lt;&gt;"F.E.T.",$AV377,IF($BK377="",IF($D377=$L377,$BI377,-SUMIFS($BI:$BI,$BG:$BG,$BG377,$B:$B,$B377,$L:$L,"&lt;&gt;"&amp;$L377)+SUMIFS($AY:$AY,$BG:$BG,$BG377,$B:$B,$B377)),IF($D377=$L377,-SUMIFS($BI:$BI,$BG:$BG,$BG377,$B:$B,$B377,$L:$L,"&lt;&gt;"&amp;$L377)*VLOOKUP($D377&amp;(IF($L377=MID($Q377,FIND("Bought ",$Q377)+7,3),MID($Q377,FIND("Sold ",$Q377)+5,3),IF($L377=MID($Q377,FIND("Sold ",$Q377)+5,3),MID($Q377,FIND("Bought ",$Q377)+7,3),"error"))),FX!$A:$B,2,0)+SUMIFS($AY:$AY,$BG:$BG,$BG377,$B:$B,$B377),$BI377*(VLOOKUP($D377&amp;$L377,FX!$A:$B,2,0)))))</f>
        <v>-177.65</v>
      </c>
      <c r="BK377" t="str">
        <f>IF(E377="CASH",IFERROR(VLOOKUP(M377,[1]mapping!$A:$C,3,0),""),IF(I377="F.E.T.",IF(VLOOKUP(O377,[1]forwards!$E:$Q,13,0)=0,"",VLOOKUP(O377,[1]forwards!$E:$Q,13,0)),""))</f>
        <v>P</v>
      </c>
      <c r="BL377" t="str">
        <f>IF($B377&lt;&gt;VLOOKUP($BL$1,NAV!$A:$N,MATCH("SubFund_Code",NAV!$A$1:$N$1,0),0),"n/a",IF($BK377="",$BJ377/SUMIFS($BJ:$BJ,$BK:$BK,"",$B:$B,$B377)*VLOOKUP($BL$1,NAV!$A:$N,MATCH("Hedged sc",NAV!$A$1:$N$1,0),0)/VLOOKUP($BL$1,NAV!$A:$N,MATCH("SC in FUND CCY",NAV!$A$1:$N$1,0),0),IF($BK377&lt;&gt;VLOOKUP($BL$1,NAV!$A:$N,MATCH("SC",NAV!$A$1:$N$1,0),0),"n/a",$BJ377/VLOOKUP($BL$1,NAV!$A:$N,MATCH("SC in FUND CCY",NAV!$A$1:$N$1,0),0))))</f>
        <v>n/a</v>
      </c>
    </row>
    <row r="378" spans="1:65" hidden="1" x14ac:dyDescent="0.25">
      <c r="A378" s="1">
        <v>44196</v>
      </c>
      <c r="B378" t="s">
        <v>111</v>
      </c>
      <c r="C378" t="s">
        <v>112</v>
      </c>
      <c r="D378" t="s">
        <v>63</v>
      </c>
      <c r="E378" t="s">
        <v>58</v>
      </c>
      <c r="F378" t="s">
        <v>59</v>
      </c>
      <c r="G378" t="s">
        <v>60</v>
      </c>
      <c r="H378">
        <v>850</v>
      </c>
      <c r="I378" t="s">
        <v>62</v>
      </c>
      <c r="L378" t="s">
        <v>63</v>
      </c>
      <c r="M378">
        <v>294880</v>
      </c>
      <c r="N378">
        <v>0</v>
      </c>
      <c r="Q378" t="s">
        <v>89</v>
      </c>
      <c r="AQ378">
        <v>-7.0000000000000007E-2</v>
      </c>
      <c r="AS378">
        <v>-7.0000000000000007E-2</v>
      </c>
      <c r="AT378">
        <v>-7.0000000000000007E-2</v>
      </c>
      <c r="AV378">
        <v>-7.0000000000000007E-2</v>
      </c>
      <c r="BA378">
        <v>752025.17</v>
      </c>
      <c r="BD378">
        <v>33555051.869999997</v>
      </c>
      <c r="BE378">
        <v>0</v>
      </c>
      <c r="BF378" t="str">
        <f>IF(TRIM(W378)="",IF(TRIM(O378)="",IF(TRIM(M378)="","please check",CONCATENATE(M378,"_",COUNTIFS($M$2:$M378,M378,$C$2:$C378,$C378))),CONCATENATE(O378,"_",COUNTIFS($O$2:$O378,O378,$C$2:$C378,$C378))),W378)</f>
        <v>294880_1</v>
      </c>
      <c r="BG378" t="str">
        <f t="shared" si="17"/>
        <v/>
      </c>
      <c r="BH378">
        <f t="shared" si="18"/>
        <v>-7.0000000000000007E-2</v>
      </c>
      <c r="BI378">
        <f t="shared" si="19"/>
        <v>-7.0000000000000007E-2</v>
      </c>
      <c r="BJ378">
        <f>IF($I378&lt;&gt;"F.E.T.",$AV378,IF($BK378="",IF($D378=$L378,$BI378,-SUMIFS($BI:$BI,$BG:$BG,$BG378,$B:$B,$B378,$L:$L,"&lt;&gt;"&amp;$L378)+SUMIFS($AY:$AY,$BG:$BG,$BG378,$B:$B,$B378)),IF($D378=$L378,-SUMIFS($BI:$BI,$BG:$BG,$BG378,$B:$B,$B378,$L:$L,"&lt;&gt;"&amp;$L378)*VLOOKUP($D378&amp;(IF($L378=MID($Q378,FIND("Bought ",$Q378)+7,3),MID($Q378,FIND("Sold ",$Q378)+5,3),IF($L378=MID($Q378,FIND("Sold ",$Q378)+5,3),MID($Q378,FIND("Bought ",$Q378)+7,3),"error"))),FX!$A:$B,2,0)+SUMIFS($AY:$AY,$BG:$BG,$BG378,$B:$B,$B378),$BI378*(VLOOKUP($D378&amp;$L378,FX!$A:$B,2,0)))))</f>
        <v>-7.0000000000000007E-2</v>
      </c>
      <c r="BK378" t="str">
        <f>IF(E378="CASH",IFERROR(VLOOKUP(M378,[1]mapping!$A:$C,3,0),""),IF(I378="F.E.T.",IF(VLOOKUP(O378,[1]forwards!$E:$Q,13,0)=0,"",VLOOKUP(O378,[1]forwards!$E:$Q,13,0)),""))</f>
        <v>PD</v>
      </c>
      <c r="BL378" t="str">
        <f>IF($B378&lt;&gt;VLOOKUP($BL$1,NAV!$A:$N,MATCH("SubFund_Code",NAV!$A$1:$N$1,0),0),"n/a",IF($BK378="",$BJ378/SUMIFS($BJ:$BJ,$BK:$BK,"",$B:$B,$B378)*VLOOKUP($BL$1,NAV!$A:$N,MATCH("Hedged sc",NAV!$A$1:$N$1,0),0)/VLOOKUP($BL$1,NAV!$A:$N,MATCH("SC in FUND CCY",NAV!$A$1:$N$1,0),0),IF($BK378&lt;&gt;VLOOKUP($BL$1,NAV!$A:$N,MATCH("SC",NAV!$A$1:$N$1,0),0),"n/a",$BJ378/VLOOKUP($BL$1,NAV!$A:$N,MATCH("SC in FUND CCY",NAV!$A$1:$N$1,0),0))))</f>
        <v>n/a</v>
      </c>
    </row>
    <row r="379" spans="1:65" hidden="1" x14ac:dyDescent="0.25">
      <c r="A379" s="1">
        <v>44196</v>
      </c>
      <c r="B379" t="s">
        <v>111</v>
      </c>
      <c r="C379" t="s">
        <v>112</v>
      </c>
      <c r="D379" t="s">
        <v>63</v>
      </c>
      <c r="E379" t="s">
        <v>124</v>
      </c>
      <c r="F379" t="s">
        <v>125</v>
      </c>
      <c r="G379" t="s">
        <v>126</v>
      </c>
      <c r="H379">
        <v>400</v>
      </c>
      <c r="I379" t="s">
        <v>197</v>
      </c>
      <c r="J379">
        <v>410</v>
      </c>
      <c r="K379" t="s">
        <v>198</v>
      </c>
      <c r="L379" t="s">
        <v>63</v>
      </c>
      <c r="P379">
        <v>568007000000</v>
      </c>
      <c r="Q379" t="s">
        <v>1416</v>
      </c>
      <c r="R379" t="s">
        <v>199</v>
      </c>
      <c r="S379" t="s">
        <v>200</v>
      </c>
      <c r="T379" t="s">
        <v>206</v>
      </c>
      <c r="U379" t="s">
        <v>219</v>
      </c>
      <c r="V379">
        <v>20052</v>
      </c>
      <c r="W379" t="s">
        <v>1417</v>
      </c>
      <c r="X379" t="s">
        <v>1418</v>
      </c>
      <c r="AB379">
        <v>17476</v>
      </c>
      <c r="AC379" s="1">
        <v>43850</v>
      </c>
      <c r="AD379" s="1">
        <v>43852</v>
      </c>
      <c r="AE379" s="1">
        <v>44175</v>
      </c>
      <c r="AL379">
        <v>1</v>
      </c>
      <c r="AO379">
        <v>108.85702000000001</v>
      </c>
      <c r="AP379">
        <v>115.34</v>
      </c>
      <c r="AQ379">
        <v>2015681.84</v>
      </c>
      <c r="AR379">
        <v>0</v>
      </c>
      <c r="AS379">
        <v>2015681.84</v>
      </c>
      <c r="AT379">
        <v>2015681.84</v>
      </c>
      <c r="AU379">
        <v>0</v>
      </c>
      <c r="AV379">
        <v>2015681.84</v>
      </c>
      <c r="AW379">
        <v>1902385.29</v>
      </c>
      <c r="AX379">
        <v>1902385.29</v>
      </c>
      <c r="BA379">
        <v>32556626.18</v>
      </c>
      <c r="BB379">
        <v>0</v>
      </c>
      <c r="BC379">
        <v>32556626.18</v>
      </c>
      <c r="BD379">
        <v>33555051.869999997</v>
      </c>
      <c r="BE379">
        <v>6.0070889999999997</v>
      </c>
      <c r="BF379" t="str">
        <f>IF(TRIM(W379)="",IF(TRIM(O379)="",IF(TRIM(M379)="","please check",CONCATENATE(M379,"_",COUNTIFS($M$2:$M379,M379,$C$2:$C379,$C379))),CONCATENATE(O379,"_",COUNTIFS($O$2:$O379,O379,$C$2:$C379,$C379))),W379)</f>
        <v>IE00B2NPKV68</v>
      </c>
      <c r="BG379" t="str">
        <f t="shared" si="17"/>
        <v/>
      </c>
      <c r="BH379">
        <f t="shared" si="18"/>
        <v>17476</v>
      </c>
      <c r="BI379">
        <f t="shared" si="19"/>
        <v>2015681.84</v>
      </c>
      <c r="BJ379">
        <f>IF($I379&lt;&gt;"F.E.T.",$AV379,IF($BK379="",IF($D379=$L379,$BI379,-SUMIFS($BI:$BI,$BG:$BG,$BG379,$B:$B,$B379,$L:$L,"&lt;&gt;"&amp;$L379)+SUMIFS($AY:$AY,$BG:$BG,$BG379,$B:$B,$B379)),IF($D379=$L379,-SUMIFS($BI:$BI,$BG:$BG,$BG379,$B:$B,$B379,$L:$L,"&lt;&gt;"&amp;$L379)*VLOOKUP($D379&amp;(IF($L379=MID($Q379,FIND("Bought ",$Q379)+7,3),MID($Q379,FIND("Sold ",$Q379)+5,3),IF($L379=MID($Q379,FIND("Sold ",$Q379)+5,3),MID($Q379,FIND("Bought ",$Q379)+7,3),"error"))),FX!$A:$B,2,0)+SUMIFS($AY:$AY,$BG:$BG,$BG379,$B:$B,$B379),$BI379*(VLOOKUP($D379&amp;$L379,FX!$A:$B,2,0)))))</f>
        <v>2015681.84</v>
      </c>
      <c r="BK379" t="str">
        <f>IF(E379="CASH",IFERROR(VLOOKUP(M379,[1]mapping!$A:$C,3,0),""),IF(I379="F.E.T.",IF(VLOOKUP(O379,[1]forwards!$E:$Q,13,0)=0,"",VLOOKUP(O379,[1]forwards!$E:$Q,13,0)),""))</f>
        <v/>
      </c>
      <c r="BL379" t="str">
        <f>IF($B379&lt;&gt;VLOOKUP($BL$1,NAV!$A:$N,MATCH("SubFund_Code",NAV!$A$1:$N$1,0),0),"n/a",IF($BK379="",$BJ379/SUMIFS($BJ:$BJ,$BK:$BK,"",$B:$B,$B379)*VLOOKUP($BL$1,NAV!$A:$N,MATCH("Hedged sc",NAV!$A$1:$N$1,0),0)/VLOOKUP($BL$1,NAV!$A:$N,MATCH("SC in FUND CCY",NAV!$A$1:$N$1,0),0),IF($BK379&lt;&gt;VLOOKUP($BL$1,NAV!$A:$N,MATCH("SC",NAV!$A$1:$N$1,0),0),"n/a",$BJ379/VLOOKUP($BL$1,NAV!$A:$N,MATCH("SC in FUND CCY",NAV!$A$1:$N$1,0),0))))</f>
        <v>n/a</v>
      </c>
    </row>
    <row r="380" spans="1:65" hidden="1" x14ac:dyDescent="0.25">
      <c r="A380" s="1">
        <v>44196</v>
      </c>
      <c r="B380" t="s">
        <v>111</v>
      </c>
      <c r="C380" t="s">
        <v>112</v>
      </c>
      <c r="D380" t="s">
        <v>63</v>
      </c>
      <c r="E380" t="s">
        <v>124</v>
      </c>
      <c r="F380" t="s">
        <v>125</v>
      </c>
      <c r="G380" t="s">
        <v>126</v>
      </c>
      <c r="H380">
        <v>400</v>
      </c>
      <c r="I380" t="s">
        <v>197</v>
      </c>
      <c r="J380">
        <v>410</v>
      </c>
      <c r="K380" t="s">
        <v>198</v>
      </c>
      <c r="L380" t="s">
        <v>63</v>
      </c>
      <c r="P380">
        <v>791142000000</v>
      </c>
      <c r="Q380" t="s">
        <v>1410</v>
      </c>
      <c r="R380" t="s">
        <v>199</v>
      </c>
      <c r="S380" t="s">
        <v>200</v>
      </c>
      <c r="T380" t="s">
        <v>461</v>
      </c>
      <c r="U380" t="s">
        <v>309</v>
      </c>
      <c r="V380">
        <v>635713</v>
      </c>
      <c r="W380" t="s">
        <v>1411</v>
      </c>
      <c r="X380" t="s">
        <v>1412</v>
      </c>
      <c r="AB380">
        <v>41401</v>
      </c>
      <c r="AC380" s="1">
        <v>43146</v>
      </c>
      <c r="AD380" s="1">
        <v>43151</v>
      </c>
      <c r="AE380" s="1">
        <v>44182</v>
      </c>
      <c r="AL380">
        <v>1</v>
      </c>
      <c r="AO380">
        <v>50.628717999999999</v>
      </c>
      <c r="AP380">
        <v>53.17</v>
      </c>
      <c r="AQ380">
        <v>2201291.17</v>
      </c>
      <c r="AR380">
        <v>0</v>
      </c>
      <c r="AS380">
        <v>2201291.17</v>
      </c>
      <c r="AT380">
        <v>2201291.17</v>
      </c>
      <c r="AU380">
        <v>0</v>
      </c>
      <c r="AV380">
        <v>2201291.17</v>
      </c>
      <c r="AW380">
        <v>2096079.54</v>
      </c>
      <c r="AX380">
        <v>2096079.54</v>
      </c>
      <c r="BA380">
        <v>32556626.18</v>
      </c>
      <c r="BB380">
        <v>0</v>
      </c>
      <c r="BC380">
        <v>32556626.18</v>
      </c>
      <c r="BD380">
        <v>33555051.869999997</v>
      </c>
      <c r="BE380">
        <v>6.560238</v>
      </c>
      <c r="BF380" t="str">
        <f>IF(TRIM(W380)="",IF(TRIM(O380)="",IF(TRIM(M380)="","please check",CONCATENATE(M380,"_",COUNTIFS($M$2:$M380,M380,$C$2:$C380,$C380))),CONCATENATE(O380,"_",COUNTIFS($O$2:$O380,O380,$C$2:$C380,$C380))),W380)</f>
        <v>IE00BZ163L38</v>
      </c>
      <c r="BG380" t="str">
        <f t="shared" si="17"/>
        <v/>
      </c>
      <c r="BH380">
        <f t="shared" si="18"/>
        <v>41401</v>
      </c>
      <c r="BI380">
        <f t="shared" si="19"/>
        <v>2201291.17</v>
      </c>
      <c r="BJ380">
        <f>IF($I380&lt;&gt;"F.E.T.",$AV380,IF($BK380="",IF($D380=$L380,$BI380,-SUMIFS($BI:$BI,$BG:$BG,$BG380,$B:$B,$B380,$L:$L,"&lt;&gt;"&amp;$L380)+SUMIFS($AY:$AY,$BG:$BG,$BG380,$B:$B,$B380)),IF($D380=$L380,-SUMIFS($BI:$BI,$BG:$BG,$BG380,$B:$B,$B380,$L:$L,"&lt;&gt;"&amp;$L380)*VLOOKUP($D380&amp;(IF($L380=MID($Q380,FIND("Bought ",$Q380)+7,3),MID($Q380,FIND("Sold ",$Q380)+5,3),IF($L380=MID($Q380,FIND("Sold ",$Q380)+5,3),MID($Q380,FIND("Bought ",$Q380)+7,3),"error"))),FX!$A:$B,2,0)+SUMIFS($AY:$AY,$BG:$BG,$BG380,$B:$B,$B380),$BI380*(VLOOKUP($D380&amp;$L380,FX!$A:$B,2,0)))))</f>
        <v>2201291.17</v>
      </c>
      <c r="BK380" t="str">
        <f>IF(E380="CASH",IFERROR(VLOOKUP(M380,[1]mapping!$A:$C,3,0),""),IF(I380="F.E.T.",IF(VLOOKUP(O380,[1]forwards!$E:$Q,13,0)=0,"",VLOOKUP(O380,[1]forwards!$E:$Q,13,0)),""))</f>
        <v/>
      </c>
      <c r="BL380" t="str">
        <f>IF($B380&lt;&gt;VLOOKUP($BL$1,NAV!$A:$N,MATCH("SubFund_Code",NAV!$A$1:$N$1,0),0),"n/a",IF($BK380="",$BJ380/SUMIFS($BJ:$BJ,$BK:$BK,"",$B:$B,$B380)*VLOOKUP($BL$1,NAV!$A:$N,MATCH("Hedged sc",NAV!$A$1:$N$1,0),0)/VLOOKUP($BL$1,NAV!$A:$N,MATCH("SC in FUND CCY",NAV!$A$1:$N$1,0),0),IF($BK380&lt;&gt;VLOOKUP($BL$1,NAV!$A:$N,MATCH("SC",NAV!$A$1:$N$1,0),0),"n/a",$BJ380/VLOOKUP($BL$1,NAV!$A:$N,MATCH("SC in FUND CCY",NAV!$A$1:$N$1,0),0))))</f>
        <v>n/a</v>
      </c>
    </row>
    <row r="381" spans="1:65" hidden="1" x14ac:dyDescent="0.25">
      <c r="A381" s="1">
        <v>44196</v>
      </c>
      <c r="B381" t="s">
        <v>111</v>
      </c>
      <c r="C381" t="s">
        <v>112</v>
      </c>
      <c r="D381" t="s">
        <v>63</v>
      </c>
      <c r="E381" t="s">
        <v>124</v>
      </c>
      <c r="F381" t="s">
        <v>125</v>
      </c>
      <c r="G381" t="s">
        <v>126</v>
      </c>
      <c r="H381">
        <v>400</v>
      </c>
      <c r="I381" t="s">
        <v>197</v>
      </c>
      <c r="J381">
        <v>410</v>
      </c>
      <c r="K381" t="s">
        <v>198</v>
      </c>
      <c r="L381" t="s">
        <v>63</v>
      </c>
      <c r="P381">
        <v>791142000000</v>
      </c>
      <c r="Q381" t="s">
        <v>1410</v>
      </c>
      <c r="R381" t="s">
        <v>199</v>
      </c>
      <c r="S381" t="s">
        <v>200</v>
      </c>
      <c r="T381" t="s">
        <v>461</v>
      </c>
      <c r="U381" t="s">
        <v>219</v>
      </c>
      <c r="V381">
        <v>20052</v>
      </c>
      <c r="W381" t="s">
        <v>1411</v>
      </c>
      <c r="X381" t="s">
        <v>1412</v>
      </c>
      <c r="AB381">
        <v>10999</v>
      </c>
      <c r="AC381" s="1">
        <v>43850</v>
      </c>
      <c r="AD381" s="1">
        <v>43852</v>
      </c>
      <c r="AE381" s="1">
        <v>44182</v>
      </c>
      <c r="AL381">
        <v>1</v>
      </c>
      <c r="AO381">
        <v>52.660594000000003</v>
      </c>
      <c r="AP381">
        <v>53.17</v>
      </c>
      <c r="AQ381">
        <v>584816.82999999996</v>
      </c>
      <c r="AR381">
        <v>0</v>
      </c>
      <c r="AS381">
        <v>584816.82999999996</v>
      </c>
      <c r="AT381">
        <v>584816.82999999996</v>
      </c>
      <c r="AU381">
        <v>0</v>
      </c>
      <c r="AV381">
        <v>584816.82999999996</v>
      </c>
      <c r="AW381">
        <v>579213.87</v>
      </c>
      <c r="AX381">
        <v>579213.87</v>
      </c>
      <c r="BA381">
        <v>32556626.18</v>
      </c>
      <c r="BB381">
        <v>0</v>
      </c>
      <c r="BC381">
        <v>32556626.18</v>
      </c>
      <c r="BD381">
        <v>33555051.869999997</v>
      </c>
      <c r="BE381">
        <v>1.742858</v>
      </c>
      <c r="BF381" t="str">
        <f>IF(TRIM(W381)="",IF(TRIM(O381)="",IF(TRIM(M381)="","please check",CONCATENATE(M381,"_",COUNTIFS($M$2:$M381,M381,$C$2:$C381,$C381))),CONCATENATE(O381,"_",COUNTIFS($O$2:$O381,O381,$C$2:$C381,$C381))),W381)</f>
        <v>IE00BZ163L38</v>
      </c>
      <c r="BG381" t="str">
        <f t="shared" si="17"/>
        <v/>
      </c>
      <c r="BH381">
        <f t="shared" si="18"/>
        <v>10999</v>
      </c>
      <c r="BI381">
        <f t="shared" si="19"/>
        <v>584816.82999999996</v>
      </c>
      <c r="BJ381">
        <f>IF($I381&lt;&gt;"F.E.T.",$AV381,IF($BK381="",IF($D381=$L381,$BI381,-SUMIFS($BI:$BI,$BG:$BG,$BG381,$B:$B,$B381,$L:$L,"&lt;&gt;"&amp;$L381)+SUMIFS($AY:$AY,$BG:$BG,$BG381,$B:$B,$B381)),IF($D381=$L381,-SUMIFS($BI:$BI,$BG:$BG,$BG381,$B:$B,$B381,$L:$L,"&lt;&gt;"&amp;$L381)*VLOOKUP($D381&amp;(IF($L381=MID($Q381,FIND("Bought ",$Q381)+7,3),MID($Q381,FIND("Sold ",$Q381)+5,3),IF($L381=MID($Q381,FIND("Sold ",$Q381)+5,3),MID($Q381,FIND("Bought ",$Q381)+7,3),"error"))),FX!$A:$B,2,0)+SUMIFS($AY:$AY,$BG:$BG,$BG381,$B:$B,$B381),$BI381*(VLOOKUP($D381&amp;$L381,FX!$A:$B,2,0)))))</f>
        <v>584816.82999999996</v>
      </c>
      <c r="BK381" t="str">
        <f>IF(E381="CASH",IFERROR(VLOOKUP(M381,[1]mapping!$A:$C,3,0),""),IF(I381="F.E.T.",IF(VLOOKUP(O381,[1]forwards!$E:$Q,13,0)=0,"",VLOOKUP(O381,[1]forwards!$E:$Q,13,0)),""))</f>
        <v/>
      </c>
      <c r="BL381" t="str">
        <f>IF($B381&lt;&gt;VLOOKUP($BL$1,NAV!$A:$N,MATCH("SubFund_Code",NAV!$A$1:$N$1,0),0),"n/a",IF($BK381="",$BJ381/SUMIFS($BJ:$BJ,$BK:$BK,"",$B:$B,$B381)*VLOOKUP($BL$1,NAV!$A:$N,MATCH("Hedged sc",NAV!$A$1:$N$1,0),0)/VLOOKUP($BL$1,NAV!$A:$N,MATCH("SC in FUND CCY",NAV!$A$1:$N$1,0),0),IF($BK381&lt;&gt;VLOOKUP($BL$1,NAV!$A:$N,MATCH("SC",NAV!$A$1:$N$1,0),0),"n/a",$BJ381/VLOOKUP($BL$1,NAV!$A:$N,MATCH("SC in FUND CCY",NAV!$A$1:$N$1,0),0))))</f>
        <v>n/a</v>
      </c>
    </row>
    <row r="382" spans="1:65" hidden="1" x14ac:dyDescent="0.25">
      <c r="A382" s="1">
        <v>44196</v>
      </c>
      <c r="B382" t="s">
        <v>111</v>
      </c>
      <c r="C382" t="s">
        <v>112</v>
      </c>
      <c r="D382" t="s">
        <v>63</v>
      </c>
      <c r="E382" t="s">
        <v>124</v>
      </c>
      <c r="F382" t="s">
        <v>125</v>
      </c>
      <c r="G382" t="s">
        <v>126</v>
      </c>
      <c r="H382">
        <v>400</v>
      </c>
      <c r="I382" t="s">
        <v>197</v>
      </c>
      <c r="J382">
        <v>410</v>
      </c>
      <c r="K382" t="s">
        <v>198</v>
      </c>
      <c r="L382" t="s">
        <v>63</v>
      </c>
      <c r="P382">
        <v>232824000000</v>
      </c>
      <c r="Q382" t="s">
        <v>1413</v>
      </c>
      <c r="R382" t="s">
        <v>199</v>
      </c>
      <c r="S382" t="s">
        <v>149</v>
      </c>
      <c r="T382" t="s">
        <v>206</v>
      </c>
      <c r="U382" t="s">
        <v>309</v>
      </c>
      <c r="V382">
        <v>635713</v>
      </c>
      <c r="W382" t="s">
        <v>1414</v>
      </c>
      <c r="X382" t="s">
        <v>1415</v>
      </c>
      <c r="AB382">
        <v>247673</v>
      </c>
      <c r="AC382" s="1">
        <v>43661</v>
      </c>
      <c r="AD382" s="1">
        <v>43664</v>
      </c>
      <c r="AE382" s="1">
        <v>43999</v>
      </c>
      <c r="AL382">
        <v>1</v>
      </c>
      <c r="AO382">
        <v>15.529902</v>
      </c>
      <c r="AP382">
        <v>15.731999999999999</v>
      </c>
      <c r="AQ382">
        <v>3896391.64</v>
      </c>
      <c r="AR382">
        <v>0</v>
      </c>
      <c r="AS382">
        <v>3896391.64</v>
      </c>
      <c r="AT382">
        <v>3896391.64</v>
      </c>
      <c r="AU382">
        <v>0</v>
      </c>
      <c r="AV382">
        <v>3896391.64</v>
      </c>
      <c r="AW382">
        <v>3846337.49</v>
      </c>
      <c r="AX382">
        <v>3846337.49</v>
      </c>
      <c r="BA382">
        <v>32556626.18</v>
      </c>
      <c r="BB382">
        <v>0</v>
      </c>
      <c r="BC382">
        <v>32556626.18</v>
      </c>
      <c r="BD382">
        <v>33555051.869999997</v>
      </c>
      <c r="BE382">
        <v>11.611936999999999</v>
      </c>
      <c r="BF382" t="str">
        <f>IF(TRIM(W382)="",IF(TRIM(O382)="",IF(TRIM(M382)="","please check",CONCATENATE(M382,"_",COUNTIFS($M$2:$M382,M382,$C$2:$C382,$C382))),CONCATENATE(O382,"_",COUNTIFS($O$2:$O382,O382,$C$2:$C382,$C382))),W382)</f>
        <v>LU0677077884</v>
      </c>
      <c r="BG382" t="str">
        <f t="shared" si="17"/>
        <v/>
      </c>
      <c r="BH382">
        <f t="shared" si="18"/>
        <v>247673</v>
      </c>
      <c r="BI382">
        <f t="shared" si="19"/>
        <v>3896391.64</v>
      </c>
      <c r="BJ382">
        <f>IF($I382&lt;&gt;"F.E.T.",$AV382,IF($BK382="",IF($D382=$L382,$BI382,-SUMIFS($BI:$BI,$BG:$BG,$BG382,$B:$B,$B382,$L:$L,"&lt;&gt;"&amp;$L382)+SUMIFS($AY:$AY,$BG:$BG,$BG382,$B:$B,$B382)),IF($D382=$L382,-SUMIFS($BI:$BI,$BG:$BG,$BG382,$B:$B,$B382,$L:$L,"&lt;&gt;"&amp;$L382)*VLOOKUP($D382&amp;(IF($L382=MID($Q382,FIND("Bought ",$Q382)+7,3),MID($Q382,FIND("Sold ",$Q382)+5,3),IF($L382=MID($Q382,FIND("Sold ",$Q382)+5,3),MID($Q382,FIND("Bought ",$Q382)+7,3),"error"))),FX!$A:$B,2,0)+SUMIFS($AY:$AY,$BG:$BG,$BG382,$B:$B,$B382),$BI382*(VLOOKUP($D382&amp;$L382,FX!$A:$B,2,0)))))</f>
        <v>3896391.64</v>
      </c>
      <c r="BK382" t="str">
        <f>IF(E382="CASH",IFERROR(VLOOKUP(M382,[1]mapping!$A:$C,3,0),""),IF(I382="F.E.T.",IF(VLOOKUP(O382,[1]forwards!$E:$Q,13,0)=0,"",VLOOKUP(O382,[1]forwards!$E:$Q,13,0)),""))</f>
        <v/>
      </c>
      <c r="BL382" t="str">
        <f>IF($B382&lt;&gt;VLOOKUP($BL$1,NAV!$A:$N,MATCH("SubFund_Code",NAV!$A$1:$N$1,0),0),"n/a",IF($BK382="",$BJ382/SUMIFS($BJ:$BJ,$BK:$BK,"",$B:$B,$B382)*VLOOKUP($BL$1,NAV!$A:$N,MATCH("Hedged sc",NAV!$A$1:$N$1,0),0)/VLOOKUP($BL$1,NAV!$A:$N,MATCH("SC in FUND CCY",NAV!$A$1:$N$1,0),0),IF($BK382&lt;&gt;VLOOKUP($BL$1,NAV!$A:$N,MATCH("SC",NAV!$A$1:$N$1,0),0),"n/a",$BJ382/VLOOKUP($BL$1,NAV!$A:$N,MATCH("SC in FUND CCY",NAV!$A$1:$N$1,0),0))))</f>
        <v>n/a</v>
      </c>
    </row>
    <row r="383" spans="1:65" hidden="1" x14ac:dyDescent="0.25">
      <c r="A383" s="1">
        <v>44196</v>
      </c>
      <c r="B383" t="s">
        <v>111</v>
      </c>
      <c r="C383" t="s">
        <v>112</v>
      </c>
      <c r="D383" t="s">
        <v>63</v>
      </c>
      <c r="E383" t="s">
        <v>124</v>
      </c>
      <c r="F383" t="s">
        <v>125</v>
      </c>
      <c r="G383" t="s">
        <v>126</v>
      </c>
      <c r="H383">
        <v>400</v>
      </c>
      <c r="I383" t="s">
        <v>197</v>
      </c>
      <c r="J383">
        <v>410</v>
      </c>
      <c r="K383" t="s">
        <v>198</v>
      </c>
      <c r="L383" t="s">
        <v>63</v>
      </c>
      <c r="P383">
        <v>568007000000</v>
      </c>
      <c r="Q383" t="s">
        <v>1416</v>
      </c>
      <c r="R383" t="s">
        <v>199</v>
      </c>
      <c r="S383" t="s">
        <v>200</v>
      </c>
      <c r="T383" t="s">
        <v>206</v>
      </c>
      <c r="U383" t="s">
        <v>309</v>
      </c>
      <c r="V383">
        <v>635713</v>
      </c>
      <c r="W383" t="s">
        <v>1417</v>
      </c>
      <c r="X383" t="s">
        <v>1418</v>
      </c>
      <c r="AB383">
        <v>8755</v>
      </c>
      <c r="AC383" s="1">
        <v>43173</v>
      </c>
      <c r="AD383" s="1">
        <v>43178</v>
      </c>
      <c r="AE383" s="1">
        <v>44175</v>
      </c>
      <c r="AL383">
        <v>1</v>
      </c>
      <c r="AO383">
        <v>111.08203899999999</v>
      </c>
      <c r="AP383">
        <v>115.34</v>
      </c>
      <c r="AQ383">
        <v>1009801.7</v>
      </c>
      <c r="AR383">
        <v>0</v>
      </c>
      <c r="AS383">
        <v>1009801.7</v>
      </c>
      <c r="AT383">
        <v>1009801.7</v>
      </c>
      <c r="AU383">
        <v>0</v>
      </c>
      <c r="AV383">
        <v>1009801.7</v>
      </c>
      <c r="AW383">
        <v>972523.25</v>
      </c>
      <c r="AX383">
        <v>972523.25</v>
      </c>
      <c r="BA383">
        <v>32556626.18</v>
      </c>
      <c r="BB383">
        <v>0</v>
      </c>
      <c r="BC383">
        <v>32556626.18</v>
      </c>
      <c r="BD383">
        <v>33555051.869999997</v>
      </c>
      <c r="BE383">
        <v>3.009388</v>
      </c>
      <c r="BF383" t="str">
        <f>IF(TRIM(W383)="",IF(TRIM(O383)="",IF(TRIM(M383)="","please check",CONCATENATE(M383,"_",COUNTIFS($M$2:$M383,M383,$C$2:$C383,$C383))),CONCATENATE(O383,"_",COUNTIFS($O$2:$O383,O383,$C$2:$C383,$C383))),W383)</f>
        <v>IE00B2NPKV68</v>
      </c>
      <c r="BG383" t="str">
        <f t="shared" si="17"/>
        <v/>
      </c>
      <c r="BH383">
        <f t="shared" si="18"/>
        <v>8755</v>
      </c>
      <c r="BI383">
        <f t="shared" si="19"/>
        <v>1009801.7</v>
      </c>
      <c r="BJ383">
        <f>IF($I383&lt;&gt;"F.E.T.",$AV383,IF($BK383="",IF($D383=$L383,$BI383,-SUMIFS($BI:$BI,$BG:$BG,$BG383,$B:$B,$B383,$L:$L,"&lt;&gt;"&amp;$L383)+SUMIFS($AY:$AY,$BG:$BG,$BG383,$B:$B,$B383)),IF($D383=$L383,-SUMIFS($BI:$BI,$BG:$BG,$BG383,$B:$B,$B383,$L:$L,"&lt;&gt;"&amp;$L383)*VLOOKUP($D383&amp;(IF($L383=MID($Q383,FIND("Bought ",$Q383)+7,3),MID($Q383,FIND("Sold ",$Q383)+5,3),IF($L383=MID($Q383,FIND("Sold ",$Q383)+5,3),MID($Q383,FIND("Bought ",$Q383)+7,3),"error"))),FX!$A:$B,2,0)+SUMIFS($AY:$AY,$BG:$BG,$BG383,$B:$B,$B383),$BI383*(VLOOKUP($D383&amp;$L383,FX!$A:$B,2,0)))))</f>
        <v>1009801.7</v>
      </c>
      <c r="BK383" t="str">
        <f>IF(E383="CASH",IFERROR(VLOOKUP(M383,[1]mapping!$A:$C,3,0),""),IF(I383="F.E.T.",IF(VLOOKUP(O383,[1]forwards!$E:$Q,13,0)=0,"",VLOOKUP(O383,[1]forwards!$E:$Q,13,0)),""))</f>
        <v/>
      </c>
      <c r="BL383" t="str">
        <f>IF($B383&lt;&gt;VLOOKUP($BL$1,NAV!$A:$N,MATCH("SubFund_Code",NAV!$A$1:$N$1,0),0),"n/a",IF($BK383="",$BJ383/SUMIFS($BJ:$BJ,$BK:$BK,"",$B:$B,$B383)*VLOOKUP($BL$1,NAV!$A:$N,MATCH("Hedged sc",NAV!$A$1:$N$1,0),0)/VLOOKUP($BL$1,NAV!$A:$N,MATCH("SC in FUND CCY",NAV!$A$1:$N$1,0),0),IF($BK383&lt;&gt;VLOOKUP($BL$1,NAV!$A:$N,MATCH("SC",NAV!$A$1:$N$1,0),0),"n/a",$BJ383/VLOOKUP($BL$1,NAV!$A:$N,MATCH("SC in FUND CCY",NAV!$A$1:$N$1,0),0))))</f>
        <v>n/a</v>
      </c>
    </row>
    <row r="384" spans="1:65" hidden="1" x14ac:dyDescent="0.25">
      <c r="A384" s="1">
        <v>44196</v>
      </c>
      <c r="B384" t="s">
        <v>111</v>
      </c>
      <c r="C384" t="s">
        <v>112</v>
      </c>
      <c r="D384" t="s">
        <v>63</v>
      </c>
      <c r="E384" t="s">
        <v>124</v>
      </c>
      <c r="F384" t="s">
        <v>125</v>
      </c>
      <c r="G384" t="s">
        <v>126</v>
      </c>
      <c r="H384">
        <v>400</v>
      </c>
      <c r="I384" t="s">
        <v>197</v>
      </c>
      <c r="J384">
        <v>485</v>
      </c>
      <c r="K384" t="s">
        <v>210</v>
      </c>
      <c r="L384" t="s">
        <v>63</v>
      </c>
      <c r="P384">
        <v>226459000000</v>
      </c>
      <c r="Q384" t="s">
        <v>1419</v>
      </c>
      <c r="R384" t="s">
        <v>199</v>
      </c>
      <c r="S384" t="s">
        <v>149</v>
      </c>
      <c r="T384" t="s">
        <v>190</v>
      </c>
      <c r="U384" t="s">
        <v>262</v>
      </c>
      <c r="V384">
        <v>890371</v>
      </c>
      <c r="W384" t="s">
        <v>1420</v>
      </c>
      <c r="X384" t="s">
        <v>1421</v>
      </c>
      <c r="AB384">
        <v>220902</v>
      </c>
      <c r="AC384" s="1">
        <v>43901</v>
      </c>
      <c r="AD384" s="1">
        <v>43906</v>
      </c>
      <c r="AL384">
        <v>1</v>
      </c>
      <c r="AO384">
        <v>10.724809</v>
      </c>
      <c r="AP384">
        <v>12.242000000000001</v>
      </c>
      <c r="AQ384">
        <v>2704282.28</v>
      </c>
      <c r="AR384">
        <v>0</v>
      </c>
      <c r="AS384">
        <v>2704282.28</v>
      </c>
      <c r="AT384">
        <v>2704282.28</v>
      </c>
      <c r="AU384">
        <v>0</v>
      </c>
      <c r="AV384">
        <v>2704282.28</v>
      </c>
      <c r="AW384">
        <v>2369131.7599999998</v>
      </c>
      <c r="AX384">
        <v>2369131.7599999998</v>
      </c>
      <c r="BA384">
        <v>32556626.18</v>
      </c>
      <c r="BB384">
        <v>0</v>
      </c>
      <c r="BC384">
        <v>32556626.18</v>
      </c>
      <c r="BD384">
        <v>33555051.869999997</v>
      </c>
      <c r="BE384">
        <v>8.0592400000000008</v>
      </c>
      <c r="BF384" t="str">
        <f>IF(TRIM(W384)="",IF(TRIM(O384)="",IF(TRIM(M384)="","please check",CONCATENATE(M384,"_",COUNTIFS($M$2:$M384,M384,$C$2:$C384,$C384))),CONCATENATE(O384,"_",COUNTIFS($O$2:$O384,O384,$C$2:$C384,$C384))),W384)</f>
        <v>LU1582978331</v>
      </c>
      <c r="BG384" t="str">
        <f t="shared" si="17"/>
        <v/>
      </c>
      <c r="BH384">
        <f t="shared" si="18"/>
        <v>220902</v>
      </c>
      <c r="BI384">
        <f t="shared" si="19"/>
        <v>2704282.28</v>
      </c>
      <c r="BJ384">
        <f>IF($I384&lt;&gt;"F.E.T.",$AV384,IF($BK384="",IF($D384=$L384,$BI384,-SUMIFS($BI:$BI,$BG:$BG,$BG384,$B:$B,$B384,$L:$L,"&lt;&gt;"&amp;$L384)+SUMIFS($AY:$AY,$BG:$BG,$BG384,$B:$B,$B384)),IF($D384=$L384,-SUMIFS($BI:$BI,$BG:$BG,$BG384,$B:$B,$B384,$L:$L,"&lt;&gt;"&amp;$L384)*VLOOKUP($D384&amp;(IF($L384=MID($Q384,FIND("Bought ",$Q384)+7,3),MID($Q384,FIND("Sold ",$Q384)+5,3),IF($L384=MID($Q384,FIND("Sold ",$Q384)+5,3),MID($Q384,FIND("Bought ",$Q384)+7,3),"error"))),FX!$A:$B,2,0)+SUMIFS($AY:$AY,$BG:$BG,$BG384,$B:$B,$B384),$BI384*(VLOOKUP($D384&amp;$L384,FX!$A:$B,2,0)))))</f>
        <v>2704282.28</v>
      </c>
      <c r="BK384" t="str">
        <f>IF(E384="CASH",IFERROR(VLOOKUP(M384,[1]mapping!$A:$C,3,0),""),IF(I384="F.E.T.",IF(VLOOKUP(O384,[1]forwards!$E:$Q,13,0)=0,"",VLOOKUP(O384,[1]forwards!$E:$Q,13,0)),""))</f>
        <v/>
      </c>
      <c r="BL384" t="str">
        <f>IF($B384&lt;&gt;VLOOKUP($BL$1,NAV!$A:$N,MATCH("SubFund_Code",NAV!$A$1:$N$1,0),0),"n/a",IF($BK384="",$BJ384/SUMIFS($BJ:$BJ,$BK:$BK,"",$B:$B,$B384)*VLOOKUP($BL$1,NAV!$A:$N,MATCH("Hedged sc",NAV!$A$1:$N$1,0),0)/VLOOKUP($BL$1,NAV!$A:$N,MATCH("SC in FUND CCY",NAV!$A$1:$N$1,0),0),IF($BK384&lt;&gt;VLOOKUP($BL$1,NAV!$A:$N,MATCH("SC",NAV!$A$1:$N$1,0),0),"n/a",$BJ384/VLOOKUP($BL$1,NAV!$A:$N,MATCH("SC in FUND CCY",NAV!$A$1:$N$1,0),0))))</f>
        <v>n/a</v>
      </c>
    </row>
    <row r="385" spans="1:64" hidden="1" x14ac:dyDescent="0.25">
      <c r="A385" s="1">
        <v>44196</v>
      </c>
      <c r="B385" t="s">
        <v>111</v>
      </c>
      <c r="C385" t="s">
        <v>112</v>
      </c>
      <c r="D385" t="s">
        <v>63</v>
      </c>
      <c r="E385" t="s">
        <v>124</v>
      </c>
      <c r="F385" t="s">
        <v>125</v>
      </c>
      <c r="G385" t="s">
        <v>126</v>
      </c>
      <c r="H385">
        <v>400</v>
      </c>
      <c r="I385" t="s">
        <v>197</v>
      </c>
      <c r="J385">
        <v>485</v>
      </c>
      <c r="K385" t="s">
        <v>210</v>
      </c>
      <c r="L385" t="s">
        <v>63</v>
      </c>
      <c r="P385">
        <v>153928000000</v>
      </c>
      <c r="Q385" t="s">
        <v>1449</v>
      </c>
      <c r="R385" t="s">
        <v>199</v>
      </c>
      <c r="S385" t="s">
        <v>149</v>
      </c>
      <c r="T385" t="s">
        <v>212</v>
      </c>
      <c r="U385" t="s">
        <v>262</v>
      </c>
      <c r="V385">
        <v>890371</v>
      </c>
      <c r="W385" t="s">
        <v>1450</v>
      </c>
      <c r="X385">
        <v>7688283</v>
      </c>
      <c r="AB385">
        <v>30000</v>
      </c>
      <c r="AC385" s="1">
        <v>43272</v>
      </c>
      <c r="AD385" s="1">
        <v>43272</v>
      </c>
      <c r="AE385" s="1">
        <v>44166</v>
      </c>
      <c r="AL385">
        <v>1</v>
      </c>
      <c r="AO385">
        <v>1</v>
      </c>
      <c r="AP385">
        <v>1</v>
      </c>
      <c r="AQ385">
        <v>30000</v>
      </c>
      <c r="AR385">
        <v>0</v>
      </c>
      <c r="AS385">
        <v>30000</v>
      </c>
      <c r="AT385">
        <v>30000</v>
      </c>
      <c r="AU385">
        <v>0</v>
      </c>
      <c r="AV385">
        <v>30000</v>
      </c>
      <c r="AW385">
        <v>30000</v>
      </c>
      <c r="AX385">
        <v>30000</v>
      </c>
      <c r="BA385">
        <v>32556626.18</v>
      </c>
      <c r="BB385">
        <v>0</v>
      </c>
      <c r="BC385">
        <v>32556626.18</v>
      </c>
      <c r="BD385">
        <v>33555051.869999997</v>
      </c>
      <c r="BE385">
        <v>8.9404999999999998E-2</v>
      </c>
      <c r="BF385" t="str">
        <f>IF(TRIM(W385)="",IF(TRIM(O385)="",IF(TRIM(M385)="","please check",CONCATENATE(M385,"_",COUNTIFS($M$2:$M385,M385,$C$2:$C385,$C385))),CONCATENATE(O385,"_",COUNTIFS($O$2:$O385,O385,$C$2:$C385,$C385))),W385)</f>
        <v>LU0176038411</v>
      </c>
      <c r="BG385" t="str">
        <f t="shared" si="17"/>
        <v/>
      </c>
      <c r="BH385">
        <f t="shared" si="18"/>
        <v>30000</v>
      </c>
      <c r="BI385">
        <f t="shared" si="19"/>
        <v>30000</v>
      </c>
      <c r="BJ385">
        <f>IF($I385&lt;&gt;"F.E.T.",$AV385,IF($BK385="",IF($D385=$L385,$BI385,-SUMIFS($BI:$BI,$BG:$BG,$BG385,$B:$B,$B385,$L:$L,"&lt;&gt;"&amp;$L385)+SUMIFS($AY:$AY,$BG:$BG,$BG385,$B:$B,$B385)),IF($D385=$L385,-SUMIFS($BI:$BI,$BG:$BG,$BG385,$B:$B,$B385,$L:$L,"&lt;&gt;"&amp;$L385)*VLOOKUP($D385&amp;(IF($L385=MID($Q385,FIND("Bought ",$Q385)+7,3),MID($Q385,FIND("Sold ",$Q385)+5,3),IF($L385=MID($Q385,FIND("Sold ",$Q385)+5,3),MID($Q385,FIND("Bought ",$Q385)+7,3),"error"))),FX!$A:$B,2,0)+SUMIFS($AY:$AY,$BG:$BG,$BG385,$B:$B,$B385),$BI385*(VLOOKUP($D385&amp;$L385,FX!$A:$B,2,0)))))</f>
        <v>30000</v>
      </c>
      <c r="BK385" t="str">
        <f>IF(E385="CASH",IFERROR(VLOOKUP(M385,[1]mapping!$A:$C,3,0),""),IF(I385="F.E.T.",IF(VLOOKUP(O385,[1]forwards!$E:$Q,13,0)=0,"",VLOOKUP(O385,[1]forwards!$E:$Q,13,0)),""))</f>
        <v/>
      </c>
      <c r="BL385" t="str">
        <f>IF($B385&lt;&gt;VLOOKUP($BL$1,NAV!$A:$N,MATCH("SubFund_Code",NAV!$A$1:$N$1,0),0),"n/a",IF($BK385="",$BJ385/SUMIFS($BJ:$BJ,$BK:$BK,"",$B:$B,$B385)*VLOOKUP($BL$1,NAV!$A:$N,MATCH("Hedged sc",NAV!$A$1:$N$1,0),0)/VLOOKUP($BL$1,NAV!$A:$N,MATCH("SC in FUND CCY",NAV!$A$1:$N$1,0),0),IF($BK385&lt;&gt;VLOOKUP($BL$1,NAV!$A:$N,MATCH("SC",NAV!$A$1:$N$1,0),0),"n/a",$BJ385/VLOOKUP($BL$1,NAV!$A:$N,MATCH("SC in FUND CCY",NAV!$A$1:$N$1,0),0))))</f>
        <v>n/a</v>
      </c>
    </row>
    <row r="386" spans="1:64" hidden="1" x14ac:dyDescent="0.25">
      <c r="A386" s="1">
        <v>44196</v>
      </c>
      <c r="B386" t="s">
        <v>111</v>
      </c>
      <c r="C386" t="s">
        <v>112</v>
      </c>
      <c r="D386" t="s">
        <v>63</v>
      </c>
      <c r="E386" t="s">
        <v>124</v>
      </c>
      <c r="F386" t="s">
        <v>125</v>
      </c>
      <c r="G386" t="s">
        <v>126</v>
      </c>
      <c r="H386">
        <v>400</v>
      </c>
      <c r="I386" t="s">
        <v>197</v>
      </c>
      <c r="J386">
        <v>485</v>
      </c>
      <c r="K386" t="s">
        <v>210</v>
      </c>
      <c r="L386" t="s">
        <v>63</v>
      </c>
      <c r="P386">
        <v>148709000000</v>
      </c>
      <c r="Q386" t="s">
        <v>1447</v>
      </c>
      <c r="R386" t="s">
        <v>199</v>
      </c>
      <c r="S386" t="s">
        <v>149</v>
      </c>
      <c r="T386" t="s">
        <v>212</v>
      </c>
      <c r="U386" t="s">
        <v>262</v>
      </c>
      <c r="V386">
        <v>890371</v>
      </c>
      <c r="W386" t="s">
        <v>1448</v>
      </c>
      <c r="X386">
        <v>5861677</v>
      </c>
      <c r="AB386">
        <v>30000</v>
      </c>
      <c r="AC386" s="1">
        <v>43272</v>
      </c>
      <c r="AD386" s="1">
        <v>43272</v>
      </c>
      <c r="AE386" s="1">
        <v>44166</v>
      </c>
      <c r="AL386">
        <v>1</v>
      </c>
      <c r="AO386">
        <v>1</v>
      </c>
      <c r="AP386">
        <v>1</v>
      </c>
      <c r="AQ386">
        <v>30000</v>
      </c>
      <c r="AR386">
        <v>0</v>
      </c>
      <c r="AS386">
        <v>30000</v>
      </c>
      <c r="AT386">
        <v>30000</v>
      </c>
      <c r="AU386">
        <v>0</v>
      </c>
      <c r="AV386">
        <v>30000</v>
      </c>
      <c r="AW386">
        <v>30000</v>
      </c>
      <c r="AX386">
        <v>30000</v>
      </c>
      <c r="BA386">
        <v>32556626.18</v>
      </c>
      <c r="BB386">
        <v>0</v>
      </c>
      <c r="BC386">
        <v>32556626.18</v>
      </c>
      <c r="BD386">
        <v>33555051.869999997</v>
      </c>
      <c r="BE386">
        <v>8.9404999999999998E-2</v>
      </c>
      <c r="BF386" t="str">
        <f>IF(TRIM(W386)="",IF(TRIM(O386)="",IF(TRIM(M386)="","please check",CONCATENATE(M386,"_",COUNTIFS($M$2:$M386,M386,$C$2:$C386,$C386))),CONCATENATE(O386,"_",COUNTIFS($O$2:$O386,O386,$C$2:$C386,$C386))),W386)</f>
        <v>LU0103813712</v>
      </c>
      <c r="BG386" t="str">
        <f t="shared" si="17"/>
        <v/>
      </c>
      <c r="BH386">
        <f t="shared" si="18"/>
        <v>30000</v>
      </c>
      <c r="BI386">
        <f t="shared" si="19"/>
        <v>30000</v>
      </c>
      <c r="BJ386">
        <f>IF($I386&lt;&gt;"F.E.T.",$AV386,IF($BK386="",IF($D386=$L386,$BI386,-SUMIFS($BI:$BI,$BG:$BG,$BG386,$B:$B,$B386,$L:$L,"&lt;&gt;"&amp;$L386)+SUMIFS($AY:$AY,$BG:$BG,$BG386,$B:$B,$B386)),IF($D386=$L386,-SUMIFS($BI:$BI,$BG:$BG,$BG386,$B:$B,$B386,$L:$L,"&lt;&gt;"&amp;$L386)*VLOOKUP($D386&amp;(IF($L386=MID($Q386,FIND("Bought ",$Q386)+7,3),MID($Q386,FIND("Sold ",$Q386)+5,3),IF($L386=MID($Q386,FIND("Sold ",$Q386)+5,3),MID($Q386,FIND("Bought ",$Q386)+7,3),"error"))),FX!$A:$B,2,0)+SUMIFS($AY:$AY,$BG:$BG,$BG386,$B:$B,$B386),$BI386*(VLOOKUP($D386&amp;$L386,FX!$A:$B,2,0)))))</f>
        <v>30000</v>
      </c>
      <c r="BK386" t="str">
        <f>IF(E386="CASH",IFERROR(VLOOKUP(M386,[1]mapping!$A:$C,3,0),""),IF(I386="F.E.T.",IF(VLOOKUP(O386,[1]forwards!$E:$Q,13,0)=0,"",VLOOKUP(O386,[1]forwards!$E:$Q,13,0)),""))</f>
        <v/>
      </c>
      <c r="BL386" t="str">
        <f>IF($B386&lt;&gt;VLOOKUP($BL$1,NAV!$A:$N,MATCH("SubFund_Code",NAV!$A$1:$N$1,0),0),"n/a",IF($BK386="",$BJ386/SUMIFS($BJ:$BJ,$BK:$BK,"",$B:$B,$B386)*VLOOKUP($BL$1,NAV!$A:$N,MATCH("Hedged sc",NAV!$A$1:$N$1,0),0)/VLOOKUP($BL$1,NAV!$A:$N,MATCH("SC in FUND CCY",NAV!$A$1:$N$1,0),0),IF($BK386&lt;&gt;VLOOKUP($BL$1,NAV!$A:$N,MATCH("SC",NAV!$A$1:$N$1,0),0),"n/a",$BJ386/VLOOKUP($BL$1,NAV!$A:$N,MATCH("SC in FUND CCY",NAV!$A$1:$N$1,0),0))))</f>
        <v>n/a</v>
      </c>
    </row>
    <row r="387" spans="1:64" hidden="1" x14ac:dyDescent="0.25">
      <c r="A387" s="1">
        <v>44196</v>
      </c>
      <c r="B387" t="s">
        <v>111</v>
      </c>
      <c r="C387" t="s">
        <v>112</v>
      </c>
      <c r="D387" t="s">
        <v>63</v>
      </c>
      <c r="E387" t="s">
        <v>124</v>
      </c>
      <c r="F387" t="s">
        <v>125</v>
      </c>
      <c r="G387" t="s">
        <v>126</v>
      </c>
      <c r="H387">
        <v>400</v>
      </c>
      <c r="I387" t="s">
        <v>197</v>
      </c>
      <c r="J387">
        <v>485</v>
      </c>
      <c r="K387" t="s">
        <v>210</v>
      </c>
      <c r="L387" t="s">
        <v>63</v>
      </c>
      <c r="P387">
        <v>75699000000</v>
      </c>
      <c r="Q387" t="s">
        <v>1444</v>
      </c>
      <c r="R387" t="s">
        <v>199</v>
      </c>
      <c r="S387" t="s">
        <v>149</v>
      </c>
      <c r="T387" t="s">
        <v>218</v>
      </c>
      <c r="U387" t="s">
        <v>262</v>
      </c>
      <c r="V387">
        <v>890371</v>
      </c>
      <c r="W387" t="s">
        <v>1445</v>
      </c>
      <c r="X387" t="s">
        <v>1446</v>
      </c>
      <c r="AB387">
        <v>449.98500000000001</v>
      </c>
      <c r="AC387" s="1">
        <v>43124</v>
      </c>
      <c r="AD387" s="1">
        <v>43124</v>
      </c>
      <c r="AL387">
        <v>1</v>
      </c>
      <c r="AO387">
        <v>2860.835583</v>
      </c>
      <c r="AP387">
        <v>3039.28</v>
      </c>
      <c r="AQ387">
        <v>1367630.41</v>
      </c>
      <c r="AR387">
        <v>0</v>
      </c>
      <c r="AS387">
        <v>1367630.41</v>
      </c>
      <c r="AT387">
        <v>1367630.41</v>
      </c>
      <c r="AU387">
        <v>0</v>
      </c>
      <c r="AV387">
        <v>1367630.41</v>
      </c>
      <c r="AW387">
        <v>1287333.1000000001</v>
      </c>
      <c r="AX387">
        <v>1287333.1000000001</v>
      </c>
      <c r="BA387">
        <v>32556626.18</v>
      </c>
      <c r="BB387">
        <v>0</v>
      </c>
      <c r="BC387">
        <v>32556626.18</v>
      </c>
      <c r="BD387">
        <v>33555051.869999997</v>
      </c>
      <c r="BE387">
        <v>4.0757810000000001</v>
      </c>
      <c r="BF387" t="str">
        <f>IF(TRIM(W387)="",IF(TRIM(O387)="",IF(TRIM(M387)="","please check",CONCATENATE(M387,"_",COUNTIFS($M$2:$M387,M387,$C$2:$C387,$C387))),CONCATENATE(O387,"_",COUNTIFS($O$2:$O387,O387,$C$2:$C387,$C387))),W387)</f>
        <v>LU0144746764</v>
      </c>
      <c r="BG387" t="str">
        <f t="shared" si="17"/>
        <v/>
      </c>
      <c r="BH387">
        <f t="shared" si="18"/>
        <v>449.98500000000001</v>
      </c>
      <c r="BI387">
        <f t="shared" si="19"/>
        <v>1367630.41</v>
      </c>
      <c r="BJ387">
        <f>IF($I387&lt;&gt;"F.E.T.",$AV387,IF($BK387="",IF($D387=$L387,$BI387,-SUMIFS($BI:$BI,$BG:$BG,$BG387,$B:$B,$B387,$L:$L,"&lt;&gt;"&amp;$L387)+SUMIFS($AY:$AY,$BG:$BG,$BG387,$B:$B,$B387)),IF($D387=$L387,-SUMIFS($BI:$BI,$BG:$BG,$BG387,$B:$B,$B387,$L:$L,"&lt;&gt;"&amp;$L387)*VLOOKUP($D387&amp;(IF($L387=MID($Q387,FIND("Bought ",$Q387)+7,3),MID($Q387,FIND("Sold ",$Q387)+5,3),IF($L387=MID($Q387,FIND("Sold ",$Q387)+5,3),MID($Q387,FIND("Bought ",$Q387)+7,3),"error"))),FX!$A:$B,2,0)+SUMIFS($AY:$AY,$BG:$BG,$BG387,$B:$B,$B387),$BI387*(VLOOKUP($D387&amp;$L387,FX!$A:$B,2,0)))))</f>
        <v>1367630.41</v>
      </c>
      <c r="BK387" t="str">
        <f>IF(E387="CASH",IFERROR(VLOOKUP(M387,[1]mapping!$A:$C,3,0),""),IF(I387="F.E.T.",IF(VLOOKUP(O387,[1]forwards!$E:$Q,13,0)=0,"",VLOOKUP(O387,[1]forwards!$E:$Q,13,0)),""))</f>
        <v/>
      </c>
      <c r="BL387" t="str">
        <f>IF($B387&lt;&gt;VLOOKUP($BL$1,NAV!$A:$N,MATCH("SubFund_Code",NAV!$A$1:$N$1,0),0),"n/a",IF($BK387="",$BJ387/SUMIFS($BJ:$BJ,$BK:$BK,"",$B:$B,$B387)*VLOOKUP($BL$1,NAV!$A:$N,MATCH("Hedged sc",NAV!$A$1:$N$1,0),0)/VLOOKUP($BL$1,NAV!$A:$N,MATCH("SC in FUND CCY",NAV!$A$1:$N$1,0),0),IF($BK387&lt;&gt;VLOOKUP($BL$1,NAV!$A:$N,MATCH("SC",NAV!$A$1:$N$1,0),0),"n/a",$BJ387/VLOOKUP($BL$1,NAV!$A:$N,MATCH("SC in FUND CCY",NAV!$A$1:$N$1,0),0))))</f>
        <v>n/a</v>
      </c>
    </row>
    <row r="388" spans="1:64" hidden="1" x14ac:dyDescent="0.25">
      <c r="A388" s="1">
        <v>44196</v>
      </c>
      <c r="B388" t="s">
        <v>111</v>
      </c>
      <c r="C388" t="s">
        <v>112</v>
      </c>
      <c r="D388" t="s">
        <v>63</v>
      </c>
      <c r="E388" t="s">
        <v>124</v>
      </c>
      <c r="F388" t="s">
        <v>125</v>
      </c>
      <c r="G388" t="s">
        <v>126</v>
      </c>
      <c r="H388">
        <v>400</v>
      </c>
      <c r="I388" t="s">
        <v>197</v>
      </c>
      <c r="J388">
        <v>485</v>
      </c>
      <c r="K388" t="s">
        <v>210</v>
      </c>
      <c r="L388" t="s">
        <v>63</v>
      </c>
      <c r="P388">
        <v>803428000000</v>
      </c>
      <c r="Q388" t="s">
        <v>1424</v>
      </c>
      <c r="R388" t="s">
        <v>199</v>
      </c>
      <c r="S388" t="s">
        <v>149</v>
      </c>
      <c r="T388" t="s">
        <v>218</v>
      </c>
      <c r="U388" t="s">
        <v>262</v>
      </c>
      <c r="V388">
        <v>890371</v>
      </c>
      <c r="W388" t="s">
        <v>1425</v>
      </c>
      <c r="X388" t="s">
        <v>1426</v>
      </c>
      <c r="AB388">
        <v>30000</v>
      </c>
      <c r="AC388" s="1">
        <v>43272</v>
      </c>
      <c r="AD388" s="1">
        <v>43272</v>
      </c>
      <c r="AE388" s="1">
        <v>44166</v>
      </c>
      <c r="AL388">
        <v>1</v>
      </c>
      <c r="AO388">
        <v>1</v>
      </c>
      <c r="AP388">
        <v>1</v>
      </c>
      <c r="AQ388">
        <v>30000</v>
      </c>
      <c r="AR388">
        <v>0</v>
      </c>
      <c r="AS388">
        <v>30000</v>
      </c>
      <c r="AT388">
        <v>30000</v>
      </c>
      <c r="AU388">
        <v>0</v>
      </c>
      <c r="AV388">
        <v>30000</v>
      </c>
      <c r="AW388">
        <v>30000</v>
      </c>
      <c r="AX388">
        <v>30000</v>
      </c>
      <c r="BA388">
        <v>32556626.18</v>
      </c>
      <c r="BB388">
        <v>0</v>
      </c>
      <c r="BC388">
        <v>32556626.18</v>
      </c>
      <c r="BD388">
        <v>33555051.869999997</v>
      </c>
      <c r="BE388">
        <v>8.9404999999999998E-2</v>
      </c>
      <c r="BF388" t="str">
        <f>IF(TRIM(W388)="",IF(TRIM(O388)="",IF(TRIM(M388)="","please check",CONCATENATE(M388,"_",COUNTIFS($M$2:$M388,M388,$C$2:$C388,$C388))),CONCATENATE(O388,"_",COUNTIFS($O$2:$O388,O388,$C$2:$C388,$C388))),W388)</f>
        <v>LU0406513068</v>
      </c>
      <c r="BG388" t="str">
        <f t="shared" si="17"/>
        <v/>
      </c>
      <c r="BH388">
        <f t="shared" si="18"/>
        <v>30000</v>
      </c>
      <c r="BI388">
        <f t="shared" si="19"/>
        <v>30000</v>
      </c>
      <c r="BJ388">
        <f>IF($I388&lt;&gt;"F.E.T.",$AV388,IF($BK388="",IF($D388=$L388,$BI388,-SUMIFS($BI:$BI,$BG:$BG,$BG388,$B:$B,$B388,$L:$L,"&lt;&gt;"&amp;$L388)+SUMIFS($AY:$AY,$BG:$BG,$BG388,$B:$B,$B388)),IF($D388=$L388,-SUMIFS($BI:$BI,$BG:$BG,$BG388,$B:$B,$B388,$L:$L,"&lt;&gt;"&amp;$L388)*VLOOKUP($D388&amp;(IF($L388=MID($Q388,FIND("Bought ",$Q388)+7,3),MID($Q388,FIND("Sold ",$Q388)+5,3),IF($L388=MID($Q388,FIND("Sold ",$Q388)+5,3),MID($Q388,FIND("Bought ",$Q388)+7,3),"error"))),FX!$A:$B,2,0)+SUMIFS($AY:$AY,$BG:$BG,$BG388,$B:$B,$B388),$BI388*(VLOOKUP($D388&amp;$L388,FX!$A:$B,2,0)))))</f>
        <v>30000</v>
      </c>
      <c r="BK388" t="str">
        <f>IF(E388="CASH",IFERROR(VLOOKUP(M388,[1]mapping!$A:$C,3,0),""),IF(I388="F.E.T.",IF(VLOOKUP(O388,[1]forwards!$E:$Q,13,0)=0,"",VLOOKUP(O388,[1]forwards!$E:$Q,13,0)),""))</f>
        <v/>
      </c>
      <c r="BL388" t="str">
        <f>IF($B388&lt;&gt;VLOOKUP($BL$1,NAV!$A:$N,MATCH("SubFund_Code",NAV!$A$1:$N$1,0),0),"n/a",IF($BK388="",$BJ388/SUMIFS($BJ:$BJ,$BK:$BK,"",$B:$B,$B388)*VLOOKUP($BL$1,NAV!$A:$N,MATCH("Hedged sc",NAV!$A$1:$N$1,0),0)/VLOOKUP($BL$1,NAV!$A:$N,MATCH("SC in FUND CCY",NAV!$A$1:$N$1,0),0),IF($BK388&lt;&gt;VLOOKUP($BL$1,NAV!$A:$N,MATCH("SC",NAV!$A$1:$N$1,0),0),"n/a",$BJ388/VLOOKUP($BL$1,NAV!$A:$N,MATCH("SC in FUND CCY",NAV!$A$1:$N$1,0),0))))</f>
        <v>n/a</v>
      </c>
    </row>
    <row r="389" spans="1:64" hidden="1" x14ac:dyDescent="0.25">
      <c r="A389" s="1">
        <v>44196</v>
      </c>
      <c r="B389" t="s">
        <v>111</v>
      </c>
      <c r="C389" t="s">
        <v>112</v>
      </c>
      <c r="D389" t="s">
        <v>63</v>
      </c>
      <c r="E389" t="s">
        <v>124</v>
      </c>
      <c r="F389" t="s">
        <v>125</v>
      </c>
      <c r="G389" t="s">
        <v>126</v>
      </c>
      <c r="H389">
        <v>400</v>
      </c>
      <c r="I389" t="s">
        <v>197</v>
      </c>
      <c r="J389">
        <v>485</v>
      </c>
      <c r="K389" t="s">
        <v>210</v>
      </c>
      <c r="L389" t="s">
        <v>63</v>
      </c>
      <c r="P389">
        <v>911526000000</v>
      </c>
      <c r="Q389" t="s">
        <v>1422</v>
      </c>
      <c r="R389" t="s">
        <v>199</v>
      </c>
      <c r="S389" t="s">
        <v>200</v>
      </c>
      <c r="T389" t="s">
        <v>450</v>
      </c>
      <c r="U389" t="s">
        <v>262</v>
      </c>
      <c r="V389">
        <v>890371</v>
      </c>
      <c r="W389" t="s">
        <v>1423</v>
      </c>
      <c r="X389">
        <v>3231410</v>
      </c>
      <c r="AB389">
        <v>58157</v>
      </c>
      <c r="AC389" s="1">
        <v>44019</v>
      </c>
      <c r="AD389" s="1">
        <v>44022</v>
      </c>
      <c r="AL389">
        <v>1</v>
      </c>
      <c r="AO389">
        <v>51.366374</v>
      </c>
      <c r="AP389">
        <v>54.5</v>
      </c>
      <c r="AQ389">
        <v>3169556.5</v>
      </c>
      <c r="AR389">
        <v>0</v>
      </c>
      <c r="AS389">
        <v>3169556.5</v>
      </c>
      <c r="AT389">
        <v>3169556.5</v>
      </c>
      <c r="AU389">
        <v>0</v>
      </c>
      <c r="AV389">
        <v>3169556.5</v>
      </c>
      <c r="AW389">
        <v>2987314.23</v>
      </c>
      <c r="AX389">
        <v>2987314.23</v>
      </c>
      <c r="BA389">
        <v>32556626.18</v>
      </c>
      <c r="BB389">
        <v>0</v>
      </c>
      <c r="BC389">
        <v>32556626.18</v>
      </c>
      <c r="BD389">
        <v>33555051.869999997</v>
      </c>
      <c r="BE389">
        <v>9.4458400000000005</v>
      </c>
      <c r="BF389" t="str">
        <f>IF(TRIM(W389)="",IF(TRIM(O389)="",IF(TRIM(M389)="","please check",CONCATENATE(M389,"_",COUNTIFS($M$2:$M389,M389,$C$2:$C389,$C389))),CONCATENATE(O389,"_",COUNTIFS($O$2:$O389,O389,$C$2:$C389,$C389))),W389)</f>
        <v>IE0032314100</v>
      </c>
      <c r="BG389" t="str">
        <f t="shared" ref="BG389:BG452" si="22">IF(TRIM(O389)="","",IFERROR(_xlfn.NUMBERVALUE(TRIM(O389)),TRIM(O389)))</f>
        <v/>
      </c>
      <c r="BH389">
        <f t="shared" ref="BH389:BH452" si="23">IF(I389="F.E.T.",$AW389,IF(AB389="",AQ389,AB389))</f>
        <v>58157</v>
      </c>
      <c r="BI389">
        <f t="shared" ref="BI389:BI452" si="24">IF($I389&lt;&gt;"F.E.T.",$AS389,$BH389)</f>
        <v>3169556.5</v>
      </c>
      <c r="BJ389">
        <f>IF($I389&lt;&gt;"F.E.T.",$AV389,IF($BK389="",IF($D389=$L389,$BI389,-SUMIFS($BI:$BI,$BG:$BG,$BG389,$B:$B,$B389,$L:$L,"&lt;&gt;"&amp;$L389)+SUMIFS($AY:$AY,$BG:$BG,$BG389,$B:$B,$B389)),IF($D389=$L389,-SUMIFS($BI:$BI,$BG:$BG,$BG389,$B:$B,$B389,$L:$L,"&lt;&gt;"&amp;$L389)*VLOOKUP($D389&amp;(IF($L389=MID($Q389,FIND("Bought ",$Q389)+7,3),MID($Q389,FIND("Sold ",$Q389)+5,3),IF($L389=MID($Q389,FIND("Sold ",$Q389)+5,3),MID($Q389,FIND("Bought ",$Q389)+7,3),"error"))),FX!$A:$B,2,0)+SUMIFS($AY:$AY,$BG:$BG,$BG389,$B:$B,$B389),$BI389*(VLOOKUP($D389&amp;$L389,FX!$A:$B,2,0)))))</f>
        <v>3169556.5</v>
      </c>
      <c r="BK389" t="str">
        <f>IF(E389="CASH",IFERROR(VLOOKUP(M389,[1]mapping!$A:$C,3,0),""),IF(I389="F.E.T.",IF(VLOOKUP(O389,[1]forwards!$E:$Q,13,0)=0,"",VLOOKUP(O389,[1]forwards!$E:$Q,13,0)),""))</f>
        <v/>
      </c>
      <c r="BL389" t="str">
        <f>IF($B389&lt;&gt;VLOOKUP($BL$1,NAV!$A:$N,MATCH("SubFund_Code",NAV!$A$1:$N$1,0),0),"n/a",IF($BK389="",$BJ389/SUMIFS($BJ:$BJ,$BK:$BK,"",$B:$B,$B389)*VLOOKUP($BL$1,NAV!$A:$N,MATCH("Hedged sc",NAV!$A$1:$N$1,0),0)/VLOOKUP($BL$1,NAV!$A:$N,MATCH("SC in FUND CCY",NAV!$A$1:$N$1,0),0),IF($BK389&lt;&gt;VLOOKUP($BL$1,NAV!$A:$N,MATCH("SC",NAV!$A$1:$N$1,0),0),"n/a",$BJ389/VLOOKUP($BL$1,NAV!$A:$N,MATCH("SC in FUND CCY",NAV!$A$1:$N$1,0),0))))</f>
        <v>n/a</v>
      </c>
    </row>
    <row r="390" spans="1:64" hidden="1" x14ac:dyDescent="0.25">
      <c r="A390" s="1">
        <v>44196</v>
      </c>
      <c r="B390" t="s">
        <v>111</v>
      </c>
      <c r="C390" t="s">
        <v>112</v>
      </c>
      <c r="D390" t="s">
        <v>63</v>
      </c>
      <c r="E390" t="s">
        <v>124</v>
      </c>
      <c r="F390" t="s">
        <v>125</v>
      </c>
      <c r="G390" t="s">
        <v>126</v>
      </c>
      <c r="H390">
        <v>400</v>
      </c>
      <c r="I390" t="s">
        <v>197</v>
      </c>
      <c r="J390">
        <v>485</v>
      </c>
      <c r="K390" t="s">
        <v>210</v>
      </c>
      <c r="L390" t="s">
        <v>63</v>
      </c>
      <c r="P390">
        <v>756780000000</v>
      </c>
      <c r="Q390" t="s">
        <v>1427</v>
      </c>
      <c r="R390" t="s">
        <v>199</v>
      </c>
      <c r="S390" t="s">
        <v>149</v>
      </c>
      <c r="T390" t="s">
        <v>1428</v>
      </c>
      <c r="U390" t="s">
        <v>262</v>
      </c>
      <c r="V390">
        <v>890371</v>
      </c>
      <c r="W390" t="s">
        <v>1429</v>
      </c>
      <c r="X390" t="s">
        <v>1430</v>
      </c>
      <c r="AB390">
        <v>28830</v>
      </c>
      <c r="AC390" s="1">
        <v>43144</v>
      </c>
      <c r="AD390" s="1">
        <v>43147</v>
      </c>
      <c r="AL390">
        <v>1</v>
      </c>
      <c r="AO390">
        <v>126.323199</v>
      </c>
      <c r="AP390">
        <v>143.62</v>
      </c>
      <c r="AQ390">
        <v>4140564.6</v>
      </c>
      <c r="AR390">
        <v>0</v>
      </c>
      <c r="AS390">
        <v>4140564.6</v>
      </c>
      <c r="AT390">
        <v>4140564.6</v>
      </c>
      <c r="AU390">
        <v>0</v>
      </c>
      <c r="AV390">
        <v>4140564.6</v>
      </c>
      <c r="AW390">
        <v>3641897.82</v>
      </c>
      <c r="AX390">
        <v>3641897.82</v>
      </c>
      <c r="BA390">
        <v>32556626.18</v>
      </c>
      <c r="BB390">
        <v>0</v>
      </c>
      <c r="BC390">
        <v>32556626.18</v>
      </c>
      <c r="BD390">
        <v>33555051.869999997</v>
      </c>
      <c r="BE390">
        <v>12.339615999999999</v>
      </c>
      <c r="BF390" t="str">
        <f>IF(TRIM(W390)="",IF(TRIM(O390)="",IF(TRIM(M390)="","please check",CONCATENATE(M390,"_",COUNTIFS($M$2:$M390,M390,$C$2:$C390,$C390))),CONCATENATE(O390,"_",COUNTIFS($O$2:$O390,O390,$C$2:$C390,$C390))),W390)</f>
        <v>LU0836513696</v>
      </c>
      <c r="BG390" t="str">
        <f t="shared" si="22"/>
        <v/>
      </c>
      <c r="BH390">
        <f t="shared" si="23"/>
        <v>28830</v>
      </c>
      <c r="BI390">
        <f t="shared" si="24"/>
        <v>4140564.6</v>
      </c>
      <c r="BJ390">
        <f>IF($I390&lt;&gt;"F.E.T.",$AV390,IF($BK390="",IF($D390=$L390,$BI390,-SUMIFS($BI:$BI,$BG:$BG,$BG390,$B:$B,$B390,$L:$L,"&lt;&gt;"&amp;$L390)+SUMIFS($AY:$AY,$BG:$BG,$BG390,$B:$B,$B390)),IF($D390=$L390,-SUMIFS($BI:$BI,$BG:$BG,$BG390,$B:$B,$B390,$L:$L,"&lt;&gt;"&amp;$L390)*VLOOKUP($D390&amp;(IF($L390=MID($Q390,FIND("Bought ",$Q390)+7,3),MID($Q390,FIND("Sold ",$Q390)+5,3),IF($L390=MID($Q390,FIND("Sold ",$Q390)+5,3),MID($Q390,FIND("Bought ",$Q390)+7,3),"error"))),FX!$A:$B,2,0)+SUMIFS($AY:$AY,$BG:$BG,$BG390,$B:$B,$B390),$BI390*(VLOOKUP($D390&amp;$L390,FX!$A:$B,2,0)))))</f>
        <v>4140564.6</v>
      </c>
      <c r="BK390" t="str">
        <f>IF(E390="CASH",IFERROR(VLOOKUP(M390,[1]mapping!$A:$C,3,0),""),IF(I390="F.E.T.",IF(VLOOKUP(O390,[1]forwards!$E:$Q,13,0)=0,"",VLOOKUP(O390,[1]forwards!$E:$Q,13,0)),""))</f>
        <v/>
      </c>
      <c r="BL390" t="str">
        <f>IF($B390&lt;&gt;VLOOKUP($BL$1,NAV!$A:$N,MATCH("SubFund_Code",NAV!$A$1:$N$1,0),0),"n/a",IF($BK390="",$BJ390/SUMIFS($BJ:$BJ,$BK:$BK,"",$B:$B,$B390)*VLOOKUP($BL$1,NAV!$A:$N,MATCH("Hedged sc",NAV!$A$1:$N$1,0),0)/VLOOKUP($BL$1,NAV!$A:$N,MATCH("SC in FUND CCY",NAV!$A$1:$N$1,0),0),IF($BK390&lt;&gt;VLOOKUP($BL$1,NAV!$A:$N,MATCH("SC",NAV!$A$1:$N$1,0),0),"n/a",$BJ390/VLOOKUP($BL$1,NAV!$A:$N,MATCH("SC in FUND CCY",NAV!$A$1:$N$1,0),0))))</f>
        <v>n/a</v>
      </c>
    </row>
    <row r="391" spans="1:64" hidden="1" x14ac:dyDescent="0.25">
      <c r="A391" s="1">
        <v>44196</v>
      </c>
      <c r="B391" t="s">
        <v>111</v>
      </c>
      <c r="C391" t="s">
        <v>112</v>
      </c>
      <c r="D391" t="s">
        <v>63</v>
      </c>
      <c r="E391" t="s">
        <v>124</v>
      </c>
      <c r="F391" t="s">
        <v>125</v>
      </c>
      <c r="G391" t="s">
        <v>126</v>
      </c>
      <c r="H391">
        <v>400</v>
      </c>
      <c r="I391" t="s">
        <v>197</v>
      </c>
      <c r="J391">
        <v>485</v>
      </c>
      <c r="K391" t="s">
        <v>210</v>
      </c>
      <c r="L391" t="s">
        <v>63</v>
      </c>
      <c r="P391">
        <v>754634000000</v>
      </c>
      <c r="Q391" t="s">
        <v>1431</v>
      </c>
      <c r="R391" t="s">
        <v>199</v>
      </c>
      <c r="S391" t="s">
        <v>149</v>
      </c>
      <c r="T391" t="s">
        <v>407</v>
      </c>
      <c r="U391" t="s">
        <v>262</v>
      </c>
      <c r="V391">
        <v>890371</v>
      </c>
      <c r="W391" t="s">
        <v>1432</v>
      </c>
      <c r="X391" t="s">
        <v>1433</v>
      </c>
      <c r="AB391">
        <v>9513</v>
      </c>
      <c r="AC391" s="1">
        <v>43133</v>
      </c>
      <c r="AD391" s="1">
        <v>43138</v>
      </c>
      <c r="AL391">
        <v>1</v>
      </c>
      <c r="AO391">
        <v>135.505155</v>
      </c>
      <c r="AP391">
        <v>144.81</v>
      </c>
      <c r="AQ391">
        <v>1377577.53</v>
      </c>
      <c r="AR391">
        <v>0</v>
      </c>
      <c r="AS391">
        <v>1377577.53</v>
      </c>
      <c r="AT391">
        <v>1377577.53</v>
      </c>
      <c r="AU391">
        <v>0</v>
      </c>
      <c r="AV391">
        <v>1377577.53</v>
      </c>
      <c r="AW391">
        <v>1289060.54</v>
      </c>
      <c r="AX391">
        <v>1289060.54</v>
      </c>
      <c r="BA391">
        <v>32556626.18</v>
      </c>
      <c r="BB391">
        <v>0</v>
      </c>
      <c r="BC391">
        <v>32556626.18</v>
      </c>
      <c r="BD391">
        <v>33555051.869999997</v>
      </c>
      <c r="BE391">
        <v>4.1054250000000003</v>
      </c>
      <c r="BF391" t="str">
        <f>IF(TRIM(W391)="",IF(TRIM(O391)="",IF(TRIM(M391)="","please check",CONCATENATE(M391,"_",COUNTIFS($M$2:$M391,M391,$C$2:$C391,$C391))),CONCATENATE(O391,"_",COUNTIFS($O$2:$O391,O391,$C$2:$C391,$C391))),W391)</f>
        <v>LU0926439729</v>
      </c>
      <c r="BG391" t="str">
        <f t="shared" si="22"/>
        <v/>
      </c>
      <c r="BH391">
        <f t="shared" si="23"/>
        <v>9513</v>
      </c>
      <c r="BI391">
        <f t="shared" si="24"/>
        <v>1377577.53</v>
      </c>
      <c r="BJ391">
        <f>IF($I391&lt;&gt;"F.E.T.",$AV391,IF($BK391="",IF($D391=$L391,$BI391,-SUMIFS($BI:$BI,$BG:$BG,$BG391,$B:$B,$B391,$L:$L,"&lt;&gt;"&amp;$L391)+SUMIFS($AY:$AY,$BG:$BG,$BG391,$B:$B,$B391)),IF($D391=$L391,-SUMIFS($BI:$BI,$BG:$BG,$BG391,$B:$B,$B391,$L:$L,"&lt;&gt;"&amp;$L391)*VLOOKUP($D391&amp;(IF($L391=MID($Q391,FIND("Bought ",$Q391)+7,3),MID($Q391,FIND("Sold ",$Q391)+5,3),IF($L391=MID($Q391,FIND("Sold ",$Q391)+5,3),MID($Q391,FIND("Bought ",$Q391)+7,3),"error"))),FX!$A:$B,2,0)+SUMIFS($AY:$AY,$BG:$BG,$BG391,$B:$B,$B391),$BI391*(VLOOKUP($D391&amp;$L391,FX!$A:$B,2,0)))))</f>
        <v>1377577.53</v>
      </c>
      <c r="BK391" t="str">
        <f>IF(E391="CASH",IFERROR(VLOOKUP(M391,[1]mapping!$A:$C,3,0),""),IF(I391="F.E.T.",IF(VLOOKUP(O391,[1]forwards!$E:$Q,13,0)=0,"",VLOOKUP(O391,[1]forwards!$E:$Q,13,0)),""))</f>
        <v/>
      </c>
      <c r="BL391" t="str">
        <f>IF($B391&lt;&gt;VLOOKUP($BL$1,NAV!$A:$N,MATCH("SubFund_Code",NAV!$A$1:$N$1,0),0),"n/a",IF($BK391="",$BJ391/SUMIFS($BJ:$BJ,$BK:$BK,"",$B:$B,$B391)*VLOOKUP($BL$1,NAV!$A:$N,MATCH("Hedged sc",NAV!$A$1:$N$1,0),0)/VLOOKUP($BL$1,NAV!$A:$N,MATCH("SC in FUND CCY",NAV!$A$1:$N$1,0),0),IF($BK391&lt;&gt;VLOOKUP($BL$1,NAV!$A:$N,MATCH("SC",NAV!$A$1:$N$1,0),0),"n/a",$BJ391/VLOOKUP($BL$1,NAV!$A:$N,MATCH("SC in FUND CCY",NAV!$A$1:$N$1,0),0))))</f>
        <v>n/a</v>
      </c>
    </row>
    <row r="392" spans="1:64" hidden="1" x14ac:dyDescent="0.25">
      <c r="A392" s="1">
        <v>44196</v>
      </c>
      <c r="B392" t="s">
        <v>111</v>
      </c>
      <c r="C392" t="s">
        <v>112</v>
      </c>
      <c r="D392" t="s">
        <v>63</v>
      </c>
      <c r="E392" t="s">
        <v>124</v>
      </c>
      <c r="F392" t="s">
        <v>125</v>
      </c>
      <c r="G392" t="s">
        <v>126</v>
      </c>
      <c r="H392">
        <v>400</v>
      </c>
      <c r="I392" t="s">
        <v>197</v>
      </c>
      <c r="J392">
        <v>485</v>
      </c>
      <c r="K392" t="s">
        <v>210</v>
      </c>
      <c r="L392" t="s">
        <v>63</v>
      </c>
      <c r="P392">
        <v>395037000000</v>
      </c>
      <c r="Q392" t="s">
        <v>1434</v>
      </c>
      <c r="R392" t="s">
        <v>199</v>
      </c>
      <c r="S392" t="s">
        <v>200</v>
      </c>
      <c r="T392" t="s">
        <v>1435</v>
      </c>
      <c r="U392" t="s">
        <v>262</v>
      </c>
      <c r="V392">
        <v>890371</v>
      </c>
      <c r="W392" t="s">
        <v>1436</v>
      </c>
      <c r="X392" t="s">
        <v>1437</v>
      </c>
      <c r="AB392">
        <v>215819</v>
      </c>
      <c r="AC392" s="1">
        <v>43152</v>
      </c>
      <c r="AD392" s="1">
        <v>43157</v>
      </c>
      <c r="AL392">
        <v>1</v>
      </c>
      <c r="AO392">
        <v>13.37894</v>
      </c>
      <c r="AP392">
        <v>15.37</v>
      </c>
      <c r="AQ392">
        <v>3317138.03</v>
      </c>
      <c r="AR392">
        <v>0</v>
      </c>
      <c r="AS392">
        <v>3317138.03</v>
      </c>
      <c r="AT392">
        <v>3317138.03</v>
      </c>
      <c r="AU392">
        <v>0</v>
      </c>
      <c r="AV392">
        <v>3317138.03</v>
      </c>
      <c r="AW392">
        <v>2887429.37</v>
      </c>
      <c r="AX392">
        <v>2887429.37</v>
      </c>
      <c r="BA392">
        <v>32556626.18</v>
      </c>
      <c r="BB392">
        <v>0</v>
      </c>
      <c r="BC392">
        <v>32556626.18</v>
      </c>
      <c r="BD392">
        <v>33555051.869999997</v>
      </c>
      <c r="BE392">
        <v>9.8856590000000004</v>
      </c>
      <c r="BF392" t="str">
        <f>IF(TRIM(W392)="",IF(TRIM(O392)="",IF(TRIM(M392)="","please check",CONCATENATE(M392,"_",COUNTIFS($M$2:$M392,M392,$C$2:$C392,$C392))),CONCATENATE(O392,"_",COUNTIFS($O$2:$O392,O392,$C$2:$C392,$C392))),W392)</f>
        <v>IE00B99K4563</v>
      </c>
      <c r="BG392" t="str">
        <f t="shared" si="22"/>
        <v/>
      </c>
      <c r="BH392">
        <f t="shared" si="23"/>
        <v>215819</v>
      </c>
      <c r="BI392">
        <f t="shared" si="24"/>
        <v>3317138.03</v>
      </c>
      <c r="BJ392">
        <f>IF($I392&lt;&gt;"F.E.T.",$AV392,IF($BK392="",IF($D392=$L392,$BI392,-SUMIFS($BI:$BI,$BG:$BG,$BG392,$B:$B,$B392,$L:$L,"&lt;&gt;"&amp;$L392)+SUMIFS($AY:$AY,$BG:$BG,$BG392,$B:$B,$B392)),IF($D392=$L392,-SUMIFS($BI:$BI,$BG:$BG,$BG392,$B:$B,$B392,$L:$L,"&lt;&gt;"&amp;$L392)*VLOOKUP($D392&amp;(IF($L392=MID($Q392,FIND("Bought ",$Q392)+7,3),MID($Q392,FIND("Sold ",$Q392)+5,3),IF($L392=MID($Q392,FIND("Sold ",$Q392)+5,3),MID($Q392,FIND("Bought ",$Q392)+7,3),"error"))),FX!$A:$B,2,0)+SUMIFS($AY:$AY,$BG:$BG,$BG392,$B:$B,$B392),$BI392*(VLOOKUP($D392&amp;$L392,FX!$A:$B,2,0)))))</f>
        <v>3317138.03</v>
      </c>
      <c r="BK392" t="str">
        <f>IF(E392="CASH",IFERROR(VLOOKUP(M392,[1]mapping!$A:$C,3,0),""),IF(I392="F.E.T.",IF(VLOOKUP(O392,[1]forwards!$E:$Q,13,0)=0,"",VLOOKUP(O392,[1]forwards!$E:$Q,13,0)),""))</f>
        <v/>
      </c>
      <c r="BL392" t="str">
        <f>IF($B392&lt;&gt;VLOOKUP($BL$1,NAV!$A:$N,MATCH("SubFund_Code",NAV!$A$1:$N$1,0),0),"n/a",IF($BK392="",$BJ392/SUMIFS($BJ:$BJ,$BK:$BK,"",$B:$B,$B392)*VLOOKUP($BL$1,NAV!$A:$N,MATCH("Hedged sc",NAV!$A$1:$N$1,0),0)/VLOOKUP($BL$1,NAV!$A:$N,MATCH("SC in FUND CCY",NAV!$A$1:$N$1,0),0),IF($BK392&lt;&gt;VLOOKUP($BL$1,NAV!$A:$N,MATCH("SC",NAV!$A$1:$N$1,0),0),"n/a",$BJ392/VLOOKUP($BL$1,NAV!$A:$N,MATCH("SC in FUND CCY",NAV!$A$1:$N$1,0),0))))</f>
        <v>n/a</v>
      </c>
    </row>
    <row r="393" spans="1:64" hidden="1" x14ac:dyDescent="0.25">
      <c r="A393" s="1">
        <v>44196</v>
      </c>
      <c r="B393" t="s">
        <v>111</v>
      </c>
      <c r="C393" t="s">
        <v>112</v>
      </c>
      <c r="D393" t="s">
        <v>63</v>
      </c>
      <c r="E393" t="s">
        <v>124</v>
      </c>
      <c r="F393" t="s">
        <v>125</v>
      </c>
      <c r="G393" t="s">
        <v>126</v>
      </c>
      <c r="H393">
        <v>400</v>
      </c>
      <c r="I393" t="s">
        <v>197</v>
      </c>
      <c r="J393">
        <v>485</v>
      </c>
      <c r="K393" t="s">
        <v>210</v>
      </c>
      <c r="L393" t="s">
        <v>63</v>
      </c>
      <c r="P393">
        <v>285171000000</v>
      </c>
      <c r="Q393" t="s">
        <v>1441</v>
      </c>
      <c r="R393" t="s">
        <v>199</v>
      </c>
      <c r="S393" t="s">
        <v>149</v>
      </c>
      <c r="T393" t="s">
        <v>218</v>
      </c>
      <c r="U393" t="s">
        <v>262</v>
      </c>
      <c r="V393">
        <v>890371</v>
      </c>
      <c r="W393" t="s">
        <v>1442</v>
      </c>
      <c r="X393" t="s">
        <v>1443</v>
      </c>
      <c r="AB393">
        <v>128355</v>
      </c>
      <c r="AC393" s="1">
        <v>43626</v>
      </c>
      <c r="AD393" s="1">
        <v>43626</v>
      </c>
      <c r="AL393">
        <v>1</v>
      </c>
      <c r="AO393">
        <v>22.847377000000002</v>
      </c>
      <c r="AP393">
        <v>26.27</v>
      </c>
      <c r="AQ393">
        <v>3371885.85</v>
      </c>
      <c r="AR393">
        <v>0</v>
      </c>
      <c r="AS393">
        <v>3371885.85</v>
      </c>
      <c r="AT393">
        <v>3371885.85</v>
      </c>
      <c r="AU393">
        <v>0</v>
      </c>
      <c r="AV393">
        <v>3371885.85</v>
      </c>
      <c r="AW393">
        <v>2932575.12</v>
      </c>
      <c r="AX393">
        <v>2932575.12</v>
      </c>
      <c r="BA393">
        <v>32556626.18</v>
      </c>
      <c r="BB393">
        <v>0</v>
      </c>
      <c r="BC393">
        <v>32556626.18</v>
      </c>
      <c r="BD393">
        <v>33555051.869999997</v>
      </c>
      <c r="BE393">
        <v>10.048817</v>
      </c>
      <c r="BF393" t="str">
        <f>IF(TRIM(W393)="",IF(TRIM(O393)="",IF(TRIM(M393)="","please check",CONCATENATE(M393,"_",COUNTIFS($M$2:$M393,M393,$C$2:$C393,$C393))),CONCATENATE(O393,"_",COUNTIFS($O$2:$O393,O393,$C$2:$C393,$C393))),W393)</f>
        <v>LU1882453662</v>
      </c>
      <c r="BG393" t="str">
        <f t="shared" si="22"/>
        <v/>
      </c>
      <c r="BH393">
        <f t="shared" si="23"/>
        <v>128355</v>
      </c>
      <c r="BI393">
        <f t="shared" si="24"/>
        <v>3371885.85</v>
      </c>
      <c r="BJ393">
        <f>IF($I393&lt;&gt;"F.E.T.",$AV393,IF($BK393="",IF($D393=$L393,$BI393,-SUMIFS($BI:$BI,$BG:$BG,$BG393,$B:$B,$B393,$L:$L,"&lt;&gt;"&amp;$L393)+SUMIFS($AY:$AY,$BG:$BG,$BG393,$B:$B,$B393)),IF($D393=$L393,-SUMIFS($BI:$BI,$BG:$BG,$BG393,$B:$B,$B393,$L:$L,"&lt;&gt;"&amp;$L393)*VLOOKUP($D393&amp;(IF($L393=MID($Q393,FIND("Bought ",$Q393)+7,3),MID($Q393,FIND("Sold ",$Q393)+5,3),IF($L393=MID($Q393,FIND("Sold ",$Q393)+5,3),MID($Q393,FIND("Bought ",$Q393)+7,3),"error"))),FX!$A:$B,2,0)+SUMIFS($AY:$AY,$BG:$BG,$BG393,$B:$B,$B393),$BI393*(VLOOKUP($D393&amp;$L393,FX!$A:$B,2,0)))))</f>
        <v>3371885.85</v>
      </c>
      <c r="BK393" t="str">
        <f>IF(E393="CASH",IFERROR(VLOOKUP(M393,[1]mapping!$A:$C,3,0),""),IF(I393="F.E.T.",IF(VLOOKUP(O393,[1]forwards!$E:$Q,13,0)=0,"",VLOOKUP(O393,[1]forwards!$E:$Q,13,0)),""))</f>
        <v/>
      </c>
      <c r="BL393" t="str">
        <f>IF($B393&lt;&gt;VLOOKUP($BL$1,NAV!$A:$N,MATCH("SubFund_Code",NAV!$A$1:$N$1,0),0),"n/a",IF($BK393="",$BJ393/SUMIFS($BJ:$BJ,$BK:$BK,"",$B:$B,$B393)*VLOOKUP($BL$1,NAV!$A:$N,MATCH("Hedged sc",NAV!$A$1:$N$1,0),0)/VLOOKUP($BL$1,NAV!$A:$N,MATCH("SC in FUND CCY",NAV!$A$1:$N$1,0),0),IF($BK393&lt;&gt;VLOOKUP($BL$1,NAV!$A:$N,MATCH("SC",NAV!$A$1:$N$1,0),0),"n/a",$BJ393/VLOOKUP($BL$1,NAV!$A:$N,MATCH("SC in FUND CCY",NAV!$A$1:$N$1,0),0))))</f>
        <v>n/a</v>
      </c>
    </row>
    <row r="394" spans="1:64" hidden="1" x14ac:dyDescent="0.25">
      <c r="A394" s="1">
        <v>44196</v>
      </c>
      <c r="B394" t="s">
        <v>111</v>
      </c>
      <c r="C394" t="s">
        <v>112</v>
      </c>
      <c r="D394" t="s">
        <v>63</v>
      </c>
      <c r="E394" t="s">
        <v>124</v>
      </c>
      <c r="F394" t="s">
        <v>125</v>
      </c>
      <c r="G394" t="s">
        <v>126</v>
      </c>
      <c r="H394">
        <v>400</v>
      </c>
      <c r="I394" t="s">
        <v>197</v>
      </c>
      <c r="J394">
        <v>485</v>
      </c>
      <c r="K394" t="s">
        <v>210</v>
      </c>
      <c r="L394" t="s">
        <v>63</v>
      </c>
      <c r="P394">
        <v>323911000000</v>
      </c>
      <c r="Q394" t="s">
        <v>1438</v>
      </c>
      <c r="R394" t="s">
        <v>199</v>
      </c>
      <c r="S394" t="s">
        <v>200</v>
      </c>
      <c r="T394" t="s">
        <v>217</v>
      </c>
      <c r="U394" t="s">
        <v>262</v>
      </c>
      <c r="V394">
        <v>890371</v>
      </c>
      <c r="W394" t="s">
        <v>1439</v>
      </c>
      <c r="X394" t="s">
        <v>1440</v>
      </c>
      <c r="AB394">
        <v>19679</v>
      </c>
      <c r="AC394" s="1">
        <v>43717</v>
      </c>
      <c r="AD394" s="1">
        <v>43720</v>
      </c>
      <c r="AL394">
        <v>1</v>
      </c>
      <c r="AO394">
        <v>149.30235200000001</v>
      </c>
      <c r="AP394">
        <v>168.2</v>
      </c>
      <c r="AQ394">
        <v>3310007.8</v>
      </c>
      <c r="AR394">
        <v>0</v>
      </c>
      <c r="AS394">
        <v>3310007.8</v>
      </c>
      <c r="AT394">
        <v>3310007.8</v>
      </c>
      <c r="AU394">
        <v>0</v>
      </c>
      <c r="AV394">
        <v>3310007.8</v>
      </c>
      <c r="AW394">
        <v>2938120.98</v>
      </c>
      <c r="AX394">
        <v>2938120.98</v>
      </c>
      <c r="BA394">
        <v>32556626.18</v>
      </c>
      <c r="BB394">
        <v>0</v>
      </c>
      <c r="BC394">
        <v>32556626.18</v>
      </c>
      <c r="BD394">
        <v>33555051.869999997</v>
      </c>
      <c r="BE394">
        <v>9.8644099999999995</v>
      </c>
      <c r="BF394" t="str">
        <f>IF(TRIM(W394)="",IF(TRIM(O394)="",IF(TRIM(M394)="","please check",CONCATENATE(M394,"_",COUNTIFS($M$2:$M394,M394,$C$2:$C394,$C394))),CONCATENATE(O394,"_",COUNTIFS($O$2:$O394,O394,$C$2:$C394,$C394))),W394)</f>
        <v>IE00BYXWSX94</v>
      </c>
      <c r="BG394" t="str">
        <f t="shared" si="22"/>
        <v/>
      </c>
      <c r="BH394">
        <f t="shared" si="23"/>
        <v>19679</v>
      </c>
      <c r="BI394">
        <f t="shared" si="24"/>
        <v>3310007.8</v>
      </c>
      <c r="BJ394">
        <f>IF($I394&lt;&gt;"F.E.T.",$AV394,IF($BK394="",IF($D394=$L394,$BI394,-SUMIFS($BI:$BI,$BG:$BG,$BG394,$B:$B,$B394,$L:$L,"&lt;&gt;"&amp;$L394)+SUMIFS($AY:$AY,$BG:$BG,$BG394,$B:$B,$B394)),IF($D394=$L394,-SUMIFS($BI:$BI,$BG:$BG,$BG394,$B:$B,$B394,$L:$L,"&lt;&gt;"&amp;$L394)*VLOOKUP($D394&amp;(IF($L394=MID($Q394,FIND("Bought ",$Q394)+7,3),MID($Q394,FIND("Sold ",$Q394)+5,3),IF($L394=MID($Q394,FIND("Sold ",$Q394)+5,3),MID($Q394,FIND("Bought ",$Q394)+7,3),"error"))),FX!$A:$B,2,0)+SUMIFS($AY:$AY,$BG:$BG,$BG394,$B:$B,$B394),$BI394*(VLOOKUP($D394&amp;$L394,FX!$A:$B,2,0)))))</f>
        <v>3310007.8</v>
      </c>
      <c r="BK394" t="str">
        <f>IF(E394="CASH",IFERROR(VLOOKUP(M394,[1]mapping!$A:$C,3,0),""),IF(I394="F.E.T.",IF(VLOOKUP(O394,[1]forwards!$E:$Q,13,0)=0,"",VLOOKUP(O394,[1]forwards!$E:$Q,13,0)),""))</f>
        <v/>
      </c>
      <c r="BL394" t="str">
        <f>IF($B394&lt;&gt;VLOOKUP($BL$1,NAV!$A:$N,MATCH("SubFund_Code",NAV!$A$1:$N$1,0),0),"n/a",IF($BK394="",$BJ394/SUMIFS($BJ:$BJ,$BK:$BK,"",$B:$B,$B394)*VLOOKUP($BL$1,NAV!$A:$N,MATCH("Hedged sc",NAV!$A$1:$N$1,0),0)/VLOOKUP($BL$1,NAV!$A:$N,MATCH("SC in FUND CCY",NAV!$A$1:$N$1,0),0),IF($BK394&lt;&gt;VLOOKUP($BL$1,NAV!$A:$N,MATCH("SC",NAV!$A$1:$N$1,0),0),"n/a",$BJ394/VLOOKUP($BL$1,NAV!$A:$N,MATCH("SC in FUND CCY",NAV!$A$1:$N$1,0),0))))</f>
        <v>n/a</v>
      </c>
    </row>
    <row r="395" spans="1:64" hidden="1" x14ac:dyDescent="0.25">
      <c r="A395" s="1">
        <v>44196</v>
      </c>
      <c r="B395" t="s">
        <v>111</v>
      </c>
      <c r="C395" t="s">
        <v>112</v>
      </c>
      <c r="D395" t="s">
        <v>63</v>
      </c>
      <c r="E395" t="s">
        <v>124</v>
      </c>
      <c r="F395" t="s">
        <v>439</v>
      </c>
      <c r="G395" t="s">
        <v>440</v>
      </c>
      <c r="H395">
        <v>550</v>
      </c>
      <c r="I395" t="s">
        <v>441</v>
      </c>
      <c r="L395" t="s">
        <v>57</v>
      </c>
      <c r="O395">
        <v>580</v>
      </c>
      <c r="Q395" t="s">
        <v>1452</v>
      </c>
      <c r="S395" t="s">
        <v>149</v>
      </c>
      <c r="U395" t="s">
        <v>132</v>
      </c>
      <c r="V395">
        <v>20009</v>
      </c>
      <c r="W395" t="s">
        <v>209</v>
      </c>
      <c r="X395" t="s">
        <v>209</v>
      </c>
      <c r="AC395" s="1">
        <v>44195</v>
      </c>
      <c r="AD395" s="1">
        <v>44210</v>
      </c>
      <c r="AG395" s="1">
        <v>44210</v>
      </c>
      <c r="AJ395">
        <v>14</v>
      </c>
      <c r="AL395">
        <v>1.2251069999999999</v>
      </c>
      <c r="AO395">
        <v>1.2251069999999999</v>
      </c>
      <c r="AP395">
        <v>1.2239880000000001</v>
      </c>
      <c r="AQ395">
        <v>20686.37</v>
      </c>
      <c r="AR395">
        <v>0</v>
      </c>
      <c r="AS395">
        <v>20686.37</v>
      </c>
      <c r="AT395">
        <v>25310.81</v>
      </c>
      <c r="AU395">
        <v>0</v>
      </c>
      <c r="AV395">
        <v>25310.81</v>
      </c>
      <c r="AW395">
        <v>20686.37</v>
      </c>
      <c r="AX395">
        <v>25310.81</v>
      </c>
      <c r="AY395">
        <v>-23.15</v>
      </c>
      <c r="BA395">
        <v>31429665.350000001</v>
      </c>
      <c r="BB395">
        <v>0</v>
      </c>
      <c r="BC395">
        <v>31429665.350000001</v>
      </c>
      <c r="BD395">
        <v>33555051.869999997</v>
      </c>
      <c r="BE395">
        <v>-6.8999999999999997E-5</v>
      </c>
      <c r="BF395" t="str">
        <f>IF(TRIM(W395)="",IF(TRIM(O395)="",IF(TRIM(M395)="","please check",CONCATENATE(M395,"_",COUNTIFS($M$2:$M395,M395,$C$2:$C395,$C395))),CONCATENATE(O395,"_",COUNTIFS($O$2:$O395,O395,$C$2:$C395,$C395))),W395)</f>
        <v>580_1</v>
      </c>
      <c r="BG395">
        <f t="shared" si="22"/>
        <v>580</v>
      </c>
      <c r="BH395">
        <f t="shared" si="23"/>
        <v>20686.37</v>
      </c>
      <c r="BI395">
        <f t="shared" si="24"/>
        <v>20686.37</v>
      </c>
      <c r="BJ395">
        <f>IF($I395&lt;&gt;"F.E.T.",$AV395,IF($BK395="",IF($D395=$L395,$BI395,-SUMIFS($BI:$BI,$BG:$BG,$BG395,$B:$B,$B395,$L:$L,"&lt;&gt;"&amp;$L395)+SUMIFS($AY:$AY,$BG:$BG,$BG395,$B:$B,$B395)),IF($D395=$L395,-SUMIFS($BI:$BI,$BG:$BG,$BG395,$B:$B,$B395,$L:$L,"&lt;&gt;"&amp;$L395)*VLOOKUP($D395&amp;(IF($L395=MID($Q395,FIND("Bought ",$Q395)+7,3),MID($Q395,FIND("Sold ",$Q395)+5,3),IF($L395=MID($Q395,FIND("Sold ",$Q395)+5,3),MID($Q395,FIND("Bought ",$Q395)+7,3),"error"))),FX!$A:$B,2,0)+SUMIFS($AY:$AY,$BG:$BG,$BG395,$B:$B,$B395),$BI395*(VLOOKUP($D395&amp;$L395,FX!$A:$B,2,0)))))</f>
        <v>25310.808013499998</v>
      </c>
      <c r="BK395" t="str">
        <f>IF(E395="CASH",IFERROR(VLOOKUP(M395,[1]mapping!$A:$C,3,0),""),IF(I395="F.E.T.",IF(VLOOKUP(O395,[1]forwards!$E:$Q,13,0)=0,"",VLOOKUP(O395,[1]forwards!$E:$Q,13,0)),""))</f>
        <v>IEH</v>
      </c>
      <c r="BL395" t="str">
        <f>IF($B395&lt;&gt;VLOOKUP($BL$1,NAV!$A:$N,MATCH("SubFund_Code",NAV!$A$1:$N$1,0),0),"n/a",IF($BK395="",$BJ395/SUMIFS($BJ:$BJ,$BK:$BK,"",$B:$B,$B395)*VLOOKUP($BL$1,NAV!$A:$N,MATCH("Hedged sc",NAV!$A$1:$N$1,0),0)/VLOOKUP($BL$1,NAV!$A:$N,MATCH("SC in FUND CCY",NAV!$A$1:$N$1,0),0),IF($BK395&lt;&gt;VLOOKUP($BL$1,NAV!$A:$N,MATCH("SC",NAV!$A$1:$N$1,0),0),"n/a",$BJ395/VLOOKUP($BL$1,NAV!$A:$N,MATCH("SC in FUND CCY",NAV!$A$1:$N$1,0),0))))</f>
        <v>n/a</v>
      </c>
    </row>
    <row r="396" spans="1:64" hidden="1" x14ac:dyDescent="0.25">
      <c r="A396" s="1">
        <v>44196</v>
      </c>
      <c r="B396" t="s">
        <v>111</v>
      </c>
      <c r="C396" t="s">
        <v>112</v>
      </c>
      <c r="D396" t="s">
        <v>63</v>
      </c>
      <c r="E396" t="s">
        <v>124</v>
      </c>
      <c r="F396" t="s">
        <v>439</v>
      </c>
      <c r="G396" t="s">
        <v>440</v>
      </c>
      <c r="H396">
        <v>550</v>
      </c>
      <c r="I396" t="s">
        <v>441</v>
      </c>
      <c r="L396" t="s">
        <v>57</v>
      </c>
      <c r="O396">
        <v>564</v>
      </c>
      <c r="Q396" t="s">
        <v>1451</v>
      </c>
      <c r="S396" t="s">
        <v>149</v>
      </c>
      <c r="U396" t="s">
        <v>132</v>
      </c>
      <c r="V396">
        <v>20009</v>
      </c>
      <c r="W396" t="s">
        <v>209</v>
      </c>
      <c r="X396" t="s">
        <v>209</v>
      </c>
      <c r="AC396" s="1">
        <v>44175</v>
      </c>
      <c r="AD396" s="1">
        <v>44210</v>
      </c>
      <c r="AG396" s="1">
        <v>44210</v>
      </c>
      <c r="AJ396">
        <v>14</v>
      </c>
      <c r="AL396">
        <v>1.2144010000000001</v>
      </c>
      <c r="AO396">
        <v>1.2144010000000001</v>
      </c>
      <c r="AP396">
        <v>1.2239880000000001</v>
      </c>
      <c r="AQ396">
        <v>25687365.800000001</v>
      </c>
      <c r="AR396">
        <v>0</v>
      </c>
      <c r="AS396">
        <v>25687365.800000001</v>
      </c>
      <c r="AT396">
        <v>31429776.420000002</v>
      </c>
      <c r="AU396">
        <v>0</v>
      </c>
      <c r="AV396">
        <v>31429776.420000002</v>
      </c>
      <c r="AW396">
        <v>25687365.800000001</v>
      </c>
      <c r="AX396">
        <v>31429776.420000002</v>
      </c>
      <c r="AY396">
        <v>246264.78</v>
      </c>
      <c r="BA396">
        <v>31429665.350000001</v>
      </c>
      <c r="BB396">
        <v>0</v>
      </c>
      <c r="BC396">
        <v>31429665.350000001</v>
      </c>
      <c r="BD396">
        <v>33555051.869999997</v>
      </c>
      <c r="BE396">
        <v>0.73391300000000004</v>
      </c>
      <c r="BF396" t="str">
        <f>IF(TRIM(W396)="",IF(TRIM(O396)="",IF(TRIM(M396)="","please check",CONCATENATE(M396,"_",COUNTIFS($M$2:$M396,M396,$C$2:$C396,$C396))),CONCATENATE(O396,"_",COUNTIFS($O$2:$O396,O396,$C$2:$C396,$C396))),W396)</f>
        <v>564_1</v>
      </c>
      <c r="BG396">
        <f t="shared" si="22"/>
        <v>564</v>
      </c>
      <c r="BH396">
        <f t="shared" si="23"/>
        <v>25687365.800000001</v>
      </c>
      <c r="BI396">
        <f t="shared" si="24"/>
        <v>25687365.800000001</v>
      </c>
      <c r="BJ396">
        <f>IF($I396&lt;&gt;"F.E.T.",$AV396,IF($BK396="",IF($D396=$L396,$BI396,-SUMIFS($BI:$BI,$BG:$BG,$BG396,$B:$B,$B396,$L:$L,"&lt;&gt;"&amp;$L396)+SUMIFS($AY:$AY,$BG:$BG,$BG396,$B:$B,$B396)),IF($D396=$L396,-SUMIFS($BI:$BI,$BG:$BG,$BG396,$B:$B,$B396,$L:$L,"&lt;&gt;"&amp;$L396)*VLOOKUP($D396&amp;(IF($L396=MID($Q396,FIND("Bought ",$Q396)+7,3),MID($Q396,FIND("Sold ",$Q396)+5,3),IF($L396=MID($Q396,FIND("Sold ",$Q396)+5,3),MID($Q396,FIND("Bought ",$Q396)+7,3),"error"))),FX!$A:$B,2,0)+SUMIFS($AY:$AY,$BG:$BG,$BG396,$B:$B,$B396),$BI396*(VLOOKUP($D396&amp;$L396,FX!$A:$B,2,0)))))</f>
        <v>31429776.424589999</v>
      </c>
      <c r="BK396" t="str">
        <f>IF(E396="CASH",IFERROR(VLOOKUP(M396,[1]mapping!$A:$C,3,0),""),IF(I396="F.E.T.",IF(VLOOKUP(O396,[1]forwards!$E:$Q,13,0)=0,"",VLOOKUP(O396,[1]forwards!$E:$Q,13,0)),""))</f>
        <v>IEH</v>
      </c>
      <c r="BL396" t="str">
        <f>IF($B396&lt;&gt;VLOOKUP($BL$1,NAV!$A:$N,MATCH("SubFund_Code",NAV!$A$1:$N$1,0),0),"n/a",IF($BK396="",$BJ396/SUMIFS($BJ:$BJ,$BK:$BK,"",$B:$B,$B396)*VLOOKUP($BL$1,NAV!$A:$N,MATCH("Hedged sc",NAV!$A$1:$N$1,0),0)/VLOOKUP($BL$1,NAV!$A:$N,MATCH("SC in FUND CCY",NAV!$A$1:$N$1,0),0),IF($BK396&lt;&gt;VLOOKUP($BL$1,NAV!$A:$N,MATCH("SC",NAV!$A$1:$N$1,0),0),"n/a",$BJ396/VLOOKUP($BL$1,NAV!$A:$N,MATCH("SC in FUND CCY",NAV!$A$1:$N$1,0),0))))</f>
        <v>n/a</v>
      </c>
    </row>
    <row r="397" spans="1:64" hidden="1" x14ac:dyDescent="0.25">
      <c r="A397" s="1">
        <v>44196</v>
      </c>
      <c r="B397" t="s">
        <v>111</v>
      </c>
      <c r="C397" t="s">
        <v>112</v>
      </c>
      <c r="D397" t="s">
        <v>63</v>
      </c>
      <c r="E397" t="s">
        <v>124</v>
      </c>
      <c r="F397" t="s">
        <v>439</v>
      </c>
      <c r="G397" t="s">
        <v>440</v>
      </c>
      <c r="H397">
        <v>550</v>
      </c>
      <c r="I397" t="s">
        <v>441</v>
      </c>
      <c r="L397" t="s">
        <v>57</v>
      </c>
      <c r="O397">
        <v>579</v>
      </c>
      <c r="Q397" t="s">
        <v>1453</v>
      </c>
      <c r="S397" t="s">
        <v>149</v>
      </c>
      <c r="U397" t="s">
        <v>132</v>
      </c>
      <c r="V397">
        <v>20009</v>
      </c>
      <c r="W397" t="s">
        <v>209</v>
      </c>
      <c r="X397" t="s">
        <v>209</v>
      </c>
      <c r="AC397" s="1">
        <v>44195</v>
      </c>
      <c r="AD397" s="1">
        <v>44200</v>
      </c>
      <c r="AG397" s="1">
        <v>44200</v>
      </c>
      <c r="AJ397">
        <v>4</v>
      </c>
      <c r="AL397">
        <v>1.2241759999999999</v>
      </c>
      <c r="AO397">
        <v>1.2241759999999999</v>
      </c>
      <c r="AP397">
        <v>1.223684</v>
      </c>
      <c r="AQ397">
        <v>-20694.689999999999</v>
      </c>
      <c r="AR397">
        <v>0</v>
      </c>
      <c r="AS397">
        <v>-20694.689999999999</v>
      </c>
      <c r="AT397">
        <v>-25320.99</v>
      </c>
      <c r="AU397">
        <v>0</v>
      </c>
      <c r="AV397">
        <v>-25320.99</v>
      </c>
      <c r="AW397">
        <v>-20686.37</v>
      </c>
      <c r="AX397">
        <v>-25320.99</v>
      </c>
      <c r="BA397">
        <v>31429665.350000001</v>
      </c>
      <c r="BB397">
        <v>0</v>
      </c>
      <c r="BC397">
        <v>31429665.350000001</v>
      </c>
      <c r="BD397">
        <v>33555051.869999997</v>
      </c>
      <c r="BF397" t="str">
        <f>IF(TRIM(W397)="",IF(TRIM(O397)="",IF(TRIM(M397)="","please check",CONCATENATE(M397,"_",COUNTIFS($M$2:$M397,M397,$C$2:$C397,$C397))),CONCATENATE(O397,"_",COUNTIFS($O$2:$O397,O397,$C$2:$C397,$C397))),W397)</f>
        <v>579_1</v>
      </c>
      <c r="BG397">
        <f t="shared" si="22"/>
        <v>579</v>
      </c>
      <c r="BH397">
        <f t="shared" si="23"/>
        <v>-20686.37</v>
      </c>
      <c r="BI397">
        <f t="shared" si="24"/>
        <v>-20686.37</v>
      </c>
      <c r="BJ397">
        <f>IF($I397&lt;&gt;"F.E.T.",$AV397,IF($BK397="",IF($D397=$L397,$BI397,-SUMIFS($BI:$BI,$BG:$BG,$BG397,$B:$B,$B397,$L:$L,"&lt;&gt;"&amp;$L397)+SUMIFS($AY:$AY,$BG:$BG,$BG397,$B:$B,$B397)),IF($D397=$L397,-SUMIFS($BI:$BI,$BG:$BG,$BG397,$B:$B,$B397,$L:$L,"&lt;&gt;"&amp;$L397)*VLOOKUP($D397&amp;(IF($L397=MID($Q397,FIND("Bought ",$Q397)+7,3),MID($Q397,FIND("Sold ",$Q397)+5,3),IF($L397=MID($Q397,FIND("Sold ",$Q397)+5,3),MID($Q397,FIND("Bought ",$Q397)+7,3),"error"))),FX!$A:$B,2,0)+SUMIFS($AY:$AY,$BG:$BG,$BG397,$B:$B,$B397),$BI397*(VLOOKUP($D397&amp;$L397,FX!$A:$B,2,0)))))</f>
        <v>-25313.579999999998</v>
      </c>
      <c r="BK397" t="str">
        <f>IF(E397="CASH",IFERROR(VLOOKUP(M397,[1]mapping!$A:$C,3,0),""),IF(I397="F.E.T.",IF(VLOOKUP(O397,[1]forwards!$E:$Q,13,0)=0,"",VLOOKUP(O397,[1]forwards!$E:$Q,13,0)),""))</f>
        <v/>
      </c>
      <c r="BL397" t="str">
        <f>IF($B397&lt;&gt;VLOOKUP($BL$1,NAV!$A:$N,MATCH("SubFund_Code",NAV!$A$1:$N$1,0),0),"n/a",IF($BK397="",$BJ397/SUMIFS($BJ:$BJ,$BK:$BK,"",$B:$B,$B397)*VLOOKUP($BL$1,NAV!$A:$N,MATCH("Hedged sc",NAV!$A$1:$N$1,0),0)/VLOOKUP($BL$1,NAV!$A:$N,MATCH("SC in FUND CCY",NAV!$A$1:$N$1,0),0),IF($BK397&lt;&gt;VLOOKUP($BL$1,NAV!$A:$N,MATCH("SC",NAV!$A$1:$N$1,0),0),"n/a",$BJ397/VLOOKUP($BL$1,NAV!$A:$N,MATCH("SC in FUND CCY",NAV!$A$1:$N$1,0),0))))</f>
        <v>n/a</v>
      </c>
    </row>
    <row r="398" spans="1:64" hidden="1" x14ac:dyDescent="0.25">
      <c r="A398" s="1">
        <v>44196</v>
      </c>
      <c r="B398" t="s">
        <v>111</v>
      </c>
      <c r="C398" t="s">
        <v>112</v>
      </c>
      <c r="D398" t="s">
        <v>63</v>
      </c>
      <c r="E398" t="s">
        <v>124</v>
      </c>
      <c r="F398" t="s">
        <v>439</v>
      </c>
      <c r="G398" t="s">
        <v>440</v>
      </c>
      <c r="H398">
        <v>550</v>
      </c>
      <c r="I398" t="s">
        <v>441</v>
      </c>
      <c r="L398" t="s">
        <v>57</v>
      </c>
      <c r="O398">
        <v>581</v>
      </c>
      <c r="Q398" t="s">
        <v>1498</v>
      </c>
      <c r="S398" t="s">
        <v>149</v>
      </c>
      <c r="U398" t="s">
        <v>132</v>
      </c>
      <c r="V398">
        <v>20009</v>
      </c>
      <c r="W398" t="s">
        <v>209</v>
      </c>
      <c r="X398" t="s">
        <v>209</v>
      </c>
      <c r="AC398" s="1">
        <v>44196</v>
      </c>
      <c r="AD398" s="1">
        <v>44200</v>
      </c>
      <c r="AG398" s="1">
        <v>44200</v>
      </c>
      <c r="AJ398">
        <v>4</v>
      </c>
      <c r="AL398">
        <v>1.2230030000000001</v>
      </c>
      <c r="AO398">
        <v>1.2230030000000001</v>
      </c>
      <c r="AP398">
        <v>1.223684</v>
      </c>
      <c r="AQ398">
        <v>-82.46</v>
      </c>
      <c r="AR398">
        <v>0</v>
      </c>
      <c r="AS398">
        <v>-82.46</v>
      </c>
      <c r="AT398">
        <v>-100.89</v>
      </c>
      <c r="AU398">
        <v>0</v>
      </c>
      <c r="AV398">
        <v>-100.89</v>
      </c>
      <c r="AW398">
        <v>-82.51</v>
      </c>
      <c r="AX398">
        <v>-100.89</v>
      </c>
      <c r="BA398">
        <v>31429665.350000001</v>
      </c>
      <c r="BB398">
        <v>0</v>
      </c>
      <c r="BC398">
        <v>31429665.350000001</v>
      </c>
      <c r="BD398">
        <v>33555051.869999997</v>
      </c>
      <c r="BF398" t="str">
        <f>IF(TRIM(W398)="",IF(TRIM(O398)="",IF(TRIM(M398)="","please check",CONCATENATE(M398,"_",COUNTIFS($M$2:$M398,M398,$C$2:$C398,$C398))),CONCATENATE(O398,"_",COUNTIFS($O$2:$O398,O398,$C$2:$C398,$C398))),W398)</f>
        <v>581_1</v>
      </c>
      <c r="BG398">
        <f t="shared" si="22"/>
        <v>581</v>
      </c>
      <c r="BH398">
        <f t="shared" si="23"/>
        <v>-82.51</v>
      </c>
      <c r="BI398">
        <f t="shared" si="24"/>
        <v>-82.51</v>
      </c>
      <c r="BJ398">
        <f>IF($I398&lt;&gt;"F.E.T.",$AV398,IF($BK398="",IF($D398=$L398,$BI398,-SUMIFS($BI:$BI,$BG:$BG,$BG398,$B:$B,$B398,$L:$L,"&lt;&gt;"&amp;$L398)+SUMIFS($AY:$AY,$BG:$BG,$BG398,$B:$B,$B398)),IF($D398=$L398,-SUMIFS($BI:$BI,$BG:$BG,$BG398,$B:$B,$B398,$L:$L,"&lt;&gt;"&amp;$L398)*VLOOKUP($D398&amp;(IF($L398=MID($Q398,FIND("Bought ",$Q398)+7,3),MID($Q398,FIND("Sold ",$Q398)+5,3),IF($L398=MID($Q398,FIND("Sold ",$Q398)+5,3),MID($Q398,FIND("Bought ",$Q398)+7,3),"error"))),FX!$A:$B,2,0)+SUMIFS($AY:$AY,$BG:$BG,$BG398,$B:$B,$B398),$BI398*(VLOOKUP($D398&amp;$L398,FX!$A:$B,2,0)))))</f>
        <v>-100.97</v>
      </c>
      <c r="BK398" t="str">
        <f>IF(E398="CASH",IFERROR(VLOOKUP(M398,[1]mapping!$A:$C,3,0),""),IF(I398="F.E.T.",IF(VLOOKUP(O398,[1]forwards!$E:$Q,13,0)=0,"",VLOOKUP(O398,[1]forwards!$E:$Q,13,0)),""))</f>
        <v/>
      </c>
      <c r="BL398" t="str">
        <f>IF($B398&lt;&gt;VLOOKUP($BL$1,NAV!$A:$N,MATCH("SubFund_Code",NAV!$A$1:$N$1,0),0),"n/a",IF($BK398="",$BJ398/SUMIFS($BJ:$BJ,$BK:$BK,"",$B:$B,$B398)*VLOOKUP($BL$1,NAV!$A:$N,MATCH("Hedged sc",NAV!$A$1:$N$1,0),0)/VLOOKUP($BL$1,NAV!$A:$N,MATCH("SC in FUND CCY",NAV!$A$1:$N$1,0),0),IF($BK398&lt;&gt;VLOOKUP($BL$1,NAV!$A:$N,MATCH("SC",NAV!$A$1:$N$1,0),0),"n/a",$BJ398/VLOOKUP($BL$1,NAV!$A:$N,MATCH("SC in FUND CCY",NAV!$A$1:$N$1,0),0))))</f>
        <v>n/a</v>
      </c>
    </row>
    <row r="399" spans="1:64" hidden="1" x14ac:dyDescent="0.25">
      <c r="A399" s="1">
        <v>44196</v>
      </c>
      <c r="B399" t="s">
        <v>111</v>
      </c>
      <c r="C399" t="s">
        <v>112</v>
      </c>
      <c r="D399" t="s">
        <v>63</v>
      </c>
      <c r="E399" t="s">
        <v>124</v>
      </c>
      <c r="F399" t="s">
        <v>439</v>
      </c>
      <c r="G399" t="s">
        <v>440</v>
      </c>
      <c r="H399">
        <v>550</v>
      </c>
      <c r="I399" t="s">
        <v>441</v>
      </c>
      <c r="L399" t="s">
        <v>63</v>
      </c>
      <c r="O399">
        <v>581</v>
      </c>
      <c r="Q399" t="s">
        <v>1498</v>
      </c>
      <c r="S399" t="s">
        <v>149</v>
      </c>
      <c r="U399" t="s">
        <v>132</v>
      </c>
      <c r="V399">
        <v>20009</v>
      </c>
      <c r="W399" t="s">
        <v>209</v>
      </c>
      <c r="X399" t="s">
        <v>209</v>
      </c>
      <c r="AC399" s="1">
        <v>44196</v>
      </c>
      <c r="AD399" s="1">
        <v>44200</v>
      </c>
      <c r="AG399" s="1">
        <v>44200</v>
      </c>
      <c r="AJ399">
        <v>4</v>
      </c>
      <c r="AL399">
        <v>1.2230030000000001</v>
      </c>
      <c r="AO399">
        <v>1.2230030000000001</v>
      </c>
      <c r="AP399">
        <v>1.223684</v>
      </c>
      <c r="AQ399">
        <v>100.91</v>
      </c>
      <c r="AR399">
        <v>0</v>
      </c>
      <c r="AS399">
        <v>100.91</v>
      </c>
      <c r="AT399">
        <v>100.91</v>
      </c>
      <c r="AU399">
        <v>0</v>
      </c>
      <c r="AV399">
        <v>100.91</v>
      </c>
      <c r="AW399">
        <v>100.91</v>
      </c>
      <c r="AX399">
        <v>100.91</v>
      </c>
      <c r="AY399">
        <v>-0.06</v>
      </c>
      <c r="BA399">
        <v>-31440922.690000001</v>
      </c>
      <c r="BB399">
        <v>0</v>
      </c>
      <c r="BC399">
        <v>-31440922.690000001</v>
      </c>
      <c r="BD399">
        <v>33555051.869999997</v>
      </c>
      <c r="BE399">
        <v>0</v>
      </c>
      <c r="BF399" t="str">
        <f>IF(TRIM(W399)="",IF(TRIM(O399)="",IF(TRIM(M399)="","please check",CONCATENATE(M399,"_",COUNTIFS($M$2:$M399,M399,$C$2:$C399,$C399))),CONCATENATE(O399,"_",COUNTIFS($O$2:$O399,O399,$C$2:$C399,$C399))),W399)</f>
        <v>581_2</v>
      </c>
      <c r="BG399">
        <f t="shared" si="22"/>
        <v>581</v>
      </c>
      <c r="BH399">
        <f t="shared" si="23"/>
        <v>100.91</v>
      </c>
      <c r="BI399">
        <f t="shared" si="24"/>
        <v>100.91</v>
      </c>
      <c r="BJ399">
        <f>IF($I399&lt;&gt;"F.E.T.",$AV399,IF($BK399="",IF($D399=$L399,$BI399,-SUMIFS($BI:$BI,$BG:$BG,$BG399,$B:$B,$B399,$L:$L,"&lt;&gt;"&amp;$L399)+SUMIFS($AY:$AY,$BG:$BG,$BG399,$B:$B,$B399)),IF($D399=$L399,-SUMIFS($BI:$BI,$BG:$BG,$BG399,$B:$B,$B399,$L:$L,"&lt;&gt;"&amp;$L399)*VLOOKUP($D399&amp;(IF($L399=MID($Q399,FIND("Bought ",$Q399)+7,3),MID($Q399,FIND("Sold ",$Q399)+5,3),IF($L399=MID($Q399,FIND("Sold ",$Q399)+5,3),MID($Q399,FIND("Bought ",$Q399)+7,3),"error"))),FX!$A:$B,2,0)+SUMIFS($AY:$AY,$BG:$BG,$BG399,$B:$B,$B399),$BI399*(VLOOKUP($D399&amp;$L399,FX!$A:$B,2,0)))))</f>
        <v>100.91</v>
      </c>
      <c r="BK399" t="str">
        <f>IF(E399="CASH",IFERROR(VLOOKUP(M399,[1]mapping!$A:$C,3,0),""),IF(I399="F.E.T.",IF(VLOOKUP(O399,[1]forwards!$E:$Q,13,0)=0,"",VLOOKUP(O399,[1]forwards!$E:$Q,13,0)),""))</f>
        <v/>
      </c>
      <c r="BL399" t="str">
        <f>IF($B399&lt;&gt;VLOOKUP($BL$1,NAV!$A:$N,MATCH("SubFund_Code",NAV!$A$1:$N$1,0),0),"n/a",IF($BK399="",$BJ399/SUMIFS($BJ:$BJ,$BK:$BK,"",$B:$B,$B399)*VLOOKUP($BL$1,NAV!$A:$N,MATCH("Hedged sc",NAV!$A$1:$N$1,0),0)/VLOOKUP($BL$1,NAV!$A:$N,MATCH("SC in FUND CCY",NAV!$A$1:$N$1,0),0),IF($BK399&lt;&gt;VLOOKUP($BL$1,NAV!$A:$N,MATCH("SC",NAV!$A$1:$N$1,0),0),"n/a",$BJ399/VLOOKUP($BL$1,NAV!$A:$N,MATCH("SC in FUND CCY",NAV!$A$1:$N$1,0),0))))</f>
        <v>n/a</v>
      </c>
    </row>
    <row r="400" spans="1:64" hidden="1" x14ac:dyDescent="0.25">
      <c r="A400" s="1">
        <v>44196</v>
      </c>
      <c r="B400" t="s">
        <v>111</v>
      </c>
      <c r="C400" t="s">
        <v>112</v>
      </c>
      <c r="D400" t="s">
        <v>63</v>
      </c>
      <c r="E400" t="s">
        <v>124</v>
      </c>
      <c r="F400" t="s">
        <v>439</v>
      </c>
      <c r="G400" t="s">
        <v>440</v>
      </c>
      <c r="H400">
        <v>550</v>
      </c>
      <c r="I400" t="s">
        <v>441</v>
      </c>
      <c r="L400" t="s">
        <v>63</v>
      </c>
      <c r="O400">
        <v>580</v>
      </c>
      <c r="Q400" t="s">
        <v>1452</v>
      </c>
      <c r="S400" t="s">
        <v>149</v>
      </c>
      <c r="U400" t="s">
        <v>132</v>
      </c>
      <c r="V400">
        <v>20009</v>
      </c>
      <c r="W400" t="s">
        <v>209</v>
      </c>
      <c r="X400" t="s">
        <v>209</v>
      </c>
      <c r="AC400" s="1">
        <v>44195</v>
      </c>
      <c r="AD400" s="1">
        <v>44210</v>
      </c>
      <c r="AG400" s="1">
        <v>44210</v>
      </c>
      <c r="AJ400">
        <v>14</v>
      </c>
      <c r="AL400">
        <v>1.2251069999999999</v>
      </c>
      <c r="AO400">
        <v>1.2251069999999999</v>
      </c>
      <c r="AP400">
        <v>1.2239880000000001</v>
      </c>
      <c r="AQ400">
        <v>-25319.87</v>
      </c>
      <c r="AR400">
        <v>0</v>
      </c>
      <c r="AS400">
        <v>-25319.87</v>
      </c>
      <c r="AT400">
        <v>-25319.87</v>
      </c>
      <c r="AU400">
        <v>0</v>
      </c>
      <c r="AV400">
        <v>-25319.87</v>
      </c>
      <c r="AW400">
        <v>-25343.02</v>
      </c>
      <c r="AX400">
        <v>-25319.87</v>
      </c>
      <c r="BA400">
        <v>-31440922.690000001</v>
      </c>
      <c r="BB400">
        <v>0</v>
      </c>
      <c r="BC400">
        <v>-31440922.690000001</v>
      </c>
      <c r="BD400">
        <v>33555051.869999997</v>
      </c>
      <c r="BF400" t="str">
        <f>IF(TRIM(W400)="",IF(TRIM(O400)="",IF(TRIM(M400)="","please check",CONCATENATE(M400,"_",COUNTIFS($M$2:$M400,M400,$C$2:$C400,$C400))),CONCATENATE(O400,"_",COUNTIFS($O$2:$O400,O400,$C$2:$C400,$C400))),W400)</f>
        <v>580_2</v>
      </c>
      <c r="BG400">
        <f t="shared" si="22"/>
        <v>580</v>
      </c>
      <c r="BH400">
        <f t="shared" si="23"/>
        <v>-25343.02</v>
      </c>
      <c r="BI400">
        <f t="shared" si="24"/>
        <v>-25343.02</v>
      </c>
      <c r="BJ400">
        <f>IF($I400&lt;&gt;"F.E.T.",$AV400,IF($BK400="",IF($D400=$L400,$BI400,-SUMIFS($BI:$BI,$BG:$BG,$BG400,$B:$B,$B400,$L:$L,"&lt;&gt;"&amp;$L400)+SUMIFS($AY:$AY,$BG:$BG,$BG400,$B:$B,$B400)),IF($D400=$L400,-SUMIFS($BI:$BI,$BG:$BG,$BG400,$B:$B,$B400,$L:$L,"&lt;&gt;"&amp;$L400)*VLOOKUP($D400&amp;(IF($L400=MID($Q400,FIND("Bought ",$Q400)+7,3),MID($Q400,FIND("Sold ",$Q400)+5,3),IF($L400=MID($Q400,FIND("Sold ",$Q400)+5,3),MID($Q400,FIND("Bought ",$Q400)+7,3),"error"))),FX!$A:$B,2,0)+SUMIFS($AY:$AY,$BG:$BG,$BG400,$B:$B,$B400),$BI400*(VLOOKUP($D400&amp;$L400,FX!$A:$B,2,0)))))</f>
        <v>-25333.9580135</v>
      </c>
      <c r="BK400" t="str">
        <f>IF(E400="CASH",IFERROR(VLOOKUP(M400,[1]mapping!$A:$C,3,0),""),IF(I400="F.E.T.",IF(VLOOKUP(O400,[1]forwards!$E:$Q,13,0)=0,"",VLOOKUP(O400,[1]forwards!$E:$Q,13,0)),""))</f>
        <v>IEH</v>
      </c>
      <c r="BL400" t="str">
        <f>IF($B400&lt;&gt;VLOOKUP($BL$1,NAV!$A:$N,MATCH("SubFund_Code",NAV!$A$1:$N$1,0),0),"n/a",IF($BK400="",$BJ400/SUMIFS($BJ:$BJ,$BK:$BK,"",$B:$B,$B400)*VLOOKUP($BL$1,NAV!$A:$N,MATCH("Hedged sc",NAV!$A$1:$N$1,0),0)/VLOOKUP($BL$1,NAV!$A:$N,MATCH("SC in FUND CCY",NAV!$A$1:$N$1,0),0),IF($BK400&lt;&gt;VLOOKUP($BL$1,NAV!$A:$N,MATCH("SC",NAV!$A$1:$N$1,0),0),"n/a",$BJ400/VLOOKUP($BL$1,NAV!$A:$N,MATCH("SC in FUND CCY",NAV!$A$1:$N$1,0),0))))</f>
        <v>n/a</v>
      </c>
    </row>
    <row r="401" spans="1:64" hidden="1" x14ac:dyDescent="0.25">
      <c r="A401" s="1">
        <v>44196</v>
      </c>
      <c r="B401" t="s">
        <v>111</v>
      </c>
      <c r="C401" t="s">
        <v>112</v>
      </c>
      <c r="D401" t="s">
        <v>63</v>
      </c>
      <c r="E401" t="s">
        <v>124</v>
      </c>
      <c r="F401" t="s">
        <v>439</v>
      </c>
      <c r="G401" t="s">
        <v>440</v>
      </c>
      <c r="H401">
        <v>550</v>
      </c>
      <c r="I401" t="s">
        <v>441</v>
      </c>
      <c r="L401" t="s">
        <v>63</v>
      </c>
      <c r="O401">
        <v>564</v>
      </c>
      <c r="Q401" t="s">
        <v>1451</v>
      </c>
      <c r="S401" t="s">
        <v>149</v>
      </c>
      <c r="U401" t="s">
        <v>132</v>
      </c>
      <c r="V401">
        <v>20009</v>
      </c>
      <c r="W401" t="s">
        <v>209</v>
      </c>
      <c r="X401" t="s">
        <v>209</v>
      </c>
      <c r="AC401" s="1">
        <v>44175</v>
      </c>
      <c r="AD401" s="1">
        <v>44210</v>
      </c>
      <c r="AG401" s="1">
        <v>44210</v>
      </c>
      <c r="AJ401">
        <v>14</v>
      </c>
      <c r="AL401">
        <v>1.2144010000000001</v>
      </c>
      <c r="AO401">
        <v>1.2144010000000001</v>
      </c>
      <c r="AP401">
        <v>1.2239880000000001</v>
      </c>
      <c r="AQ401">
        <v>-31441027.489999998</v>
      </c>
      <c r="AR401">
        <v>0</v>
      </c>
      <c r="AS401">
        <v>-31441027.489999998</v>
      </c>
      <c r="AT401">
        <v>-31441027.489999998</v>
      </c>
      <c r="AU401">
        <v>0</v>
      </c>
      <c r="AV401">
        <v>-31441027.489999998</v>
      </c>
      <c r="AW401">
        <v>-31194762.710000001</v>
      </c>
      <c r="AX401">
        <v>-31441027.489999998</v>
      </c>
      <c r="BA401">
        <v>-31440922.690000001</v>
      </c>
      <c r="BB401">
        <v>0</v>
      </c>
      <c r="BC401">
        <v>-31440922.690000001</v>
      </c>
      <c r="BD401">
        <v>33555051.869999997</v>
      </c>
      <c r="BF401" t="str">
        <f>IF(TRIM(W401)="",IF(TRIM(O401)="",IF(TRIM(M401)="","please check",CONCATENATE(M401,"_",COUNTIFS($M$2:$M401,M401,$C$2:$C401,$C401))),CONCATENATE(O401,"_",COUNTIFS($O$2:$O401,O401,$C$2:$C401,$C401))),W401)</f>
        <v>564_2</v>
      </c>
      <c r="BG401">
        <f t="shared" si="22"/>
        <v>564</v>
      </c>
      <c r="BH401">
        <f t="shared" si="23"/>
        <v>-31194762.710000001</v>
      </c>
      <c r="BI401">
        <f t="shared" si="24"/>
        <v>-31194762.710000001</v>
      </c>
      <c r="BJ401">
        <f>IF($I401&lt;&gt;"F.E.T.",$AV401,IF($BK401="",IF($D401=$L401,$BI401,-SUMIFS($BI:$BI,$BG:$BG,$BG401,$B:$B,$B401,$L:$L,"&lt;&gt;"&amp;$L401)+SUMIFS($AY:$AY,$BG:$BG,$BG401,$B:$B,$B401)),IF($D401=$L401,-SUMIFS($BI:$BI,$BG:$BG,$BG401,$B:$B,$B401,$L:$L,"&lt;&gt;"&amp;$L401)*VLOOKUP($D401&amp;(IF($L401=MID($Q401,FIND("Bought ",$Q401)+7,3),MID($Q401,FIND("Sold ",$Q401)+5,3),IF($L401=MID($Q401,FIND("Sold ",$Q401)+5,3),MID($Q401,FIND("Bought ",$Q401)+7,3),"error"))),FX!$A:$B,2,0)+SUMIFS($AY:$AY,$BG:$BG,$BG401,$B:$B,$B401),$BI401*(VLOOKUP($D401&amp;$L401,FX!$A:$B,2,0)))))</f>
        <v>-31183511.644589998</v>
      </c>
      <c r="BK401" t="str">
        <f>IF(E401="CASH",IFERROR(VLOOKUP(M401,[1]mapping!$A:$C,3,0),""),IF(I401="F.E.T.",IF(VLOOKUP(O401,[1]forwards!$E:$Q,13,0)=0,"",VLOOKUP(O401,[1]forwards!$E:$Q,13,0)),""))</f>
        <v>IEH</v>
      </c>
      <c r="BL401" t="str">
        <f>IF($B401&lt;&gt;VLOOKUP($BL$1,NAV!$A:$N,MATCH("SubFund_Code",NAV!$A$1:$N$1,0),0),"n/a",IF($BK401="",$BJ401/SUMIFS($BJ:$BJ,$BK:$BK,"",$B:$B,$B401)*VLOOKUP($BL$1,NAV!$A:$N,MATCH("Hedged sc",NAV!$A$1:$N$1,0),0)/VLOOKUP($BL$1,NAV!$A:$N,MATCH("SC in FUND CCY",NAV!$A$1:$N$1,0),0),IF($BK401&lt;&gt;VLOOKUP($BL$1,NAV!$A:$N,MATCH("SC",NAV!$A$1:$N$1,0),0),"n/a",$BJ401/VLOOKUP($BL$1,NAV!$A:$N,MATCH("SC in FUND CCY",NAV!$A$1:$N$1,0),0))))</f>
        <v>n/a</v>
      </c>
    </row>
    <row r="402" spans="1:64" hidden="1" x14ac:dyDescent="0.25">
      <c r="A402" s="1">
        <v>44196</v>
      </c>
      <c r="B402" t="s">
        <v>111</v>
      </c>
      <c r="C402" t="s">
        <v>112</v>
      </c>
      <c r="D402" t="s">
        <v>63</v>
      </c>
      <c r="E402" t="s">
        <v>124</v>
      </c>
      <c r="F402" t="s">
        <v>439</v>
      </c>
      <c r="G402" t="s">
        <v>440</v>
      </c>
      <c r="H402">
        <v>550</v>
      </c>
      <c r="I402" t="s">
        <v>441</v>
      </c>
      <c r="L402" t="s">
        <v>63</v>
      </c>
      <c r="O402">
        <v>579</v>
      </c>
      <c r="Q402" t="s">
        <v>1453</v>
      </c>
      <c r="S402" t="s">
        <v>149</v>
      </c>
      <c r="U402" t="s">
        <v>132</v>
      </c>
      <c r="V402">
        <v>20009</v>
      </c>
      <c r="W402" t="s">
        <v>209</v>
      </c>
      <c r="X402" t="s">
        <v>209</v>
      </c>
      <c r="AC402" s="1">
        <v>44195</v>
      </c>
      <c r="AD402" s="1">
        <v>44200</v>
      </c>
      <c r="AG402" s="1">
        <v>44200</v>
      </c>
      <c r="AJ402">
        <v>4</v>
      </c>
      <c r="AL402">
        <v>1.2241759999999999</v>
      </c>
      <c r="AO402">
        <v>1.2241759999999999</v>
      </c>
      <c r="AP402">
        <v>1.223684</v>
      </c>
      <c r="AQ402">
        <v>25323.759999999998</v>
      </c>
      <c r="AR402">
        <v>0</v>
      </c>
      <c r="AS402">
        <v>25323.759999999998</v>
      </c>
      <c r="AT402">
        <v>25323.759999999998</v>
      </c>
      <c r="AU402">
        <v>0</v>
      </c>
      <c r="AV402">
        <v>25323.759999999998</v>
      </c>
      <c r="AW402">
        <v>25323.759999999998</v>
      </c>
      <c r="AX402">
        <v>25323.759999999998</v>
      </c>
      <c r="AY402">
        <v>10.18</v>
      </c>
      <c r="BA402">
        <v>-31440922.690000001</v>
      </c>
      <c r="BB402">
        <v>0</v>
      </c>
      <c r="BC402">
        <v>-31440922.690000001</v>
      </c>
      <c r="BD402">
        <v>33555051.869999997</v>
      </c>
      <c r="BE402">
        <v>3.0000000000000001E-5</v>
      </c>
      <c r="BF402" t="str">
        <f>IF(TRIM(W402)="",IF(TRIM(O402)="",IF(TRIM(M402)="","please check",CONCATENATE(M402,"_",COUNTIFS($M$2:$M402,M402,$C$2:$C402,$C402))),CONCATENATE(O402,"_",COUNTIFS($O$2:$O402,O402,$C$2:$C402,$C402))),W402)</f>
        <v>579_2</v>
      </c>
      <c r="BG402">
        <f t="shared" si="22"/>
        <v>579</v>
      </c>
      <c r="BH402">
        <f t="shared" si="23"/>
        <v>25323.759999999998</v>
      </c>
      <c r="BI402">
        <f t="shared" si="24"/>
        <v>25323.759999999998</v>
      </c>
      <c r="BJ402">
        <f>IF($I402&lt;&gt;"F.E.T.",$AV402,IF($BK402="",IF($D402=$L402,$BI402,-SUMIFS($BI:$BI,$BG:$BG,$BG402,$B:$B,$B402,$L:$L,"&lt;&gt;"&amp;$L402)+SUMIFS($AY:$AY,$BG:$BG,$BG402,$B:$B,$B402)),IF($D402=$L402,-SUMIFS($BI:$BI,$BG:$BG,$BG402,$B:$B,$B402,$L:$L,"&lt;&gt;"&amp;$L402)*VLOOKUP($D402&amp;(IF($L402=MID($Q402,FIND("Bought ",$Q402)+7,3),MID($Q402,FIND("Sold ",$Q402)+5,3),IF($L402=MID($Q402,FIND("Sold ",$Q402)+5,3),MID($Q402,FIND("Bought ",$Q402)+7,3),"error"))),FX!$A:$B,2,0)+SUMIFS($AY:$AY,$BG:$BG,$BG402,$B:$B,$B402),$BI402*(VLOOKUP($D402&amp;$L402,FX!$A:$B,2,0)))))</f>
        <v>25323.759999999998</v>
      </c>
      <c r="BK402" t="str">
        <f>IF(E402="CASH",IFERROR(VLOOKUP(M402,[1]mapping!$A:$C,3,0),""),IF(I402="F.E.T.",IF(VLOOKUP(O402,[1]forwards!$E:$Q,13,0)=0,"",VLOOKUP(O402,[1]forwards!$E:$Q,13,0)),""))</f>
        <v/>
      </c>
      <c r="BL402" t="str">
        <f>IF($B402&lt;&gt;VLOOKUP($BL$1,NAV!$A:$N,MATCH("SubFund_Code",NAV!$A$1:$N$1,0),0),"n/a",IF($BK402="",$BJ402/SUMIFS($BJ:$BJ,$BK:$BK,"",$B:$B,$B402)*VLOOKUP($BL$1,NAV!$A:$N,MATCH("Hedged sc",NAV!$A$1:$N$1,0),0)/VLOOKUP($BL$1,NAV!$A:$N,MATCH("SC in FUND CCY",NAV!$A$1:$N$1,0),0),IF($BK402&lt;&gt;VLOOKUP($BL$1,NAV!$A:$N,MATCH("SC",NAV!$A$1:$N$1,0),0),"n/a",$BJ402/VLOOKUP($BL$1,NAV!$A:$N,MATCH("SC in FUND CCY",NAV!$A$1:$N$1,0),0))))</f>
        <v>n/a</v>
      </c>
    </row>
    <row r="403" spans="1:64" hidden="1" x14ac:dyDescent="0.25">
      <c r="A403" s="1">
        <v>44195</v>
      </c>
      <c r="B403" t="s">
        <v>1552</v>
      </c>
      <c r="C403" t="s">
        <v>1553</v>
      </c>
      <c r="D403" t="s">
        <v>57</v>
      </c>
      <c r="E403" t="s">
        <v>58</v>
      </c>
      <c r="F403" t="s">
        <v>59</v>
      </c>
      <c r="G403" t="s">
        <v>60</v>
      </c>
      <c r="H403">
        <v>850</v>
      </c>
      <c r="I403" t="s">
        <v>62</v>
      </c>
      <c r="L403" t="s">
        <v>57</v>
      </c>
      <c r="M403">
        <v>290034</v>
      </c>
      <c r="N403">
        <v>0</v>
      </c>
      <c r="Q403" t="s">
        <v>80</v>
      </c>
      <c r="AQ403">
        <v>-753.17</v>
      </c>
      <c r="AS403">
        <v>-753.17</v>
      </c>
      <c r="AT403">
        <v>-753.17</v>
      </c>
      <c r="AV403">
        <v>-753.17</v>
      </c>
      <c r="BA403">
        <v>451649.86</v>
      </c>
      <c r="BD403">
        <v>31793057.27</v>
      </c>
      <c r="BE403">
        <v>-2.369E-3</v>
      </c>
      <c r="BF403" t="str">
        <f>IF(TRIM(W403)="",IF(TRIM(O403)="",IF(TRIM(M403)="","please check",CONCATENATE(M403,"_",COUNTIFS($M$2:$M403,M403,$C$2:$C403,$C403))),CONCATENATE(O403,"_",COUNTIFS($O$2:$O403,O403,$C$2:$C403,$C403))),W403)</f>
        <v>290034_1</v>
      </c>
      <c r="BG403" t="str">
        <f t="shared" si="22"/>
        <v/>
      </c>
      <c r="BH403">
        <f t="shared" si="23"/>
        <v>-753.17</v>
      </c>
      <c r="BI403">
        <f t="shared" si="24"/>
        <v>-753.17</v>
      </c>
      <c r="BJ403">
        <f>IF($I403&lt;&gt;"F.E.T.",$AV403,IF($BK403="",IF($D403=$L403,$BI403,-SUMIFS($BI:$BI,$BG:$BG,$BG403,$B:$B,$B403,$L:$L,"&lt;&gt;"&amp;$L403)+SUMIFS($AY:$AY,$BG:$BG,$BG403,$B:$B,$B403)),IF($D403=$L403,-SUMIFS($BI:$BI,$BG:$BG,$BG403,$B:$B,$B403,$L:$L,"&lt;&gt;"&amp;$L403)*VLOOKUP($D403&amp;(IF($L403=MID($Q403,FIND("Bought ",$Q403)+7,3),MID($Q403,FIND("Sold ",$Q403)+5,3),IF($L403=MID($Q403,FIND("Sold ",$Q403)+5,3),MID($Q403,FIND("Bought ",$Q403)+7,3),"error"))),FX!$A:$B,2,0)+SUMIFS($AY:$AY,$BG:$BG,$BG403,$B:$B,$B403),$BI403*(VLOOKUP($D403&amp;$L403,FX!$A:$B,2,0)))))</f>
        <v>-753.17</v>
      </c>
      <c r="BK403" t="str">
        <f>IF(E403="CASH",IFERROR(VLOOKUP(M403,[1]mapping!$A:$C,3,0),""),IF(I403="F.E.T.",IF(VLOOKUP(O403,[1]forwards!$E:$Q,13,0)=0,"",VLOOKUP(O403,[1]forwards!$E:$Q,13,0)),""))</f>
        <v>P</v>
      </c>
      <c r="BL403" t="str">
        <f>IF($B403&lt;&gt;VLOOKUP($BL$1,NAV!$A:$N,MATCH("SubFund_Code",NAV!$A$1:$N$1,0),0),"n/a",IF($BK403="",$BJ403/SUMIFS($BJ:$BJ,$BK:$BK,"",$B:$B,$B403)*VLOOKUP($BL$1,NAV!$A:$N,MATCH("Hedged sc",NAV!$A$1:$N$1,0),0)/VLOOKUP($BL$1,NAV!$A:$N,MATCH("SC in FUND CCY",NAV!$A$1:$N$1,0),0),IF($BK403&lt;&gt;VLOOKUP($BL$1,NAV!$A:$N,MATCH("SC",NAV!$A$1:$N$1,0),0),"n/a",$BJ403/VLOOKUP($BL$1,NAV!$A:$N,MATCH("SC in FUND CCY",NAV!$A$1:$N$1,0),0))))</f>
        <v>n/a</v>
      </c>
    </row>
    <row r="404" spans="1:64" hidden="1" x14ac:dyDescent="0.25">
      <c r="A404" s="1">
        <v>44195</v>
      </c>
      <c r="B404" t="s">
        <v>1552</v>
      </c>
      <c r="C404" t="s">
        <v>1553</v>
      </c>
      <c r="D404" t="s">
        <v>57</v>
      </c>
      <c r="E404" t="s">
        <v>58</v>
      </c>
      <c r="F404" t="s">
        <v>59</v>
      </c>
      <c r="G404" t="s">
        <v>60</v>
      </c>
      <c r="H404">
        <v>850</v>
      </c>
      <c r="I404" t="s">
        <v>62</v>
      </c>
      <c r="L404" t="s">
        <v>57</v>
      </c>
      <c r="M404">
        <v>294864</v>
      </c>
      <c r="N404">
        <v>0</v>
      </c>
      <c r="Q404" t="s">
        <v>79</v>
      </c>
      <c r="AQ404">
        <v>-501.59</v>
      </c>
      <c r="AS404">
        <v>-501.59</v>
      </c>
      <c r="AT404">
        <v>-501.59</v>
      </c>
      <c r="AV404">
        <v>-501.59</v>
      </c>
      <c r="BA404">
        <v>451649.86</v>
      </c>
      <c r="BD404">
        <v>31793057.27</v>
      </c>
      <c r="BE404">
        <v>-1.578E-3</v>
      </c>
      <c r="BF404" t="str">
        <f>IF(TRIM(W404)="",IF(TRIM(O404)="",IF(TRIM(M404)="","please check",CONCATENATE(M404,"_",COUNTIFS($M$2:$M404,M404,$C$2:$C404,$C404))),CONCATENATE(O404,"_",COUNTIFS($O$2:$O404,O404,$C$2:$C404,$C404))),W404)</f>
        <v>294864_1</v>
      </c>
      <c r="BG404" t="str">
        <f t="shared" si="22"/>
        <v/>
      </c>
      <c r="BH404">
        <f t="shared" si="23"/>
        <v>-501.59</v>
      </c>
      <c r="BI404">
        <f t="shared" si="24"/>
        <v>-501.59</v>
      </c>
      <c r="BJ404">
        <f>IF($I404&lt;&gt;"F.E.T.",$AV404,IF($BK404="",IF($D404=$L404,$BI404,-SUMIFS($BI:$BI,$BG:$BG,$BG404,$B:$B,$B404,$L:$L,"&lt;&gt;"&amp;$L404)+SUMIFS($AY:$AY,$BG:$BG,$BG404,$B:$B,$B404)),IF($D404=$L404,-SUMIFS($BI:$BI,$BG:$BG,$BG404,$B:$B,$B404,$L:$L,"&lt;&gt;"&amp;$L404)*VLOOKUP($D404&amp;(IF($L404=MID($Q404,FIND("Bought ",$Q404)+7,3),MID($Q404,FIND("Sold ",$Q404)+5,3),IF($L404=MID($Q404,FIND("Sold ",$Q404)+5,3),MID($Q404,FIND("Bought ",$Q404)+7,3),"error"))),FX!$A:$B,2,0)+SUMIFS($AY:$AY,$BG:$BG,$BG404,$B:$B,$B404),$BI404*(VLOOKUP($D404&amp;$L404,FX!$A:$B,2,0)))))</f>
        <v>-501.59</v>
      </c>
      <c r="BK404" t="str">
        <f>IF(E404="CASH",IFERROR(VLOOKUP(M404,[1]mapping!$A:$C,3,0),""),IF(I404="F.E.T.",IF(VLOOKUP(O404,[1]forwards!$E:$Q,13,0)=0,"",VLOOKUP(O404,[1]forwards!$E:$Q,13,0)),""))</f>
        <v>P</v>
      </c>
      <c r="BL404" t="str">
        <f>IF($B404&lt;&gt;VLOOKUP($BL$1,NAV!$A:$N,MATCH("SubFund_Code",NAV!$A$1:$N$1,0),0),"n/a",IF($BK404="",$BJ404/SUMIFS($BJ:$BJ,$BK:$BK,"",$B:$B,$B404)*VLOOKUP($BL$1,NAV!$A:$N,MATCH("Hedged sc",NAV!$A$1:$N$1,0),0)/VLOOKUP($BL$1,NAV!$A:$N,MATCH("SC in FUND CCY",NAV!$A$1:$N$1,0),0),IF($BK404&lt;&gt;VLOOKUP($BL$1,NAV!$A:$N,MATCH("SC",NAV!$A$1:$N$1,0),0),"n/a",$BJ404/VLOOKUP($BL$1,NAV!$A:$N,MATCH("SC in FUND CCY",NAV!$A$1:$N$1,0),0))))</f>
        <v>n/a</v>
      </c>
    </row>
    <row r="405" spans="1:64" hidden="1" x14ac:dyDescent="0.25">
      <c r="A405" s="1">
        <v>44195</v>
      </c>
      <c r="B405" t="s">
        <v>1552</v>
      </c>
      <c r="C405" t="s">
        <v>1553</v>
      </c>
      <c r="D405" t="s">
        <v>57</v>
      </c>
      <c r="E405" t="s">
        <v>58</v>
      </c>
      <c r="F405" t="s">
        <v>59</v>
      </c>
      <c r="G405" t="s">
        <v>60</v>
      </c>
      <c r="H405">
        <v>850</v>
      </c>
      <c r="I405" t="s">
        <v>62</v>
      </c>
      <c r="L405" t="s">
        <v>57</v>
      </c>
      <c r="M405">
        <v>290018</v>
      </c>
      <c r="N405">
        <v>0</v>
      </c>
      <c r="Q405" t="s">
        <v>84</v>
      </c>
      <c r="AQ405">
        <v>-3753.83</v>
      </c>
      <c r="AS405">
        <v>-3753.83</v>
      </c>
      <c r="AT405">
        <v>-3753.83</v>
      </c>
      <c r="AV405">
        <v>-3753.83</v>
      </c>
      <c r="BA405">
        <v>451649.86</v>
      </c>
      <c r="BD405">
        <v>31793057.27</v>
      </c>
      <c r="BE405">
        <v>-1.1807E-2</v>
      </c>
      <c r="BF405" t="str">
        <f>IF(TRIM(W405)="",IF(TRIM(O405)="",IF(TRIM(M405)="","please check",CONCATENATE(M405,"_",COUNTIFS($M$2:$M405,M405,$C$2:$C405,$C405))),CONCATENATE(O405,"_",COUNTIFS($O$2:$O405,O405,$C$2:$C405,$C405))),W405)</f>
        <v>290018_1</v>
      </c>
      <c r="BG405" t="str">
        <f t="shared" si="22"/>
        <v/>
      </c>
      <c r="BH405">
        <f t="shared" si="23"/>
        <v>-3753.83</v>
      </c>
      <c r="BI405">
        <f t="shared" si="24"/>
        <v>-3753.83</v>
      </c>
      <c r="BJ405">
        <f>IF($I405&lt;&gt;"F.E.T.",$AV405,IF($BK405="",IF($D405=$L405,$BI405,-SUMIFS($BI:$BI,$BG:$BG,$BG405,$B:$B,$B405,$L:$L,"&lt;&gt;"&amp;$L405)+SUMIFS($AY:$AY,$BG:$BG,$BG405,$B:$B,$B405)),IF($D405=$L405,-SUMIFS($BI:$BI,$BG:$BG,$BG405,$B:$B,$B405,$L:$L,"&lt;&gt;"&amp;$L405)*VLOOKUP($D405&amp;(IF($L405=MID($Q405,FIND("Bought ",$Q405)+7,3),MID($Q405,FIND("Sold ",$Q405)+5,3),IF($L405=MID($Q405,FIND("Sold ",$Q405)+5,3),MID($Q405,FIND("Bought ",$Q405)+7,3),"error"))),FX!$A:$B,2,0)+SUMIFS($AY:$AY,$BG:$BG,$BG405,$B:$B,$B405),$BI405*(VLOOKUP($D405&amp;$L405,FX!$A:$B,2,0)))))</f>
        <v>-3753.83</v>
      </c>
      <c r="BK405" t="str">
        <f>IF(E405="CASH",IFERROR(VLOOKUP(M405,[1]mapping!$A:$C,3,0),""),IF(I405="F.E.T.",IF(VLOOKUP(O405,[1]forwards!$E:$Q,13,0)=0,"",VLOOKUP(O405,[1]forwards!$E:$Q,13,0)),""))</f>
        <v>I</v>
      </c>
      <c r="BL405" t="str">
        <f>IF($B405&lt;&gt;VLOOKUP($BL$1,NAV!$A:$N,MATCH("SubFund_Code",NAV!$A$1:$N$1,0),0),"n/a",IF($BK405="",$BJ405/SUMIFS($BJ:$BJ,$BK:$BK,"",$B:$B,$B405)*VLOOKUP($BL$1,NAV!$A:$N,MATCH("Hedged sc",NAV!$A$1:$N$1,0),0)/VLOOKUP($BL$1,NAV!$A:$N,MATCH("SC in FUND CCY",NAV!$A$1:$N$1,0),0),IF($BK405&lt;&gt;VLOOKUP($BL$1,NAV!$A:$N,MATCH("SC",NAV!$A$1:$N$1,0),0),"n/a",$BJ405/VLOOKUP($BL$1,NAV!$A:$N,MATCH("SC in FUND CCY",NAV!$A$1:$N$1,0),0))))</f>
        <v>n/a</v>
      </c>
    </row>
    <row r="406" spans="1:64" hidden="1" x14ac:dyDescent="0.25">
      <c r="A406" s="1">
        <v>44195</v>
      </c>
      <c r="B406" t="s">
        <v>1552</v>
      </c>
      <c r="C406" t="s">
        <v>1553</v>
      </c>
      <c r="D406" t="s">
        <v>57</v>
      </c>
      <c r="E406" t="s">
        <v>58</v>
      </c>
      <c r="F406" t="s">
        <v>59</v>
      </c>
      <c r="G406" t="s">
        <v>60</v>
      </c>
      <c r="H406">
        <v>850</v>
      </c>
      <c r="I406" t="s">
        <v>62</v>
      </c>
      <c r="L406" t="s">
        <v>57</v>
      </c>
      <c r="M406">
        <v>267287</v>
      </c>
      <c r="N406">
        <v>0</v>
      </c>
      <c r="Q406" t="s">
        <v>94</v>
      </c>
      <c r="AQ406">
        <v>-13.45</v>
      </c>
      <c r="AS406">
        <v>-13.45</v>
      </c>
      <c r="AT406">
        <v>-13.45</v>
      </c>
      <c r="AV406">
        <v>-13.45</v>
      </c>
      <c r="BA406">
        <v>451649.86</v>
      </c>
      <c r="BD406">
        <v>31793057.27</v>
      </c>
      <c r="BE406">
        <v>-4.1999999999999998E-5</v>
      </c>
      <c r="BF406" t="str">
        <f>IF(TRIM(W406)="",IF(TRIM(O406)="",IF(TRIM(M406)="","please check",CONCATENATE(M406,"_",COUNTIFS($M$2:$M406,M406,$C$2:$C406,$C406))),CONCATENATE(O406,"_",COUNTIFS($O$2:$O406,O406,$C$2:$C406,$C406))),W406)</f>
        <v>267287_1</v>
      </c>
      <c r="BG406" t="str">
        <f t="shared" si="22"/>
        <v/>
      </c>
      <c r="BH406">
        <f t="shared" si="23"/>
        <v>-13.45</v>
      </c>
      <c r="BI406">
        <f t="shared" si="24"/>
        <v>-13.45</v>
      </c>
      <c r="BJ406">
        <f>IF($I406&lt;&gt;"F.E.T.",$AV406,IF($BK406="",IF($D406=$L406,$BI406,-SUMIFS($BI:$BI,$BG:$BG,$BG406,$B:$B,$B406,$L:$L,"&lt;&gt;"&amp;$L406)+SUMIFS($AY:$AY,$BG:$BG,$BG406,$B:$B,$B406)),IF($D406=$L406,-SUMIFS($BI:$BI,$BG:$BG,$BG406,$B:$B,$B406,$L:$L,"&lt;&gt;"&amp;$L406)*VLOOKUP($D406&amp;(IF($L406=MID($Q406,FIND("Bought ",$Q406)+7,3),MID($Q406,FIND("Sold ",$Q406)+5,3),IF($L406=MID($Q406,FIND("Sold ",$Q406)+5,3),MID($Q406,FIND("Bought ",$Q406)+7,3),"error"))),FX!$A:$B,2,0)+SUMIFS($AY:$AY,$BG:$BG,$BG406,$B:$B,$B406),$BI406*(VLOOKUP($D406&amp;$L406,FX!$A:$B,2,0)))))</f>
        <v>-13.45</v>
      </c>
      <c r="BK406" t="str">
        <f>IF(E406="CASH",IFERROR(VLOOKUP(M406,[1]mapping!$A:$C,3,0),""),IF(I406="F.E.T.",IF(VLOOKUP(O406,[1]forwards!$E:$Q,13,0)=0,"",VLOOKUP(O406,[1]forwards!$E:$Q,13,0)),""))</f>
        <v>P</v>
      </c>
      <c r="BL406" t="str">
        <f>IF($B406&lt;&gt;VLOOKUP($BL$1,NAV!$A:$N,MATCH("SubFund_Code",NAV!$A$1:$N$1,0),0),"n/a",IF($BK406="",$BJ406/SUMIFS($BJ:$BJ,$BK:$BK,"",$B:$B,$B406)*VLOOKUP($BL$1,NAV!$A:$N,MATCH("Hedged sc",NAV!$A$1:$N$1,0),0)/VLOOKUP($BL$1,NAV!$A:$N,MATCH("SC in FUND CCY",NAV!$A$1:$N$1,0),0),IF($BK406&lt;&gt;VLOOKUP($BL$1,NAV!$A:$N,MATCH("SC",NAV!$A$1:$N$1,0),0),"n/a",$BJ406/VLOOKUP($BL$1,NAV!$A:$N,MATCH("SC in FUND CCY",NAV!$A$1:$N$1,0),0))))</f>
        <v>n/a</v>
      </c>
    </row>
    <row r="407" spans="1:64" hidden="1" x14ac:dyDescent="0.25">
      <c r="A407" s="1">
        <v>44195</v>
      </c>
      <c r="B407" t="s">
        <v>1552</v>
      </c>
      <c r="C407" t="s">
        <v>1553</v>
      </c>
      <c r="D407" t="s">
        <v>57</v>
      </c>
      <c r="E407" t="s">
        <v>58</v>
      </c>
      <c r="F407" t="s">
        <v>59</v>
      </c>
      <c r="G407" t="s">
        <v>60</v>
      </c>
      <c r="H407">
        <v>850</v>
      </c>
      <c r="I407" t="s">
        <v>62</v>
      </c>
      <c r="L407" t="s">
        <v>57</v>
      </c>
      <c r="M407">
        <v>267146</v>
      </c>
      <c r="N407">
        <v>0</v>
      </c>
      <c r="Q407" t="s">
        <v>101</v>
      </c>
      <c r="AQ407">
        <v>-0.05</v>
      </c>
      <c r="AS407">
        <v>-0.05</v>
      </c>
      <c r="AT407">
        <v>-0.05</v>
      </c>
      <c r="AV407">
        <v>-0.05</v>
      </c>
      <c r="BA407">
        <v>451649.86</v>
      </c>
      <c r="BD407">
        <v>31793057.27</v>
      </c>
      <c r="BE407">
        <v>0</v>
      </c>
      <c r="BF407" t="str">
        <f>IF(TRIM(W407)="",IF(TRIM(O407)="",IF(TRIM(M407)="","please check",CONCATENATE(M407,"_",COUNTIFS($M$2:$M407,M407,$C$2:$C407,$C407))),CONCATENATE(O407,"_",COUNTIFS($O$2:$O407,O407,$C$2:$C407,$C407))),W407)</f>
        <v>267146_1</v>
      </c>
      <c r="BG407" t="str">
        <f t="shared" si="22"/>
        <v/>
      </c>
      <c r="BH407">
        <f t="shared" si="23"/>
        <v>-0.05</v>
      </c>
      <c r="BI407">
        <f t="shared" si="24"/>
        <v>-0.05</v>
      </c>
      <c r="BJ407">
        <f>IF($I407&lt;&gt;"F.E.T.",$AV407,IF($BK407="",IF($D407=$L407,$BI407,-SUMIFS($BI:$BI,$BG:$BG,$BG407,$B:$B,$B407,$L:$L,"&lt;&gt;"&amp;$L407)+SUMIFS($AY:$AY,$BG:$BG,$BG407,$B:$B,$B407)),IF($D407=$L407,-SUMIFS($BI:$BI,$BG:$BG,$BG407,$B:$B,$B407,$L:$L,"&lt;&gt;"&amp;$L407)*VLOOKUP($D407&amp;(IF($L407=MID($Q407,FIND("Bought ",$Q407)+7,3),MID($Q407,FIND("Sold ",$Q407)+5,3),IF($L407=MID($Q407,FIND("Sold ",$Q407)+5,3),MID($Q407,FIND("Bought ",$Q407)+7,3),"error"))),FX!$A:$B,2,0)+SUMIFS($AY:$AY,$BG:$BG,$BG407,$B:$B,$B407),$BI407*(VLOOKUP($D407&amp;$L407,FX!$A:$B,2,0)))))</f>
        <v>-0.05</v>
      </c>
      <c r="BK407" t="str">
        <f>IF(E407="CASH",IFERROR(VLOOKUP(M407,[1]mapping!$A:$C,3,0),""),IF(I407="F.E.T.",IF(VLOOKUP(O407,[1]forwards!$E:$Q,13,0)=0,"",VLOOKUP(O407,[1]forwards!$E:$Q,13,0)),""))</f>
        <v/>
      </c>
      <c r="BL407" t="str">
        <f>IF($B407&lt;&gt;VLOOKUP($BL$1,NAV!$A:$N,MATCH("SubFund_Code",NAV!$A$1:$N$1,0),0),"n/a",IF($BK407="",$BJ407/SUMIFS($BJ:$BJ,$BK:$BK,"",$B:$B,$B407)*VLOOKUP($BL$1,NAV!$A:$N,MATCH("Hedged sc",NAV!$A$1:$N$1,0),0)/VLOOKUP($BL$1,NAV!$A:$N,MATCH("SC in FUND CCY",NAV!$A$1:$N$1,0),0),IF($BK407&lt;&gt;VLOOKUP($BL$1,NAV!$A:$N,MATCH("SC",NAV!$A$1:$N$1,0),0),"n/a",$BJ407/VLOOKUP($BL$1,NAV!$A:$N,MATCH("SC in FUND CCY",NAV!$A$1:$N$1,0),0))))</f>
        <v>n/a</v>
      </c>
    </row>
    <row r="408" spans="1:64" hidden="1" x14ac:dyDescent="0.25">
      <c r="A408" s="1">
        <v>44195</v>
      </c>
      <c r="B408" t="s">
        <v>1552</v>
      </c>
      <c r="C408" t="s">
        <v>1553</v>
      </c>
      <c r="D408" t="s">
        <v>57</v>
      </c>
      <c r="E408" t="s">
        <v>58</v>
      </c>
      <c r="F408" t="s">
        <v>59</v>
      </c>
      <c r="G408" t="s">
        <v>60</v>
      </c>
      <c r="H408">
        <v>850</v>
      </c>
      <c r="I408" t="s">
        <v>62</v>
      </c>
      <c r="L408" t="s">
        <v>57</v>
      </c>
      <c r="M408">
        <v>267101</v>
      </c>
      <c r="N408">
        <v>0</v>
      </c>
      <c r="Q408" t="s">
        <v>75</v>
      </c>
      <c r="AQ408">
        <v>-600.29999999999995</v>
      </c>
      <c r="AS408">
        <v>-600.29999999999995</v>
      </c>
      <c r="AT408">
        <v>-600.29999999999995</v>
      </c>
      <c r="AV408">
        <v>-600.29999999999995</v>
      </c>
      <c r="BA408">
        <v>451649.86</v>
      </c>
      <c r="BD408">
        <v>31793057.27</v>
      </c>
      <c r="BE408">
        <v>-1.8879999999999999E-3</v>
      </c>
      <c r="BF408" t="str">
        <f>IF(TRIM(W408)="",IF(TRIM(O408)="",IF(TRIM(M408)="","please check",CONCATENATE(M408,"_",COUNTIFS($M$2:$M408,M408,$C$2:$C408,$C408))),CONCATENATE(O408,"_",COUNTIFS($O$2:$O408,O408,$C$2:$C408,$C408))),W408)</f>
        <v>267101_1</v>
      </c>
      <c r="BG408" t="str">
        <f t="shared" si="22"/>
        <v/>
      </c>
      <c r="BH408">
        <f t="shared" si="23"/>
        <v>-600.29999999999995</v>
      </c>
      <c r="BI408">
        <f t="shared" si="24"/>
        <v>-600.29999999999995</v>
      </c>
      <c r="BJ408">
        <f>IF($I408&lt;&gt;"F.E.T.",$AV408,IF($BK408="",IF($D408=$L408,$BI408,-SUMIFS($BI:$BI,$BG:$BG,$BG408,$B:$B,$B408,$L:$L,"&lt;&gt;"&amp;$L408)+SUMIFS($AY:$AY,$BG:$BG,$BG408,$B:$B,$B408)),IF($D408=$L408,-SUMIFS($BI:$BI,$BG:$BG,$BG408,$B:$B,$B408,$L:$L,"&lt;&gt;"&amp;$L408)*VLOOKUP($D408&amp;(IF($L408=MID($Q408,FIND("Bought ",$Q408)+7,3),MID($Q408,FIND("Sold ",$Q408)+5,3),IF($L408=MID($Q408,FIND("Sold ",$Q408)+5,3),MID($Q408,FIND("Bought ",$Q408)+7,3),"error"))),FX!$A:$B,2,0)+SUMIFS($AY:$AY,$BG:$BG,$BG408,$B:$B,$B408),$BI408*(VLOOKUP($D408&amp;$L408,FX!$A:$B,2,0)))))</f>
        <v>-600.29999999999995</v>
      </c>
      <c r="BK408" t="str">
        <f>IF(E408="CASH",IFERROR(VLOOKUP(M408,[1]mapping!$A:$C,3,0),""),IF(I408="F.E.T.",IF(VLOOKUP(O408,[1]forwards!$E:$Q,13,0)=0,"",VLOOKUP(O408,[1]forwards!$E:$Q,13,0)),""))</f>
        <v>I</v>
      </c>
      <c r="BL408" t="str">
        <f>IF($B408&lt;&gt;VLOOKUP($BL$1,NAV!$A:$N,MATCH("SubFund_Code",NAV!$A$1:$N$1,0),0),"n/a",IF($BK408="",$BJ408/SUMIFS($BJ:$BJ,$BK:$BK,"",$B:$B,$B408)*VLOOKUP($BL$1,NAV!$A:$N,MATCH("Hedged sc",NAV!$A$1:$N$1,0),0)/VLOOKUP($BL$1,NAV!$A:$N,MATCH("SC in FUND CCY",NAV!$A$1:$N$1,0),0),IF($BK408&lt;&gt;VLOOKUP($BL$1,NAV!$A:$N,MATCH("SC",NAV!$A$1:$N$1,0),0),"n/a",$BJ408/VLOOKUP($BL$1,NAV!$A:$N,MATCH("SC in FUND CCY",NAV!$A$1:$N$1,0),0))))</f>
        <v>n/a</v>
      </c>
    </row>
    <row r="409" spans="1:64" hidden="1" x14ac:dyDescent="0.25">
      <c r="A409" s="1">
        <v>44195</v>
      </c>
      <c r="B409" t="s">
        <v>1552</v>
      </c>
      <c r="C409" t="s">
        <v>1553</v>
      </c>
      <c r="D409" t="s">
        <v>57</v>
      </c>
      <c r="E409" t="s">
        <v>58</v>
      </c>
      <c r="F409" t="s">
        <v>59</v>
      </c>
      <c r="G409" t="s">
        <v>60</v>
      </c>
      <c r="H409">
        <v>850</v>
      </c>
      <c r="I409" t="s">
        <v>62</v>
      </c>
      <c r="L409" t="s">
        <v>57</v>
      </c>
      <c r="M409">
        <v>267100</v>
      </c>
      <c r="N409">
        <v>0</v>
      </c>
      <c r="Q409" t="s">
        <v>75</v>
      </c>
      <c r="AQ409">
        <v>-688.79</v>
      </c>
      <c r="AS409">
        <v>-688.79</v>
      </c>
      <c r="AT409">
        <v>-688.79</v>
      </c>
      <c r="AV409">
        <v>-688.79</v>
      </c>
      <c r="BA409">
        <v>451649.86</v>
      </c>
      <c r="BD409">
        <v>31793057.27</v>
      </c>
      <c r="BE409">
        <v>-2.166E-3</v>
      </c>
      <c r="BF409" t="str">
        <f>IF(TRIM(W409)="",IF(TRIM(O409)="",IF(TRIM(M409)="","please check",CONCATENATE(M409,"_",COUNTIFS($M$2:$M409,M409,$C$2:$C409,$C409))),CONCATENATE(O409,"_",COUNTIFS($O$2:$O409,O409,$C$2:$C409,$C409))),W409)</f>
        <v>267100_1</v>
      </c>
      <c r="BG409" t="str">
        <f t="shared" si="22"/>
        <v/>
      </c>
      <c r="BH409">
        <f t="shared" si="23"/>
        <v>-688.79</v>
      </c>
      <c r="BI409">
        <f t="shared" si="24"/>
        <v>-688.79</v>
      </c>
      <c r="BJ409">
        <f>IF($I409&lt;&gt;"F.E.T.",$AV409,IF($BK409="",IF($D409=$L409,$BI409,-SUMIFS($BI:$BI,$BG:$BG,$BG409,$B:$B,$B409,$L:$L,"&lt;&gt;"&amp;$L409)+SUMIFS($AY:$AY,$BG:$BG,$BG409,$B:$B,$B409)),IF($D409=$L409,-SUMIFS($BI:$BI,$BG:$BG,$BG409,$B:$B,$B409,$L:$L,"&lt;&gt;"&amp;$L409)*VLOOKUP($D409&amp;(IF($L409=MID($Q409,FIND("Bought ",$Q409)+7,3),MID($Q409,FIND("Sold ",$Q409)+5,3),IF($L409=MID($Q409,FIND("Sold ",$Q409)+5,3),MID($Q409,FIND("Bought ",$Q409)+7,3),"error"))),FX!$A:$B,2,0)+SUMIFS($AY:$AY,$BG:$BG,$BG409,$B:$B,$B409),$BI409*(VLOOKUP($D409&amp;$L409,FX!$A:$B,2,0)))))</f>
        <v>-688.79</v>
      </c>
      <c r="BK409" t="s">
        <v>1727</v>
      </c>
      <c r="BL409" t="str">
        <f>IF($B409&lt;&gt;VLOOKUP($BL$1,NAV!$A:$N,MATCH("SubFund_Code",NAV!$A$1:$N$1,0),0),"n/a",IF($BK409="",$BJ409/SUMIFS($BJ:$BJ,$BK:$BK,"",$B:$B,$B409)*VLOOKUP($BL$1,NAV!$A:$N,MATCH("Hedged sc",NAV!$A$1:$N$1,0),0)/VLOOKUP($BL$1,NAV!$A:$N,MATCH("SC in FUND CCY",NAV!$A$1:$N$1,0),0),IF($BK409&lt;&gt;VLOOKUP($BL$1,NAV!$A:$N,MATCH("SC",NAV!$A$1:$N$1,0),0),"n/a",$BJ409/VLOOKUP($BL$1,NAV!$A:$N,MATCH("SC in FUND CCY",NAV!$A$1:$N$1,0),0))))</f>
        <v>n/a</v>
      </c>
    </row>
    <row r="410" spans="1:64" hidden="1" x14ac:dyDescent="0.25">
      <c r="A410" s="1">
        <v>44195</v>
      </c>
      <c r="B410" t="s">
        <v>1552</v>
      </c>
      <c r="C410" t="s">
        <v>1553</v>
      </c>
      <c r="D410" t="s">
        <v>57</v>
      </c>
      <c r="E410" t="s">
        <v>58</v>
      </c>
      <c r="F410" t="s">
        <v>59</v>
      </c>
      <c r="G410" t="s">
        <v>60</v>
      </c>
      <c r="H410">
        <v>850</v>
      </c>
      <c r="I410" t="s">
        <v>62</v>
      </c>
      <c r="L410" t="s">
        <v>57</v>
      </c>
      <c r="M410">
        <v>265796</v>
      </c>
      <c r="N410">
        <v>0</v>
      </c>
      <c r="Q410" t="s">
        <v>92</v>
      </c>
      <c r="AQ410">
        <v>-12.22</v>
      </c>
      <c r="AS410">
        <v>-12.22</v>
      </c>
      <c r="AT410">
        <v>-12.22</v>
      </c>
      <c r="AV410">
        <v>-12.22</v>
      </c>
      <c r="BA410">
        <v>451649.86</v>
      </c>
      <c r="BD410">
        <v>31793057.27</v>
      </c>
      <c r="BE410">
        <v>-3.8000000000000002E-5</v>
      </c>
      <c r="BF410" t="str">
        <f>IF(TRIM(W410)="",IF(TRIM(O410)="",IF(TRIM(M410)="","please check",CONCATENATE(M410,"_",COUNTIFS($M$2:$M410,M410,$C$2:$C410,$C410))),CONCATENATE(O410,"_",COUNTIFS($O$2:$O410,O410,$C$2:$C410,$C410))),W410)</f>
        <v>265796_1</v>
      </c>
      <c r="BG410" t="str">
        <f t="shared" si="22"/>
        <v/>
      </c>
      <c r="BH410">
        <f t="shared" si="23"/>
        <v>-12.22</v>
      </c>
      <c r="BI410">
        <f t="shared" si="24"/>
        <v>-12.22</v>
      </c>
      <c r="BJ410">
        <f>IF($I410&lt;&gt;"F.E.T.",$AV410,IF($BK410="",IF($D410=$L410,$BI410,-SUMIFS($BI:$BI,$BG:$BG,$BG410,$B:$B,$B410,$L:$L,"&lt;&gt;"&amp;$L410)+SUMIFS($AY:$AY,$BG:$BG,$BG410,$B:$B,$B410)),IF($D410=$L410,-SUMIFS($BI:$BI,$BG:$BG,$BG410,$B:$B,$B410,$L:$L,"&lt;&gt;"&amp;$L410)*VLOOKUP($D410&amp;(IF($L410=MID($Q410,FIND("Bought ",$Q410)+7,3),MID($Q410,FIND("Sold ",$Q410)+5,3),IF($L410=MID($Q410,FIND("Sold ",$Q410)+5,3),MID($Q410,FIND("Bought ",$Q410)+7,3),"error"))),FX!$A:$B,2,0)+SUMIFS($AY:$AY,$BG:$BG,$BG410,$B:$B,$B410),$BI410*(VLOOKUP($D410&amp;$L410,FX!$A:$B,2,0)))))</f>
        <v>-12.22</v>
      </c>
      <c r="BK410" t="str">
        <f>IF(E410="CASH",IFERROR(VLOOKUP(M410,[1]mapping!$A:$C,3,0),""),IF(I410="F.E.T.",IF(VLOOKUP(O410,[1]forwards!$E:$Q,13,0)=0,"",VLOOKUP(O410,[1]forwards!$E:$Q,13,0)),""))</f>
        <v>PD</v>
      </c>
      <c r="BL410" t="str">
        <f>IF($B410&lt;&gt;VLOOKUP($BL$1,NAV!$A:$N,MATCH("SubFund_Code",NAV!$A$1:$N$1,0),0),"n/a",IF($BK410="",$BJ410/SUMIFS($BJ:$BJ,$BK:$BK,"",$B:$B,$B410)*VLOOKUP($BL$1,NAV!$A:$N,MATCH("Hedged sc",NAV!$A$1:$N$1,0),0)/VLOOKUP($BL$1,NAV!$A:$N,MATCH("SC in FUND CCY",NAV!$A$1:$N$1,0),0),IF($BK410&lt;&gt;VLOOKUP($BL$1,NAV!$A:$N,MATCH("SC",NAV!$A$1:$N$1,0),0),"n/a",$BJ410/VLOOKUP($BL$1,NAV!$A:$N,MATCH("SC in FUND CCY",NAV!$A$1:$N$1,0),0))))</f>
        <v>n/a</v>
      </c>
    </row>
    <row r="411" spans="1:64" hidden="1" x14ac:dyDescent="0.25">
      <c r="A411" s="1">
        <v>44195</v>
      </c>
      <c r="B411" t="s">
        <v>1552</v>
      </c>
      <c r="C411" t="s">
        <v>1553</v>
      </c>
      <c r="D411" t="s">
        <v>57</v>
      </c>
      <c r="E411" t="s">
        <v>58</v>
      </c>
      <c r="F411" t="s">
        <v>59</v>
      </c>
      <c r="G411" t="s">
        <v>60</v>
      </c>
      <c r="H411">
        <v>800</v>
      </c>
      <c r="I411" t="s">
        <v>68</v>
      </c>
      <c r="L411" t="s">
        <v>57</v>
      </c>
      <c r="M411">
        <v>265000</v>
      </c>
      <c r="N411">
        <v>0</v>
      </c>
      <c r="Q411" t="s">
        <v>69</v>
      </c>
      <c r="AQ411">
        <v>-9649.99</v>
      </c>
      <c r="AS411">
        <v>-9649.99</v>
      </c>
      <c r="AT411">
        <v>-9649.99</v>
      </c>
      <c r="AV411">
        <v>-9649.99</v>
      </c>
      <c r="BA411">
        <v>451649.86</v>
      </c>
      <c r="BD411">
        <v>31793057.27</v>
      </c>
      <c r="BE411">
        <v>-3.0353000000000002E-2</v>
      </c>
      <c r="BF411" t="str">
        <f>IF(TRIM(W411)="",IF(TRIM(O411)="",IF(TRIM(M411)="","please check",CONCATENATE(M411,"_",COUNTIFS($M$2:$M411,M411,$C$2:$C411,$C411))),CONCATENATE(O411,"_",COUNTIFS($O$2:$O411,O411,$C$2:$C411,$C411))),W411)</f>
        <v>265000_1</v>
      </c>
      <c r="BG411" t="str">
        <f t="shared" si="22"/>
        <v/>
      </c>
      <c r="BH411">
        <f t="shared" si="23"/>
        <v>-9649.99</v>
      </c>
      <c r="BI411">
        <f t="shared" si="24"/>
        <v>-9649.99</v>
      </c>
      <c r="BJ411">
        <f>IF($I411&lt;&gt;"F.E.T.",$AV411,IF($BK411="",IF($D411=$L411,$BI411,-SUMIFS($BI:$BI,$BG:$BG,$BG411,$B:$B,$B411,$L:$L,"&lt;&gt;"&amp;$L411)+SUMIFS($AY:$AY,$BG:$BG,$BG411,$B:$B,$B411)),IF($D411=$L411,-SUMIFS($BI:$BI,$BG:$BG,$BG411,$B:$B,$B411,$L:$L,"&lt;&gt;"&amp;$L411)*VLOOKUP($D411&amp;(IF($L411=MID($Q411,FIND("Bought ",$Q411)+7,3),MID($Q411,FIND("Sold ",$Q411)+5,3),IF($L411=MID($Q411,FIND("Sold ",$Q411)+5,3),MID($Q411,FIND("Bought ",$Q411)+7,3),"error"))),FX!$A:$B,2,0)+SUMIFS($AY:$AY,$BG:$BG,$BG411,$B:$B,$B411),$BI411*(VLOOKUP($D411&amp;$L411,FX!$A:$B,2,0)))))</f>
        <v>-9649.99</v>
      </c>
      <c r="BK411" t="str">
        <f>IF(E411="CASH",IFERROR(VLOOKUP(M411,[1]mapping!$A:$C,3,0),""),IF(I411="F.E.T.",IF(VLOOKUP(O411,[1]forwards!$E:$Q,13,0)=0,"",VLOOKUP(O411,[1]forwards!$E:$Q,13,0)),""))</f>
        <v/>
      </c>
      <c r="BL411" t="str">
        <f>IF($B411&lt;&gt;VLOOKUP($BL$1,NAV!$A:$N,MATCH("SubFund_Code",NAV!$A$1:$N$1,0),0),"n/a",IF($BK411="",$BJ411/SUMIFS($BJ:$BJ,$BK:$BK,"",$B:$B,$B411)*VLOOKUP($BL$1,NAV!$A:$N,MATCH("Hedged sc",NAV!$A$1:$N$1,0),0)/VLOOKUP($BL$1,NAV!$A:$N,MATCH("SC in FUND CCY",NAV!$A$1:$N$1,0),0),IF($BK411&lt;&gt;VLOOKUP($BL$1,NAV!$A:$N,MATCH("SC",NAV!$A$1:$N$1,0),0),"n/a",$BJ411/VLOOKUP($BL$1,NAV!$A:$N,MATCH("SC in FUND CCY",NAV!$A$1:$N$1,0),0))))</f>
        <v>n/a</v>
      </c>
    </row>
    <row r="412" spans="1:64" hidden="1" x14ac:dyDescent="0.25">
      <c r="A412" s="1">
        <v>44195</v>
      </c>
      <c r="B412" t="s">
        <v>1552</v>
      </c>
      <c r="C412" t="s">
        <v>1553</v>
      </c>
      <c r="D412" t="s">
        <v>57</v>
      </c>
      <c r="E412" t="s">
        <v>58</v>
      </c>
      <c r="F412" t="s">
        <v>59</v>
      </c>
      <c r="G412" t="s">
        <v>60</v>
      </c>
      <c r="H412">
        <v>850</v>
      </c>
      <c r="I412" t="s">
        <v>62</v>
      </c>
      <c r="L412" t="s">
        <v>57</v>
      </c>
      <c r="M412">
        <v>264293</v>
      </c>
      <c r="N412">
        <v>0</v>
      </c>
      <c r="Q412" t="s">
        <v>91</v>
      </c>
      <c r="AQ412">
        <v>-8832.61</v>
      </c>
      <c r="AS412">
        <v>-8832.61</v>
      </c>
      <c r="AT412">
        <v>-8832.61</v>
      </c>
      <c r="AV412">
        <v>-8832.61</v>
      </c>
      <c r="BA412">
        <v>451649.86</v>
      </c>
      <c r="BD412">
        <v>31793057.27</v>
      </c>
      <c r="BE412">
        <v>-2.7782000000000001E-2</v>
      </c>
      <c r="BF412" t="str">
        <f>IF(TRIM(W412)="",IF(TRIM(O412)="",IF(TRIM(M412)="","please check",CONCATENATE(M412,"_",COUNTIFS($M$2:$M412,M412,$C$2:$C412,$C412))),CONCATENATE(O412,"_",COUNTIFS($O$2:$O412,O412,$C$2:$C412,$C412))),W412)</f>
        <v>264293_1</v>
      </c>
      <c r="BG412" t="str">
        <f t="shared" si="22"/>
        <v/>
      </c>
      <c r="BH412">
        <f t="shared" si="23"/>
        <v>-8832.61</v>
      </c>
      <c r="BI412">
        <f t="shared" si="24"/>
        <v>-8832.61</v>
      </c>
      <c r="BJ412">
        <f>IF($I412&lt;&gt;"F.E.T.",$AV412,IF($BK412="",IF($D412=$L412,$BI412,-SUMIFS($BI:$BI,$BG:$BG,$BG412,$B:$B,$B412,$L:$L,"&lt;&gt;"&amp;$L412)+SUMIFS($AY:$AY,$BG:$BG,$BG412,$B:$B,$B412)),IF($D412=$L412,-SUMIFS($BI:$BI,$BG:$BG,$BG412,$B:$B,$B412,$L:$L,"&lt;&gt;"&amp;$L412)*VLOOKUP($D412&amp;(IF($L412=MID($Q412,FIND("Bought ",$Q412)+7,3),MID($Q412,FIND("Sold ",$Q412)+5,3),IF($L412=MID($Q412,FIND("Sold ",$Q412)+5,3),MID($Q412,FIND("Bought ",$Q412)+7,3),"error"))),FX!$A:$B,2,0)+SUMIFS($AY:$AY,$BG:$BG,$BG412,$B:$B,$B412),$BI412*(VLOOKUP($D412&amp;$L412,FX!$A:$B,2,0)))))</f>
        <v>-8832.61</v>
      </c>
      <c r="BK412" t="str">
        <f>IF(E412="CASH",IFERROR(VLOOKUP(M412,[1]mapping!$A:$C,3,0),""),IF(I412="F.E.T.",IF(VLOOKUP(O412,[1]forwards!$E:$Q,13,0)=0,"",VLOOKUP(O412,[1]forwards!$E:$Q,13,0)),""))</f>
        <v>I</v>
      </c>
      <c r="BL412" t="str">
        <f>IF($B412&lt;&gt;VLOOKUP($BL$1,NAV!$A:$N,MATCH("SubFund_Code",NAV!$A$1:$N$1,0),0),"n/a",IF($BK412="",$BJ412/SUMIFS($BJ:$BJ,$BK:$BK,"",$B:$B,$B412)*VLOOKUP($BL$1,NAV!$A:$N,MATCH("Hedged sc",NAV!$A$1:$N$1,0),0)/VLOOKUP($BL$1,NAV!$A:$N,MATCH("SC in FUND CCY",NAV!$A$1:$N$1,0),0),IF($BK412&lt;&gt;VLOOKUP($BL$1,NAV!$A:$N,MATCH("SC",NAV!$A$1:$N$1,0),0),"n/a",$BJ412/VLOOKUP($BL$1,NAV!$A:$N,MATCH("SC in FUND CCY",NAV!$A$1:$N$1,0),0))))</f>
        <v>n/a</v>
      </c>
    </row>
    <row r="413" spans="1:64" hidden="1" x14ac:dyDescent="0.25">
      <c r="A413" s="1">
        <v>44195</v>
      </c>
      <c r="B413" t="s">
        <v>1552</v>
      </c>
      <c r="C413" t="s">
        <v>1553</v>
      </c>
      <c r="D413" t="s">
        <v>57</v>
      </c>
      <c r="E413" t="s">
        <v>58</v>
      </c>
      <c r="F413" t="s">
        <v>59</v>
      </c>
      <c r="G413" t="s">
        <v>60</v>
      </c>
      <c r="H413">
        <v>850</v>
      </c>
      <c r="I413" t="s">
        <v>62</v>
      </c>
      <c r="L413" t="s">
        <v>57</v>
      </c>
      <c r="M413">
        <v>264287</v>
      </c>
      <c r="N413">
        <v>0</v>
      </c>
      <c r="Q413" t="s">
        <v>81</v>
      </c>
      <c r="AQ413">
        <v>-2738.8</v>
      </c>
      <c r="AS413">
        <v>-2738.8</v>
      </c>
      <c r="AT413">
        <v>-2738.8</v>
      </c>
      <c r="AV413">
        <v>-2738.8</v>
      </c>
      <c r="BA413">
        <v>451649.86</v>
      </c>
      <c r="BD413">
        <v>31793057.27</v>
      </c>
      <c r="BE413">
        <v>-8.6140000000000001E-3</v>
      </c>
      <c r="BF413" t="str">
        <f>IF(TRIM(W413)="",IF(TRIM(O413)="",IF(TRIM(M413)="","please check",CONCATENATE(M413,"_",COUNTIFS($M$2:$M413,M413,$C$2:$C413,$C413))),CONCATENATE(O413,"_",COUNTIFS($O$2:$O413,O413,$C$2:$C413,$C413))),W413)</f>
        <v>264287_1</v>
      </c>
      <c r="BG413" t="str">
        <f t="shared" si="22"/>
        <v/>
      </c>
      <c r="BH413">
        <f t="shared" si="23"/>
        <v>-2738.8</v>
      </c>
      <c r="BI413">
        <f t="shared" si="24"/>
        <v>-2738.8</v>
      </c>
      <c r="BJ413">
        <f>IF($I413&lt;&gt;"F.E.T.",$AV413,IF($BK413="",IF($D413=$L413,$BI413,-SUMIFS($BI:$BI,$BG:$BG,$BG413,$B:$B,$B413,$L:$L,"&lt;&gt;"&amp;$L413)+SUMIFS($AY:$AY,$BG:$BG,$BG413,$B:$B,$B413)),IF($D413=$L413,-SUMIFS($BI:$BI,$BG:$BG,$BG413,$B:$B,$B413,$L:$L,"&lt;&gt;"&amp;$L413)*VLOOKUP($D413&amp;(IF($L413=MID($Q413,FIND("Bought ",$Q413)+7,3),MID($Q413,FIND("Sold ",$Q413)+5,3),IF($L413=MID($Q413,FIND("Sold ",$Q413)+5,3),MID($Q413,FIND("Bought ",$Q413)+7,3),"error"))),FX!$A:$B,2,0)+SUMIFS($AY:$AY,$BG:$BG,$BG413,$B:$B,$B413),$BI413*(VLOOKUP($D413&amp;$L413,FX!$A:$B,2,0)))))</f>
        <v>-2738.8</v>
      </c>
      <c r="BK413" t="str">
        <f>IF(E413="CASH",IFERROR(VLOOKUP(M413,[1]mapping!$A:$C,3,0),""),IF(I413="F.E.T.",IF(VLOOKUP(O413,[1]forwards!$E:$Q,13,0)=0,"",VLOOKUP(O413,[1]forwards!$E:$Q,13,0)),""))</f>
        <v>P</v>
      </c>
      <c r="BL413" t="str">
        <f>IF($B413&lt;&gt;VLOOKUP($BL$1,NAV!$A:$N,MATCH("SubFund_Code",NAV!$A$1:$N$1,0),0),"n/a",IF($BK413="",$BJ413/SUMIFS($BJ:$BJ,$BK:$BK,"",$B:$B,$B413)*VLOOKUP($BL$1,NAV!$A:$N,MATCH("Hedged sc",NAV!$A$1:$N$1,0),0)/VLOOKUP($BL$1,NAV!$A:$N,MATCH("SC in FUND CCY",NAV!$A$1:$N$1,0),0),IF($BK413&lt;&gt;VLOOKUP($BL$1,NAV!$A:$N,MATCH("SC",NAV!$A$1:$N$1,0),0),"n/a",$BJ413/VLOOKUP($BL$1,NAV!$A:$N,MATCH("SC in FUND CCY",NAV!$A$1:$N$1,0),0))))</f>
        <v>n/a</v>
      </c>
    </row>
    <row r="414" spans="1:64" hidden="1" x14ac:dyDescent="0.25">
      <c r="A414" s="1">
        <v>44195</v>
      </c>
      <c r="B414" t="s">
        <v>1552</v>
      </c>
      <c r="C414" t="s">
        <v>1553</v>
      </c>
      <c r="D414" t="s">
        <v>57</v>
      </c>
      <c r="E414" t="s">
        <v>58</v>
      </c>
      <c r="F414" t="s">
        <v>59</v>
      </c>
      <c r="G414" t="s">
        <v>60</v>
      </c>
      <c r="H414">
        <v>850</v>
      </c>
      <c r="I414" t="s">
        <v>62</v>
      </c>
      <c r="L414" t="s">
        <v>57</v>
      </c>
      <c r="M414">
        <v>263076</v>
      </c>
      <c r="N414">
        <v>0</v>
      </c>
      <c r="Q414" t="s">
        <v>90</v>
      </c>
      <c r="AQ414">
        <v>-3.35</v>
      </c>
      <c r="AS414">
        <v>-3.35</v>
      </c>
      <c r="AT414">
        <v>-3.35</v>
      </c>
      <c r="AV414">
        <v>-3.35</v>
      </c>
      <c r="BA414">
        <v>451649.86</v>
      </c>
      <c r="BD414">
        <v>31793057.27</v>
      </c>
      <c r="BE414">
        <v>-1.1E-5</v>
      </c>
      <c r="BF414" t="str">
        <f>IF(TRIM(W414)="",IF(TRIM(O414)="",IF(TRIM(M414)="","please check",CONCATENATE(M414,"_",COUNTIFS($M$2:$M414,M414,$C$2:$C414,$C414))),CONCATENATE(O414,"_",COUNTIFS($O$2:$O414,O414,$C$2:$C414,$C414))),W414)</f>
        <v>263076_1</v>
      </c>
      <c r="BG414" t="str">
        <f t="shared" si="22"/>
        <v/>
      </c>
      <c r="BH414">
        <f t="shared" si="23"/>
        <v>-3.35</v>
      </c>
      <c r="BI414">
        <f t="shared" si="24"/>
        <v>-3.35</v>
      </c>
      <c r="BJ414">
        <f>IF($I414&lt;&gt;"F.E.T.",$AV414,IF($BK414="",IF($D414=$L414,$BI414,-SUMIFS($BI:$BI,$BG:$BG,$BG414,$B:$B,$B414,$L:$L,"&lt;&gt;"&amp;$L414)+SUMIFS($AY:$AY,$BG:$BG,$BG414,$B:$B,$B414)),IF($D414=$L414,-SUMIFS($BI:$BI,$BG:$BG,$BG414,$B:$B,$B414,$L:$L,"&lt;&gt;"&amp;$L414)*VLOOKUP($D414&amp;(IF($L414=MID($Q414,FIND("Bought ",$Q414)+7,3),MID($Q414,FIND("Sold ",$Q414)+5,3),IF($L414=MID($Q414,FIND("Sold ",$Q414)+5,3),MID($Q414,FIND("Bought ",$Q414)+7,3),"error"))),FX!$A:$B,2,0)+SUMIFS($AY:$AY,$BG:$BG,$BG414,$B:$B,$B414),$BI414*(VLOOKUP($D414&amp;$L414,FX!$A:$B,2,0)))))</f>
        <v>-3.35</v>
      </c>
      <c r="BK414" t="str">
        <f>IF(E414="CASH",IFERROR(VLOOKUP(M414,[1]mapping!$A:$C,3,0),""),IF(I414="F.E.T.",IF(VLOOKUP(O414,[1]forwards!$E:$Q,13,0)=0,"",VLOOKUP(O414,[1]forwards!$E:$Q,13,0)),""))</f>
        <v>PD</v>
      </c>
      <c r="BL414" t="str">
        <f>IF($B414&lt;&gt;VLOOKUP($BL$1,NAV!$A:$N,MATCH("SubFund_Code",NAV!$A$1:$N$1,0),0),"n/a",IF($BK414="",$BJ414/SUMIFS($BJ:$BJ,$BK:$BK,"",$B:$B,$B414)*VLOOKUP($BL$1,NAV!$A:$N,MATCH("Hedged sc",NAV!$A$1:$N$1,0),0)/VLOOKUP($BL$1,NAV!$A:$N,MATCH("SC in FUND CCY",NAV!$A$1:$N$1,0),0),IF($BK414&lt;&gt;VLOOKUP($BL$1,NAV!$A:$N,MATCH("SC",NAV!$A$1:$N$1,0),0),"n/a",$BJ414/VLOOKUP($BL$1,NAV!$A:$N,MATCH("SC in FUND CCY",NAV!$A$1:$N$1,0),0))))</f>
        <v>n/a</v>
      </c>
    </row>
    <row r="415" spans="1:64" hidden="1" x14ac:dyDescent="0.25">
      <c r="A415" s="1">
        <v>44195</v>
      </c>
      <c r="B415" t="s">
        <v>1552</v>
      </c>
      <c r="C415" t="s">
        <v>1553</v>
      </c>
      <c r="D415" t="s">
        <v>57</v>
      </c>
      <c r="E415" t="s">
        <v>58</v>
      </c>
      <c r="F415" t="s">
        <v>59</v>
      </c>
      <c r="G415" t="s">
        <v>60</v>
      </c>
      <c r="H415">
        <v>600</v>
      </c>
      <c r="I415" t="s">
        <v>65</v>
      </c>
      <c r="L415" t="s">
        <v>57</v>
      </c>
      <c r="M415">
        <v>155000</v>
      </c>
      <c r="N415">
        <v>0</v>
      </c>
      <c r="Q415" t="s">
        <v>82</v>
      </c>
      <c r="AQ415">
        <v>13128.37</v>
      </c>
      <c r="AS415">
        <v>13128.37</v>
      </c>
      <c r="AT415">
        <v>13128.37</v>
      </c>
      <c r="AV415">
        <v>13128.37</v>
      </c>
      <c r="BA415">
        <v>451649.86</v>
      </c>
      <c r="BD415">
        <v>31793057.27</v>
      </c>
      <c r="BE415">
        <v>4.1293000000000003E-2</v>
      </c>
      <c r="BF415" t="str">
        <f>IF(TRIM(W415)="",IF(TRIM(O415)="",IF(TRIM(M415)="","please check",CONCATENATE(M415,"_",COUNTIFS($M$2:$M415,M415,$C$2:$C415,$C415))),CONCATENATE(O415,"_",COUNTIFS($O$2:$O415,O415,$C$2:$C415,$C415))),W415)</f>
        <v>155000_1</v>
      </c>
      <c r="BG415" t="str">
        <f t="shared" si="22"/>
        <v/>
      </c>
      <c r="BH415">
        <f t="shared" si="23"/>
        <v>13128.37</v>
      </c>
      <c r="BI415">
        <f t="shared" si="24"/>
        <v>13128.37</v>
      </c>
      <c r="BJ415">
        <f>IF($I415&lt;&gt;"F.E.T.",$AV415,IF($BK415="",IF($D415=$L415,$BI415,-SUMIFS($BI:$BI,$BG:$BG,$BG415,$B:$B,$B415,$L:$L,"&lt;&gt;"&amp;$L415)+SUMIFS($AY:$AY,$BG:$BG,$BG415,$B:$B,$B415)),IF($D415=$L415,-SUMIFS($BI:$BI,$BG:$BG,$BG415,$B:$B,$B415,$L:$L,"&lt;&gt;"&amp;$L415)*VLOOKUP($D415&amp;(IF($L415=MID($Q415,FIND("Bought ",$Q415)+7,3),MID($Q415,FIND("Sold ",$Q415)+5,3),IF($L415=MID($Q415,FIND("Sold ",$Q415)+5,3),MID($Q415,FIND("Bought ",$Q415)+7,3),"error"))),FX!$A:$B,2,0)+SUMIFS($AY:$AY,$BG:$BG,$BG415,$B:$B,$B415),$BI415*(VLOOKUP($D415&amp;$L415,FX!$A:$B,2,0)))))</f>
        <v>13128.37</v>
      </c>
      <c r="BK415" t="str">
        <f>IF(E415="CASH",IFERROR(VLOOKUP(M415,[1]mapping!$A:$C,3,0),""),IF(I415="F.E.T.",IF(VLOOKUP(O415,[1]forwards!$E:$Q,13,0)=0,"",VLOOKUP(O415,[1]forwards!$E:$Q,13,0)),""))</f>
        <v/>
      </c>
      <c r="BL415" t="str">
        <f>IF($B415&lt;&gt;VLOOKUP($BL$1,NAV!$A:$N,MATCH("SubFund_Code",NAV!$A$1:$N$1,0),0),"n/a",IF($BK415="",$BJ415/SUMIFS($BJ:$BJ,$BK:$BK,"",$B:$B,$B415)*VLOOKUP($BL$1,NAV!$A:$N,MATCH("Hedged sc",NAV!$A$1:$N$1,0),0)/VLOOKUP($BL$1,NAV!$A:$N,MATCH("SC in FUND CCY",NAV!$A$1:$N$1,0),0),IF($BK415&lt;&gt;VLOOKUP($BL$1,NAV!$A:$N,MATCH("SC",NAV!$A$1:$N$1,0),0),"n/a",$BJ415/VLOOKUP($BL$1,NAV!$A:$N,MATCH("SC in FUND CCY",NAV!$A$1:$N$1,0),0))))</f>
        <v>n/a</v>
      </c>
    </row>
    <row r="416" spans="1:64" hidden="1" x14ac:dyDescent="0.25">
      <c r="A416" s="1">
        <v>44195</v>
      </c>
      <c r="B416" t="s">
        <v>1552</v>
      </c>
      <c r="C416" t="s">
        <v>1553</v>
      </c>
      <c r="D416" t="s">
        <v>57</v>
      </c>
      <c r="E416" t="s">
        <v>58</v>
      </c>
      <c r="F416" t="s">
        <v>59</v>
      </c>
      <c r="G416" t="s">
        <v>60</v>
      </c>
      <c r="H416">
        <v>850</v>
      </c>
      <c r="I416" t="s">
        <v>62</v>
      </c>
      <c r="L416" t="s">
        <v>57</v>
      </c>
      <c r="M416">
        <v>294880</v>
      </c>
      <c r="N416">
        <v>0</v>
      </c>
      <c r="Q416" t="s">
        <v>89</v>
      </c>
      <c r="AQ416">
        <v>-2.42</v>
      </c>
      <c r="AS416">
        <v>-2.42</v>
      </c>
      <c r="AT416">
        <v>-2.42</v>
      </c>
      <c r="AV416">
        <v>-2.42</v>
      </c>
      <c r="BA416">
        <v>451649.86</v>
      </c>
      <c r="BD416">
        <v>31793057.27</v>
      </c>
      <c r="BE416">
        <v>-7.9999999999999996E-6</v>
      </c>
      <c r="BF416" t="str">
        <f>IF(TRIM(W416)="",IF(TRIM(O416)="",IF(TRIM(M416)="","please check",CONCATENATE(M416,"_",COUNTIFS($M$2:$M416,M416,$C$2:$C416,$C416))),CONCATENATE(O416,"_",COUNTIFS($O$2:$O416,O416,$C$2:$C416,$C416))),W416)</f>
        <v>294880_1</v>
      </c>
      <c r="BG416" t="str">
        <f t="shared" si="22"/>
        <v/>
      </c>
      <c r="BH416">
        <f t="shared" si="23"/>
        <v>-2.42</v>
      </c>
      <c r="BI416">
        <f t="shared" si="24"/>
        <v>-2.42</v>
      </c>
      <c r="BJ416">
        <f>IF($I416&lt;&gt;"F.E.T.",$AV416,IF($BK416="",IF($D416=$L416,$BI416,-SUMIFS($BI:$BI,$BG:$BG,$BG416,$B:$B,$B416,$L:$L,"&lt;&gt;"&amp;$L416)+SUMIFS($AY:$AY,$BG:$BG,$BG416,$B:$B,$B416)),IF($D416=$L416,-SUMIFS($BI:$BI,$BG:$BG,$BG416,$B:$B,$B416,$L:$L,"&lt;&gt;"&amp;$L416)*VLOOKUP($D416&amp;(IF($L416=MID($Q416,FIND("Bought ",$Q416)+7,3),MID($Q416,FIND("Sold ",$Q416)+5,3),IF($L416=MID($Q416,FIND("Sold ",$Q416)+5,3),MID($Q416,FIND("Bought ",$Q416)+7,3),"error"))),FX!$A:$B,2,0)+SUMIFS($AY:$AY,$BG:$BG,$BG416,$B:$B,$B416),$BI416*(VLOOKUP($D416&amp;$L416,FX!$A:$B,2,0)))))</f>
        <v>-2.42</v>
      </c>
      <c r="BK416" t="str">
        <f>IF(E416="CASH",IFERROR(VLOOKUP(M416,[1]mapping!$A:$C,3,0),""),IF(I416="F.E.T.",IF(VLOOKUP(O416,[1]forwards!$E:$Q,13,0)=0,"",VLOOKUP(O416,[1]forwards!$E:$Q,13,0)),""))</f>
        <v>PD</v>
      </c>
      <c r="BL416" t="str">
        <f>IF($B416&lt;&gt;VLOOKUP($BL$1,NAV!$A:$N,MATCH("SubFund_Code",NAV!$A$1:$N$1,0),0),"n/a",IF($BK416="",$BJ416/SUMIFS($BJ:$BJ,$BK:$BK,"",$B:$B,$B416)*VLOOKUP($BL$1,NAV!$A:$N,MATCH("Hedged sc",NAV!$A$1:$N$1,0),0)/VLOOKUP($BL$1,NAV!$A:$N,MATCH("SC in FUND CCY",NAV!$A$1:$N$1,0),0),IF($BK416&lt;&gt;VLOOKUP($BL$1,NAV!$A:$N,MATCH("SC",NAV!$A$1:$N$1,0),0),"n/a",$BJ416/VLOOKUP($BL$1,NAV!$A:$N,MATCH("SC in FUND CCY",NAV!$A$1:$N$1,0),0))))</f>
        <v>n/a</v>
      </c>
    </row>
    <row r="417" spans="1:64" hidden="1" x14ac:dyDescent="0.25">
      <c r="A417" s="1">
        <v>44195</v>
      </c>
      <c r="B417" t="s">
        <v>1552</v>
      </c>
      <c r="C417" t="s">
        <v>1553</v>
      </c>
      <c r="D417" t="s">
        <v>57</v>
      </c>
      <c r="E417" t="s">
        <v>58</v>
      </c>
      <c r="F417" t="s">
        <v>59</v>
      </c>
      <c r="G417" t="s">
        <v>60</v>
      </c>
      <c r="H417">
        <v>450</v>
      </c>
      <c r="I417" t="s">
        <v>58</v>
      </c>
      <c r="L417" t="s">
        <v>57</v>
      </c>
      <c r="M417">
        <v>144120</v>
      </c>
      <c r="N417">
        <v>0</v>
      </c>
      <c r="Q417" t="s">
        <v>61</v>
      </c>
      <c r="AQ417">
        <v>466298.19</v>
      </c>
      <c r="AS417">
        <v>466298.19</v>
      </c>
      <c r="AT417">
        <v>466298.19</v>
      </c>
      <c r="AV417">
        <v>466298.19</v>
      </c>
      <c r="BA417">
        <v>451649.86</v>
      </c>
      <c r="BD417">
        <v>31793057.27</v>
      </c>
      <c r="BE417">
        <v>1.4666669999999999</v>
      </c>
      <c r="BF417" t="str">
        <f>IF(TRIM(W417)="",IF(TRIM(O417)="",IF(TRIM(M417)="","please check",CONCATENATE(M417,"_",COUNTIFS($M$2:$M417,M417,$C$2:$C417,$C417))),CONCATENATE(O417,"_",COUNTIFS($O$2:$O417,O417,$C$2:$C417,$C417))),W417)</f>
        <v>144120_1</v>
      </c>
      <c r="BG417" t="str">
        <f t="shared" si="22"/>
        <v/>
      </c>
      <c r="BH417">
        <f t="shared" si="23"/>
        <v>466298.19</v>
      </c>
      <c r="BI417">
        <f t="shared" si="24"/>
        <v>466298.19</v>
      </c>
      <c r="BJ417">
        <f>IF($I417&lt;&gt;"F.E.T.",$AV417,IF($BK417="",IF($D417=$L417,$BI417,-SUMIFS($BI:$BI,$BG:$BG,$BG417,$B:$B,$B417,$L:$L,"&lt;&gt;"&amp;$L417)+SUMIFS($AY:$AY,$BG:$BG,$BG417,$B:$B,$B417)),IF($D417=$L417,-SUMIFS($BI:$BI,$BG:$BG,$BG417,$B:$B,$B417,$L:$L,"&lt;&gt;"&amp;$L417)*VLOOKUP($D417&amp;(IF($L417=MID($Q417,FIND("Bought ",$Q417)+7,3),MID($Q417,FIND("Sold ",$Q417)+5,3),IF($L417=MID($Q417,FIND("Sold ",$Q417)+5,3),MID($Q417,FIND("Bought ",$Q417)+7,3),"error"))),FX!$A:$B,2,0)+SUMIFS($AY:$AY,$BG:$BG,$BG417,$B:$B,$B417),$BI417*(VLOOKUP($D417&amp;$L417,FX!$A:$B,2,0)))))</f>
        <v>466298.19</v>
      </c>
      <c r="BK417" t="str">
        <f>IF(E417="CASH",IFERROR(VLOOKUP(M417,[1]mapping!$A:$C,3,0),""),IF(I417="F.E.T.",IF(VLOOKUP(O417,[1]forwards!$E:$Q,13,0)=0,"",VLOOKUP(O417,[1]forwards!$E:$Q,13,0)),""))</f>
        <v/>
      </c>
      <c r="BL417" t="str">
        <f>IF($B417&lt;&gt;VLOOKUP($BL$1,NAV!$A:$N,MATCH("SubFund_Code",NAV!$A$1:$N$1,0),0),"n/a",IF($BK417="",$BJ417/SUMIFS($BJ:$BJ,$BK:$BK,"",$B:$B,$B417)*VLOOKUP($BL$1,NAV!$A:$N,MATCH("Hedged sc",NAV!$A$1:$N$1,0),0)/VLOOKUP($BL$1,NAV!$A:$N,MATCH("SC in FUND CCY",NAV!$A$1:$N$1,0),0),IF($BK417&lt;&gt;VLOOKUP($BL$1,NAV!$A:$N,MATCH("SC",NAV!$A$1:$N$1,0),0),"n/a",$BJ417/VLOOKUP($BL$1,NAV!$A:$N,MATCH("SC in FUND CCY",NAV!$A$1:$N$1,0),0))))</f>
        <v>n/a</v>
      </c>
    </row>
    <row r="418" spans="1:64" hidden="1" x14ac:dyDescent="0.25">
      <c r="A418" s="1">
        <v>44195</v>
      </c>
      <c r="B418" t="s">
        <v>1552</v>
      </c>
      <c r="C418" t="s">
        <v>1553</v>
      </c>
      <c r="D418" t="s">
        <v>57</v>
      </c>
      <c r="E418" t="s">
        <v>58</v>
      </c>
      <c r="F418" t="s">
        <v>59</v>
      </c>
      <c r="G418" t="s">
        <v>60</v>
      </c>
      <c r="H418">
        <v>600</v>
      </c>
      <c r="I418" t="s">
        <v>65</v>
      </c>
      <c r="L418" t="s">
        <v>57</v>
      </c>
      <c r="M418">
        <v>152001</v>
      </c>
      <c r="N418">
        <v>0</v>
      </c>
      <c r="Q418" t="s">
        <v>66</v>
      </c>
      <c r="AQ418">
        <v>-226.13</v>
      </c>
      <c r="AS418">
        <v>-226.13</v>
      </c>
      <c r="AT418">
        <v>-226.13</v>
      </c>
      <c r="AV418">
        <v>-226.13</v>
      </c>
      <c r="BA418">
        <v>451649.86</v>
      </c>
      <c r="BD418">
        <v>31793057.27</v>
      </c>
      <c r="BE418">
        <v>-7.1100000000000004E-4</v>
      </c>
      <c r="BF418" t="str">
        <f>IF(TRIM(W418)="",IF(TRIM(O418)="",IF(TRIM(M418)="","please check",CONCATENATE(M418,"_",COUNTIFS($M$2:$M418,M418,$C$2:$C418,$C418))),CONCATENATE(O418,"_",COUNTIFS($O$2:$O418,O418,$C$2:$C418,$C418))),W418)</f>
        <v>152001_1</v>
      </c>
      <c r="BG418" t="str">
        <f t="shared" si="22"/>
        <v/>
      </c>
      <c r="BH418">
        <f t="shared" si="23"/>
        <v>-226.13</v>
      </c>
      <c r="BI418">
        <f t="shared" si="24"/>
        <v>-226.13</v>
      </c>
      <c r="BJ418">
        <f>IF($I418&lt;&gt;"F.E.T.",$AV418,IF($BK418="",IF($D418=$L418,$BI418,-SUMIFS($BI:$BI,$BG:$BG,$BG418,$B:$B,$B418,$L:$L,"&lt;&gt;"&amp;$L418)+SUMIFS($AY:$AY,$BG:$BG,$BG418,$B:$B,$B418)),IF($D418=$L418,-SUMIFS($BI:$BI,$BG:$BG,$BG418,$B:$B,$B418,$L:$L,"&lt;&gt;"&amp;$L418)*VLOOKUP($D418&amp;(IF($L418=MID($Q418,FIND("Bought ",$Q418)+7,3),MID($Q418,FIND("Sold ",$Q418)+5,3),IF($L418=MID($Q418,FIND("Sold ",$Q418)+5,3),MID($Q418,FIND("Bought ",$Q418)+7,3),"error"))),FX!$A:$B,2,0)+SUMIFS($AY:$AY,$BG:$BG,$BG418,$B:$B,$B418),$BI418*(VLOOKUP($D418&amp;$L418,FX!$A:$B,2,0)))))</f>
        <v>-226.13</v>
      </c>
      <c r="BK418" t="str">
        <f>IF(E418="CASH",IFERROR(VLOOKUP(M418,[1]mapping!$A:$C,3,0),""),IF(I418="F.E.T.",IF(VLOOKUP(O418,[1]forwards!$E:$Q,13,0)=0,"",VLOOKUP(O418,[1]forwards!$E:$Q,13,0)),""))</f>
        <v/>
      </c>
      <c r="BL418" t="str">
        <f>IF($B418&lt;&gt;VLOOKUP($BL$1,NAV!$A:$N,MATCH("SubFund_Code",NAV!$A$1:$N$1,0),0),"n/a",IF($BK418="",$BJ418/SUMIFS($BJ:$BJ,$BK:$BK,"",$B:$B,$B418)*VLOOKUP($BL$1,NAV!$A:$N,MATCH("Hedged sc",NAV!$A$1:$N$1,0),0)/VLOOKUP($BL$1,NAV!$A:$N,MATCH("SC in FUND CCY",NAV!$A$1:$N$1,0),0),IF($BK418&lt;&gt;VLOOKUP($BL$1,NAV!$A:$N,MATCH("SC",NAV!$A$1:$N$1,0),0),"n/a",$BJ418/VLOOKUP($BL$1,NAV!$A:$N,MATCH("SC in FUND CCY",NAV!$A$1:$N$1,0),0))))</f>
        <v>n/a</v>
      </c>
    </row>
    <row r="419" spans="1:64" hidden="1" x14ac:dyDescent="0.25">
      <c r="A419" s="1">
        <v>44195</v>
      </c>
      <c r="B419" t="s">
        <v>1552</v>
      </c>
      <c r="C419" t="s">
        <v>1553</v>
      </c>
      <c r="D419" t="s">
        <v>57</v>
      </c>
      <c r="E419" t="s">
        <v>124</v>
      </c>
      <c r="F419" t="s">
        <v>125</v>
      </c>
      <c r="G419" t="s">
        <v>126</v>
      </c>
      <c r="H419">
        <v>400</v>
      </c>
      <c r="I419" t="s">
        <v>197</v>
      </c>
      <c r="J419">
        <v>410</v>
      </c>
      <c r="K419" t="s">
        <v>198</v>
      </c>
      <c r="L419" t="s">
        <v>57</v>
      </c>
      <c r="P419">
        <v>362407000000</v>
      </c>
      <c r="Q419" t="s">
        <v>1554</v>
      </c>
      <c r="R419" t="s">
        <v>199</v>
      </c>
      <c r="S419" t="s">
        <v>200</v>
      </c>
      <c r="T419" t="s">
        <v>206</v>
      </c>
      <c r="U419" t="s">
        <v>219</v>
      </c>
      <c r="V419">
        <v>20052</v>
      </c>
      <c r="W419" t="s">
        <v>1555</v>
      </c>
      <c r="X419" t="s">
        <v>1556</v>
      </c>
      <c r="AB419">
        <v>135</v>
      </c>
      <c r="AC419" s="1">
        <v>43850</v>
      </c>
      <c r="AD419" s="1">
        <v>43852</v>
      </c>
      <c r="AE419" s="1">
        <v>44091</v>
      </c>
      <c r="AL419">
        <v>1</v>
      </c>
      <c r="AO419">
        <v>104.451852</v>
      </c>
      <c r="AP419">
        <v>102.76</v>
      </c>
      <c r="AQ419">
        <v>13872.6</v>
      </c>
      <c r="AR419">
        <v>0</v>
      </c>
      <c r="AS419">
        <v>13872.6</v>
      </c>
      <c r="AT419">
        <v>13872.6</v>
      </c>
      <c r="AU419">
        <v>0</v>
      </c>
      <c r="AV419">
        <v>13872.6</v>
      </c>
      <c r="AW419">
        <v>14101</v>
      </c>
      <c r="AX419">
        <v>14101</v>
      </c>
      <c r="BA419">
        <v>31341407.41</v>
      </c>
      <c r="BB419">
        <v>0</v>
      </c>
      <c r="BC419">
        <v>31341407.41</v>
      </c>
      <c r="BD419">
        <v>31793057.27</v>
      </c>
      <c r="BE419">
        <v>4.3633999999999999E-2</v>
      </c>
      <c r="BF419" t="str">
        <f>IF(TRIM(W419)="",IF(TRIM(O419)="",IF(TRIM(M419)="","please check",CONCATENATE(M419,"_",COUNTIFS($M$2:$M419,M419,$C$2:$C419,$C419))),CONCATENATE(O419,"_",COUNTIFS($O$2:$O419,O419,$C$2:$C419,$C419))),W419)</f>
        <v>IE00B66F4759</v>
      </c>
      <c r="BG419" t="str">
        <f t="shared" si="22"/>
        <v/>
      </c>
      <c r="BH419">
        <f t="shared" si="23"/>
        <v>135</v>
      </c>
      <c r="BI419">
        <f t="shared" si="24"/>
        <v>13872.6</v>
      </c>
      <c r="BJ419">
        <f>IF($I419&lt;&gt;"F.E.T.",$AV419,IF($BK419="",IF($D419=$L419,$BI419,-SUMIFS($BI:$BI,$BG:$BG,$BG419,$B:$B,$B419,$L:$L,"&lt;&gt;"&amp;$L419)+SUMIFS($AY:$AY,$BG:$BG,$BG419,$B:$B,$B419)),IF($D419=$L419,-SUMIFS($BI:$BI,$BG:$BG,$BG419,$B:$B,$B419,$L:$L,"&lt;&gt;"&amp;$L419)*VLOOKUP($D419&amp;(IF($L419=MID($Q419,FIND("Bought ",$Q419)+7,3),MID($Q419,FIND("Sold ",$Q419)+5,3),IF($L419=MID($Q419,FIND("Sold ",$Q419)+5,3),MID($Q419,FIND("Bought ",$Q419)+7,3),"error"))),FX!$A:$B,2,0)+SUMIFS($AY:$AY,$BG:$BG,$BG419,$B:$B,$B419),$BI419*(VLOOKUP($D419&amp;$L419,FX!$A:$B,2,0)))))</f>
        <v>13872.6</v>
      </c>
      <c r="BK419" t="str">
        <f>IF(E419="CASH",IFERROR(VLOOKUP(M419,[1]mapping!$A:$C,3,0),""),IF(I419="F.E.T.",IF(VLOOKUP(O419,[1]forwards!$E:$Q,13,0)=0,"",VLOOKUP(O419,[1]forwards!$E:$Q,13,0)),""))</f>
        <v/>
      </c>
      <c r="BL419" t="str">
        <f>IF($B419&lt;&gt;VLOOKUP($BL$1,NAV!$A:$N,MATCH("SubFund_Code",NAV!$A$1:$N$1,0),0),"n/a",IF($BK419="",$BJ419/SUMIFS($BJ:$BJ,$BK:$BK,"",$B:$B,$B419)*VLOOKUP($BL$1,NAV!$A:$N,MATCH("Hedged sc",NAV!$A$1:$N$1,0),0)/VLOOKUP($BL$1,NAV!$A:$N,MATCH("SC in FUND CCY",NAV!$A$1:$N$1,0),0),IF($BK419&lt;&gt;VLOOKUP($BL$1,NAV!$A:$N,MATCH("SC",NAV!$A$1:$N$1,0),0),"n/a",$BJ419/VLOOKUP($BL$1,NAV!$A:$N,MATCH("SC in FUND CCY",NAV!$A$1:$N$1,0),0))))</f>
        <v>n/a</v>
      </c>
    </row>
    <row r="420" spans="1:64" hidden="1" x14ac:dyDescent="0.25">
      <c r="A420" s="1">
        <v>44195</v>
      </c>
      <c r="B420" t="s">
        <v>1552</v>
      </c>
      <c r="C420" t="s">
        <v>1553</v>
      </c>
      <c r="D420" t="s">
        <v>57</v>
      </c>
      <c r="E420" t="s">
        <v>124</v>
      </c>
      <c r="F420" t="s">
        <v>125</v>
      </c>
      <c r="G420" t="s">
        <v>126</v>
      </c>
      <c r="H420">
        <v>400</v>
      </c>
      <c r="I420" t="s">
        <v>197</v>
      </c>
      <c r="J420">
        <v>410</v>
      </c>
      <c r="K420" t="s">
        <v>198</v>
      </c>
      <c r="L420" t="s">
        <v>57</v>
      </c>
      <c r="P420">
        <v>429591000000</v>
      </c>
      <c r="Q420" t="s">
        <v>1557</v>
      </c>
      <c r="R420" t="s">
        <v>199</v>
      </c>
      <c r="S420" t="s">
        <v>200</v>
      </c>
      <c r="T420" t="s">
        <v>203</v>
      </c>
      <c r="U420" t="s">
        <v>219</v>
      </c>
      <c r="V420">
        <v>20052</v>
      </c>
      <c r="W420" t="s">
        <v>1558</v>
      </c>
      <c r="X420" t="s">
        <v>1559</v>
      </c>
      <c r="AB420">
        <v>3100</v>
      </c>
      <c r="AC420" s="1">
        <v>43216</v>
      </c>
      <c r="AD420" s="1">
        <v>43220</v>
      </c>
      <c r="AE420" s="1">
        <v>44046</v>
      </c>
      <c r="AL420">
        <v>1</v>
      </c>
      <c r="AO420">
        <v>56.829264999999999</v>
      </c>
      <c r="AP420">
        <v>57.637999999999998</v>
      </c>
      <c r="AQ420">
        <v>178677.8</v>
      </c>
      <c r="AR420">
        <v>0</v>
      </c>
      <c r="AS420">
        <v>178677.8</v>
      </c>
      <c r="AT420">
        <v>178677.8</v>
      </c>
      <c r="AU420">
        <v>0</v>
      </c>
      <c r="AV420">
        <v>178677.8</v>
      </c>
      <c r="AW420">
        <v>176170.72</v>
      </c>
      <c r="AX420">
        <v>176170.72</v>
      </c>
      <c r="BA420">
        <v>31341407.41</v>
      </c>
      <c r="BB420">
        <v>0</v>
      </c>
      <c r="BC420">
        <v>31341407.41</v>
      </c>
      <c r="BD420">
        <v>31793057.27</v>
      </c>
      <c r="BE420">
        <v>0.56200300000000003</v>
      </c>
      <c r="BF420" t="str">
        <f>IF(TRIM(W420)="",IF(TRIM(O420)="",IF(TRIM(M420)="","please check",CONCATENATE(M420,"_",COUNTIFS($M$2:$M420,M420,$C$2:$C420,$C420))),CONCATENATE(O420,"_",COUNTIFS($O$2:$O420,O420,$C$2:$C420,$C420))),W420)</f>
        <v>IE00B6YX5M31</v>
      </c>
      <c r="BG420" t="str">
        <f t="shared" si="22"/>
        <v/>
      </c>
      <c r="BH420">
        <f t="shared" si="23"/>
        <v>3100</v>
      </c>
      <c r="BI420">
        <f t="shared" si="24"/>
        <v>178677.8</v>
      </c>
      <c r="BJ420">
        <f>IF($I420&lt;&gt;"F.E.T.",$AV420,IF($BK420="",IF($D420=$L420,$BI420,-SUMIFS($BI:$BI,$BG:$BG,$BG420,$B:$B,$B420,$L:$L,"&lt;&gt;"&amp;$L420)+SUMIFS($AY:$AY,$BG:$BG,$BG420,$B:$B,$B420)),IF($D420=$L420,-SUMIFS($BI:$BI,$BG:$BG,$BG420,$B:$B,$B420,$L:$L,"&lt;&gt;"&amp;$L420)*VLOOKUP($D420&amp;(IF($L420=MID($Q420,FIND("Bought ",$Q420)+7,3),MID($Q420,FIND("Sold ",$Q420)+5,3),IF($L420=MID($Q420,FIND("Sold ",$Q420)+5,3),MID($Q420,FIND("Bought ",$Q420)+7,3),"error"))),FX!$A:$B,2,0)+SUMIFS($AY:$AY,$BG:$BG,$BG420,$B:$B,$B420),$BI420*(VLOOKUP($D420&amp;$L420,FX!$A:$B,2,0)))))</f>
        <v>178677.8</v>
      </c>
      <c r="BK420" t="str">
        <f>IF(E420="CASH",IFERROR(VLOOKUP(M420,[1]mapping!$A:$C,3,0),""),IF(I420="F.E.T.",IF(VLOOKUP(O420,[1]forwards!$E:$Q,13,0)=0,"",VLOOKUP(O420,[1]forwards!$E:$Q,13,0)),""))</f>
        <v/>
      </c>
      <c r="BL420" t="str">
        <f>IF($B420&lt;&gt;VLOOKUP($BL$1,NAV!$A:$N,MATCH("SubFund_Code",NAV!$A$1:$N$1,0),0),"n/a",IF($BK420="",$BJ420/SUMIFS($BJ:$BJ,$BK:$BK,"",$B:$B,$B420)*VLOOKUP($BL$1,NAV!$A:$N,MATCH("Hedged sc",NAV!$A$1:$N$1,0),0)/VLOOKUP($BL$1,NAV!$A:$N,MATCH("SC in FUND CCY",NAV!$A$1:$N$1,0),0),IF($BK420&lt;&gt;VLOOKUP($BL$1,NAV!$A:$N,MATCH("SC",NAV!$A$1:$N$1,0),0),"n/a",$BJ420/VLOOKUP($BL$1,NAV!$A:$N,MATCH("SC in FUND CCY",NAV!$A$1:$N$1,0),0))))</f>
        <v>n/a</v>
      </c>
    </row>
    <row r="421" spans="1:64" hidden="1" x14ac:dyDescent="0.25">
      <c r="A421" s="1">
        <v>44195</v>
      </c>
      <c r="B421" t="s">
        <v>1552</v>
      </c>
      <c r="C421" t="s">
        <v>1553</v>
      </c>
      <c r="D421" t="s">
        <v>57</v>
      </c>
      <c r="E421" t="s">
        <v>124</v>
      </c>
      <c r="F421" t="s">
        <v>125</v>
      </c>
      <c r="G421" t="s">
        <v>126</v>
      </c>
      <c r="H421">
        <v>400</v>
      </c>
      <c r="I421" t="s">
        <v>197</v>
      </c>
      <c r="J421">
        <v>410</v>
      </c>
      <c r="K421" t="s">
        <v>198</v>
      </c>
      <c r="L421" t="s">
        <v>57</v>
      </c>
      <c r="P421">
        <v>429591000000</v>
      </c>
      <c r="Q421" t="s">
        <v>1557</v>
      </c>
      <c r="R421" t="s">
        <v>199</v>
      </c>
      <c r="S421" t="s">
        <v>200</v>
      </c>
      <c r="T421" t="s">
        <v>203</v>
      </c>
      <c r="U421" t="s">
        <v>296</v>
      </c>
      <c r="V421">
        <v>591466</v>
      </c>
      <c r="W421" t="s">
        <v>1558</v>
      </c>
      <c r="X421" t="s">
        <v>1559</v>
      </c>
      <c r="AB421">
        <v>50453</v>
      </c>
      <c r="AC421" s="1">
        <v>43216</v>
      </c>
      <c r="AD421" s="1">
        <v>43220</v>
      </c>
      <c r="AE421" s="1">
        <v>44046</v>
      </c>
      <c r="AL421">
        <v>1</v>
      </c>
      <c r="AO421">
        <v>57.999561999999997</v>
      </c>
      <c r="AP421">
        <v>57.637999999999998</v>
      </c>
      <c r="AQ421">
        <v>2908010.01</v>
      </c>
      <c r="AR421">
        <v>0</v>
      </c>
      <c r="AS421">
        <v>2908010.01</v>
      </c>
      <c r="AT421">
        <v>2908010.01</v>
      </c>
      <c r="AU421">
        <v>0</v>
      </c>
      <c r="AV421">
        <v>2908010.01</v>
      </c>
      <c r="AW421">
        <v>2926251.91</v>
      </c>
      <c r="AX421">
        <v>2926251.91</v>
      </c>
      <c r="BA421">
        <v>31341407.41</v>
      </c>
      <c r="BB421">
        <v>0</v>
      </c>
      <c r="BC421">
        <v>31341407.41</v>
      </c>
      <c r="BD421">
        <v>31793057.27</v>
      </c>
      <c r="BE421">
        <v>9.1466829999999995</v>
      </c>
      <c r="BF421" t="str">
        <f>IF(TRIM(W421)="",IF(TRIM(O421)="",IF(TRIM(M421)="","please check",CONCATENATE(M421,"_",COUNTIFS($M$2:$M421,M421,$C$2:$C421,$C421))),CONCATENATE(O421,"_",COUNTIFS($O$2:$O421,O421,$C$2:$C421,$C421))),W421)</f>
        <v>IE00B6YX5M31</v>
      </c>
      <c r="BG421" t="str">
        <f t="shared" si="22"/>
        <v/>
      </c>
      <c r="BH421">
        <f t="shared" si="23"/>
        <v>50453</v>
      </c>
      <c r="BI421">
        <f t="shared" si="24"/>
        <v>2908010.01</v>
      </c>
      <c r="BJ421">
        <f>IF($I421&lt;&gt;"F.E.T.",$AV421,IF($BK421="",IF($D421=$L421,$BI421,-SUMIFS($BI:$BI,$BG:$BG,$BG421,$B:$B,$B421,$L:$L,"&lt;&gt;"&amp;$L421)+SUMIFS($AY:$AY,$BG:$BG,$BG421,$B:$B,$B421)),IF($D421=$L421,-SUMIFS($BI:$BI,$BG:$BG,$BG421,$B:$B,$B421,$L:$L,"&lt;&gt;"&amp;$L421)*VLOOKUP($D421&amp;(IF($L421=MID($Q421,FIND("Bought ",$Q421)+7,3),MID($Q421,FIND("Sold ",$Q421)+5,3),IF($L421=MID($Q421,FIND("Sold ",$Q421)+5,3),MID($Q421,FIND("Bought ",$Q421)+7,3),"error"))),FX!$A:$B,2,0)+SUMIFS($AY:$AY,$BG:$BG,$BG421,$B:$B,$B421),$BI421*(VLOOKUP($D421&amp;$L421,FX!$A:$B,2,0)))))</f>
        <v>2908010.01</v>
      </c>
      <c r="BK421" t="str">
        <f>IF(E421="CASH",IFERROR(VLOOKUP(M421,[1]mapping!$A:$C,3,0),""),IF(I421="F.E.T.",IF(VLOOKUP(O421,[1]forwards!$E:$Q,13,0)=0,"",VLOOKUP(O421,[1]forwards!$E:$Q,13,0)),""))</f>
        <v/>
      </c>
      <c r="BL421" t="str">
        <f>IF($B421&lt;&gt;VLOOKUP($BL$1,NAV!$A:$N,MATCH("SubFund_Code",NAV!$A$1:$N$1,0),0),"n/a",IF($BK421="",$BJ421/SUMIFS($BJ:$BJ,$BK:$BK,"",$B:$B,$B421)*VLOOKUP($BL$1,NAV!$A:$N,MATCH("Hedged sc",NAV!$A$1:$N$1,0),0)/VLOOKUP($BL$1,NAV!$A:$N,MATCH("SC in FUND CCY",NAV!$A$1:$N$1,0),0),IF($BK421&lt;&gt;VLOOKUP($BL$1,NAV!$A:$N,MATCH("SC",NAV!$A$1:$N$1,0),0),"n/a",$BJ421/VLOOKUP($BL$1,NAV!$A:$N,MATCH("SC in FUND CCY",NAV!$A$1:$N$1,0),0))))</f>
        <v>n/a</v>
      </c>
    </row>
    <row r="422" spans="1:64" hidden="1" x14ac:dyDescent="0.25">
      <c r="A422" s="1">
        <v>44195</v>
      </c>
      <c r="B422" t="s">
        <v>1552</v>
      </c>
      <c r="C422" t="s">
        <v>1553</v>
      </c>
      <c r="D422" t="s">
        <v>57</v>
      </c>
      <c r="E422" t="s">
        <v>124</v>
      </c>
      <c r="F422" t="s">
        <v>125</v>
      </c>
      <c r="G422" t="s">
        <v>126</v>
      </c>
      <c r="H422">
        <v>400</v>
      </c>
      <c r="I422" t="s">
        <v>197</v>
      </c>
      <c r="J422">
        <v>410</v>
      </c>
      <c r="K422" t="s">
        <v>198</v>
      </c>
      <c r="L422" t="s">
        <v>57</v>
      </c>
      <c r="P422">
        <v>362407000000</v>
      </c>
      <c r="Q422" t="s">
        <v>1554</v>
      </c>
      <c r="R422" t="s">
        <v>199</v>
      </c>
      <c r="S422" t="s">
        <v>200</v>
      </c>
      <c r="T422" t="s">
        <v>206</v>
      </c>
      <c r="U422" t="s">
        <v>309</v>
      </c>
      <c r="V422">
        <v>635713</v>
      </c>
      <c r="W422" t="s">
        <v>1555</v>
      </c>
      <c r="X422" t="s">
        <v>1556</v>
      </c>
      <c r="AB422">
        <v>28063</v>
      </c>
      <c r="AC422" s="1">
        <v>43130</v>
      </c>
      <c r="AD422" s="1">
        <v>43133</v>
      </c>
      <c r="AE422" s="1">
        <v>44091</v>
      </c>
      <c r="AL422">
        <v>1</v>
      </c>
      <c r="AO422">
        <v>104.193186</v>
      </c>
      <c r="AP422">
        <v>102.76</v>
      </c>
      <c r="AQ422">
        <v>2883753.88</v>
      </c>
      <c r="AR422">
        <v>0</v>
      </c>
      <c r="AS422">
        <v>2883753.88</v>
      </c>
      <c r="AT422">
        <v>2883753.88</v>
      </c>
      <c r="AU422">
        <v>0</v>
      </c>
      <c r="AV422">
        <v>2883753.88</v>
      </c>
      <c r="AW422">
        <v>2923973.37</v>
      </c>
      <c r="AX422">
        <v>2923973.37</v>
      </c>
      <c r="BA422">
        <v>31341407.41</v>
      </c>
      <c r="BB422">
        <v>0</v>
      </c>
      <c r="BC422">
        <v>31341407.41</v>
      </c>
      <c r="BD422">
        <v>31793057.27</v>
      </c>
      <c r="BE422">
        <v>9.0703890000000005</v>
      </c>
      <c r="BF422" t="str">
        <f>IF(TRIM(W422)="",IF(TRIM(O422)="",IF(TRIM(M422)="","please check",CONCATENATE(M422,"_",COUNTIFS($M$2:$M422,M422,$C$2:$C422,$C422))),CONCATENATE(O422,"_",COUNTIFS($O$2:$O422,O422,$C$2:$C422,$C422))),W422)</f>
        <v>IE00B66F4759</v>
      </c>
      <c r="BG422" t="str">
        <f t="shared" si="22"/>
        <v/>
      </c>
      <c r="BH422">
        <f t="shared" si="23"/>
        <v>28063</v>
      </c>
      <c r="BI422">
        <f t="shared" si="24"/>
        <v>2883753.88</v>
      </c>
      <c r="BJ422">
        <f>IF($I422&lt;&gt;"F.E.T.",$AV422,IF($BK422="",IF($D422=$L422,$BI422,-SUMIFS($BI:$BI,$BG:$BG,$BG422,$B:$B,$B422,$L:$L,"&lt;&gt;"&amp;$L422)+SUMIFS($AY:$AY,$BG:$BG,$BG422,$B:$B,$B422)),IF($D422=$L422,-SUMIFS($BI:$BI,$BG:$BG,$BG422,$B:$B,$B422,$L:$L,"&lt;&gt;"&amp;$L422)*VLOOKUP($D422&amp;(IF($L422=MID($Q422,FIND("Bought ",$Q422)+7,3),MID($Q422,FIND("Sold ",$Q422)+5,3),IF($L422=MID($Q422,FIND("Sold ",$Q422)+5,3),MID($Q422,FIND("Bought ",$Q422)+7,3),"error"))),FX!$A:$B,2,0)+SUMIFS($AY:$AY,$BG:$BG,$BG422,$B:$B,$B422),$BI422*(VLOOKUP($D422&amp;$L422,FX!$A:$B,2,0)))))</f>
        <v>2883753.88</v>
      </c>
      <c r="BK422" t="str">
        <f>IF(E422="CASH",IFERROR(VLOOKUP(M422,[1]mapping!$A:$C,3,0),""),IF(I422="F.E.T.",IF(VLOOKUP(O422,[1]forwards!$E:$Q,13,0)=0,"",VLOOKUP(O422,[1]forwards!$E:$Q,13,0)),""))</f>
        <v/>
      </c>
      <c r="BL422" t="str">
        <f>IF($B422&lt;&gt;VLOOKUP($BL$1,NAV!$A:$N,MATCH("SubFund_Code",NAV!$A$1:$N$1,0),0),"n/a",IF($BK422="",$BJ422/SUMIFS($BJ:$BJ,$BK:$BK,"",$B:$B,$B422)*VLOOKUP($BL$1,NAV!$A:$N,MATCH("Hedged sc",NAV!$A$1:$N$1,0),0)/VLOOKUP($BL$1,NAV!$A:$N,MATCH("SC in FUND CCY",NAV!$A$1:$N$1,0),0),IF($BK422&lt;&gt;VLOOKUP($BL$1,NAV!$A:$N,MATCH("SC",NAV!$A$1:$N$1,0),0),"n/a",$BJ422/VLOOKUP($BL$1,NAV!$A:$N,MATCH("SC in FUND CCY",NAV!$A$1:$N$1,0),0))))</f>
        <v>n/a</v>
      </c>
    </row>
    <row r="423" spans="1:64" hidden="1" x14ac:dyDescent="0.25">
      <c r="A423" s="1">
        <v>44195</v>
      </c>
      <c r="B423" t="s">
        <v>1552</v>
      </c>
      <c r="C423" t="s">
        <v>1553</v>
      </c>
      <c r="D423" t="s">
        <v>57</v>
      </c>
      <c r="E423" t="s">
        <v>124</v>
      </c>
      <c r="F423" t="s">
        <v>125</v>
      </c>
      <c r="G423" t="s">
        <v>126</v>
      </c>
      <c r="H423">
        <v>400</v>
      </c>
      <c r="I423" t="s">
        <v>197</v>
      </c>
      <c r="J423">
        <v>410</v>
      </c>
      <c r="K423" t="s">
        <v>198</v>
      </c>
      <c r="L423" t="s">
        <v>57</v>
      </c>
      <c r="P423">
        <v>362407000000</v>
      </c>
      <c r="Q423" t="s">
        <v>1554</v>
      </c>
      <c r="R423" t="s">
        <v>199</v>
      </c>
      <c r="S423" t="s">
        <v>200</v>
      </c>
      <c r="T423" t="s">
        <v>206</v>
      </c>
      <c r="U423" t="s">
        <v>308</v>
      </c>
      <c r="V423">
        <v>585657</v>
      </c>
      <c r="W423" t="s">
        <v>1555</v>
      </c>
      <c r="X423" t="s">
        <v>1556</v>
      </c>
      <c r="AB423">
        <v>3800</v>
      </c>
      <c r="AC423" s="1">
        <v>43130</v>
      </c>
      <c r="AD423" s="1">
        <v>43133</v>
      </c>
      <c r="AE423" s="1">
        <v>44091</v>
      </c>
      <c r="AL423">
        <v>1</v>
      </c>
      <c r="AO423">
        <v>104.246116</v>
      </c>
      <c r="AP423">
        <v>102.76</v>
      </c>
      <c r="AQ423">
        <v>390488</v>
      </c>
      <c r="AR423">
        <v>0</v>
      </c>
      <c r="AS423">
        <v>390488</v>
      </c>
      <c r="AT423">
        <v>390488</v>
      </c>
      <c r="AU423">
        <v>0</v>
      </c>
      <c r="AV423">
        <v>390488</v>
      </c>
      <c r="AW423">
        <v>396135.24</v>
      </c>
      <c r="AX423">
        <v>396135.24</v>
      </c>
      <c r="BA423">
        <v>31341407.41</v>
      </c>
      <c r="BB423">
        <v>0</v>
      </c>
      <c r="BC423">
        <v>31341407.41</v>
      </c>
      <c r="BD423">
        <v>31793057.27</v>
      </c>
      <c r="BE423">
        <v>1.228218</v>
      </c>
      <c r="BF423" t="str">
        <f>IF(TRIM(W423)="",IF(TRIM(O423)="",IF(TRIM(M423)="","please check",CONCATENATE(M423,"_",COUNTIFS($M$2:$M423,M423,$C$2:$C423,$C423))),CONCATENATE(O423,"_",COUNTIFS($O$2:$O423,O423,$C$2:$C423,$C423))),W423)</f>
        <v>IE00B66F4759</v>
      </c>
      <c r="BG423" t="str">
        <f t="shared" si="22"/>
        <v/>
      </c>
      <c r="BH423">
        <f t="shared" si="23"/>
        <v>3800</v>
      </c>
      <c r="BI423">
        <f t="shared" si="24"/>
        <v>390488</v>
      </c>
      <c r="BJ423">
        <f>IF($I423&lt;&gt;"F.E.T.",$AV423,IF($BK423="",IF($D423=$L423,$BI423,-SUMIFS($BI:$BI,$BG:$BG,$BG423,$B:$B,$B423,$L:$L,"&lt;&gt;"&amp;$L423)+SUMIFS($AY:$AY,$BG:$BG,$BG423,$B:$B,$B423)),IF($D423=$L423,-SUMIFS($BI:$BI,$BG:$BG,$BG423,$B:$B,$B423,$L:$L,"&lt;&gt;"&amp;$L423)*VLOOKUP($D423&amp;(IF($L423=MID($Q423,FIND("Bought ",$Q423)+7,3),MID($Q423,FIND("Sold ",$Q423)+5,3),IF($L423=MID($Q423,FIND("Sold ",$Q423)+5,3),MID($Q423,FIND("Bought ",$Q423)+7,3),"error"))),FX!$A:$B,2,0)+SUMIFS($AY:$AY,$BG:$BG,$BG423,$B:$B,$B423),$BI423*(VLOOKUP($D423&amp;$L423,FX!$A:$B,2,0)))))</f>
        <v>390488</v>
      </c>
      <c r="BK423" t="str">
        <f>IF(E423="CASH",IFERROR(VLOOKUP(M423,[1]mapping!$A:$C,3,0),""),IF(I423="F.E.T.",IF(VLOOKUP(O423,[1]forwards!$E:$Q,13,0)=0,"",VLOOKUP(O423,[1]forwards!$E:$Q,13,0)),""))</f>
        <v/>
      </c>
      <c r="BL423" t="str">
        <f>IF($B423&lt;&gt;VLOOKUP($BL$1,NAV!$A:$N,MATCH("SubFund_Code",NAV!$A$1:$N$1,0),0),"n/a",IF($BK423="",$BJ423/SUMIFS($BJ:$BJ,$BK:$BK,"",$B:$B,$B423)*VLOOKUP($BL$1,NAV!$A:$N,MATCH("Hedged sc",NAV!$A$1:$N$1,0),0)/VLOOKUP($BL$1,NAV!$A:$N,MATCH("SC in FUND CCY",NAV!$A$1:$N$1,0),0),IF($BK423&lt;&gt;VLOOKUP($BL$1,NAV!$A:$N,MATCH("SC",NAV!$A$1:$N$1,0),0),"n/a",$BJ423/VLOOKUP($BL$1,NAV!$A:$N,MATCH("SC in FUND CCY",NAV!$A$1:$N$1,0),0))))</f>
        <v>n/a</v>
      </c>
    </row>
    <row r="424" spans="1:64" hidden="1" x14ac:dyDescent="0.25">
      <c r="A424" s="1">
        <v>44195</v>
      </c>
      <c r="B424" t="s">
        <v>1552</v>
      </c>
      <c r="C424" t="s">
        <v>1553</v>
      </c>
      <c r="D424" t="s">
        <v>57</v>
      </c>
      <c r="E424" t="s">
        <v>124</v>
      </c>
      <c r="F424" t="s">
        <v>125</v>
      </c>
      <c r="G424" t="s">
        <v>126</v>
      </c>
      <c r="H424">
        <v>400</v>
      </c>
      <c r="I424" t="s">
        <v>197</v>
      </c>
      <c r="J424">
        <v>484</v>
      </c>
      <c r="K424" t="s">
        <v>207</v>
      </c>
      <c r="L424" t="s">
        <v>57</v>
      </c>
      <c r="P424">
        <v>934486000000</v>
      </c>
      <c r="Q424" t="s">
        <v>1560</v>
      </c>
      <c r="R424" t="s">
        <v>199</v>
      </c>
      <c r="S424" t="s">
        <v>156</v>
      </c>
      <c r="T424" t="s">
        <v>213</v>
      </c>
      <c r="U424" t="s">
        <v>262</v>
      </c>
      <c r="V424">
        <v>890371</v>
      </c>
      <c r="W424" t="s">
        <v>1561</v>
      </c>
      <c r="X424" t="s">
        <v>209</v>
      </c>
      <c r="AB424">
        <v>1471</v>
      </c>
      <c r="AC424" s="1">
        <v>43137</v>
      </c>
      <c r="AD424" s="1">
        <v>43139</v>
      </c>
      <c r="AL424">
        <v>1</v>
      </c>
      <c r="AO424">
        <v>1732.8723729999999</v>
      </c>
      <c r="AP424">
        <v>1941.59</v>
      </c>
      <c r="AQ424">
        <v>2856078.89</v>
      </c>
      <c r="AR424">
        <v>0</v>
      </c>
      <c r="AS424">
        <v>2856078.89</v>
      </c>
      <c r="AT424">
        <v>2856078.89</v>
      </c>
      <c r="AU424">
        <v>0</v>
      </c>
      <c r="AV424">
        <v>2856078.89</v>
      </c>
      <c r="AW424">
        <v>2549055.2599999998</v>
      </c>
      <c r="AX424">
        <v>2549055.2599999998</v>
      </c>
      <c r="BA424">
        <v>31341407.41</v>
      </c>
      <c r="BB424">
        <v>0</v>
      </c>
      <c r="BC424">
        <v>31341407.41</v>
      </c>
      <c r="BD424">
        <v>31793057.27</v>
      </c>
      <c r="BE424">
        <v>8.9833409999999994</v>
      </c>
      <c r="BF424" t="str">
        <f>IF(TRIM(W424)="",IF(TRIM(O424)="",IF(TRIM(M424)="","please check",CONCATENATE(M424,"_",COUNTIFS($M$2:$M424,M424,$C$2:$C424,$C424))),CONCATENATE(O424,"_",COUNTIFS($O$2:$O424,O424,$C$2:$C424,$C424))),W424)</f>
        <v>FR0010853556</v>
      </c>
      <c r="BG424" t="str">
        <f t="shared" si="22"/>
        <v/>
      </c>
      <c r="BH424">
        <f t="shared" si="23"/>
        <v>1471</v>
      </c>
      <c r="BI424">
        <f t="shared" si="24"/>
        <v>2856078.89</v>
      </c>
      <c r="BJ424">
        <f>IF($I424&lt;&gt;"F.E.T.",$AV424,IF($BK424="",IF($D424=$L424,$BI424,-SUMIFS($BI:$BI,$BG:$BG,$BG424,$B:$B,$B424,$L:$L,"&lt;&gt;"&amp;$L424)+SUMIFS($AY:$AY,$BG:$BG,$BG424,$B:$B,$B424)),IF($D424=$L424,-SUMIFS($BI:$BI,$BG:$BG,$BG424,$B:$B,$B424,$L:$L,"&lt;&gt;"&amp;$L424)*VLOOKUP($D424&amp;(IF($L424=MID($Q424,FIND("Bought ",$Q424)+7,3),MID($Q424,FIND("Sold ",$Q424)+5,3),IF($L424=MID($Q424,FIND("Sold ",$Q424)+5,3),MID($Q424,FIND("Bought ",$Q424)+7,3),"error"))),FX!$A:$B,2,0)+SUMIFS($AY:$AY,$BG:$BG,$BG424,$B:$B,$B424),$BI424*(VLOOKUP($D424&amp;$L424,FX!$A:$B,2,0)))))</f>
        <v>2856078.89</v>
      </c>
      <c r="BK424" t="str">
        <f>IF(E424="CASH",IFERROR(VLOOKUP(M424,[1]mapping!$A:$C,3,0),""),IF(I424="F.E.T.",IF(VLOOKUP(O424,[1]forwards!$E:$Q,13,0)=0,"",VLOOKUP(O424,[1]forwards!$E:$Q,13,0)),""))</f>
        <v/>
      </c>
      <c r="BL424" t="str">
        <f>IF($B424&lt;&gt;VLOOKUP($BL$1,NAV!$A:$N,MATCH("SubFund_Code",NAV!$A$1:$N$1,0),0),"n/a",IF($BK424="",$BJ424/SUMIFS($BJ:$BJ,$BK:$BK,"",$B:$B,$B424)*VLOOKUP($BL$1,NAV!$A:$N,MATCH("Hedged sc",NAV!$A$1:$N$1,0),0)/VLOOKUP($BL$1,NAV!$A:$N,MATCH("SC in FUND CCY",NAV!$A$1:$N$1,0),0),IF($BK424&lt;&gt;VLOOKUP($BL$1,NAV!$A:$N,MATCH("SC",NAV!$A$1:$N$1,0),0),"n/a",$BJ424/VLOOKUP($BL$1,NAV!$A:$N,MATCH("SC in FUND CCY",NAV!$A$1:$N$1,0),0))))</f>
        <v>n/a</v>
      </c>
    </row>
    <row r="425" spans="1:64" hidden="1" x14ac:dyDescent="0.25">
      <c r="A425" s="1">
        <v>44195</v>
      </c>
      <c r="B425" t="s">
        <v>1552</v>
      </c>
      <c r="C425" t="s">
        <v>1553</v>
      </c>
      <c r="D425" t="s">
        <v>57</v>
      </c>
      <c r="E425" t="s">
        <v>124</v>
      </c>
      <c r="F425" t="s">
        <v>125</v>
      </c>
      <c r="G425" t="s">
        <v>126</v>
      </c>
      <c r="H425">
        <v>400</v>
      </c>
      <c r="I425" t="s">
        <v>197</v>
      </c>
      <c r="J425">
        <v>485</v>
      </c>
      <c r="K425" t="s">
        <v>210</v>
      </c>
      <c r="L425" t="s">
        <v>57</v>
      </c>
      <c r="P425">
        <v>888199000000</v>
      </c>
      <c r="Q425" t="s">
        <v>1562</v>
      </c>
      <c r="R425" t="s">
        <v>199</v>
      </c>
      <c r="S425" t="s">
        <v>149</v>
      </c>
      <c r="T425" t="s">
        <v>211</v>
      </c>
      <c r="U425" t="s">
        <v>262</v>
      </c>
      <c r="V425">
        <v>890371</v>
      </c>
      <c r="W425" t="s">
        <v>1563</v>
      </c>
      <c r="X425" t="s">
        <v>1564</v>
      </c>
      <c r="AB425">
        <v>18853</v>
      </c>
      <c r="AC425" s="1">
        <v>43551</v>
      </c>
      <c r="AD425" s="1">
        <v>43556</v>
      </c>
      <c r="AL425">
        <v>1</v>
      </c>
      <c r="AO425">
        <v>153.62509399999999</v>
      </c>
      <c r="AP425">
        <v>166.83</v>
      </c>
      <c r="AQ425">
        <v>3145245.99</v>
      </c>
      <c r="AR425">
        <v>0</v>
      </c>
      <c r="AS425">
        <v>3145245.99</v>
      </c>
      <c r="AT425">
        <v>3145245.99</v>
      </c>
      <c r="AU425">
        <v>0</v>
      </c>
      <c r="AV425">
        <v>3145245.99</v>
      </c>
      <c r="AW425">
        <v>2896293.9</v>
      </c>
      <c r="AX425">
        <v>2896293.9</v>
      </c>
      <c r="BA425">
        <v>31341407.41</v>
      </c>
      <c r="BB425">
        <v>0</v>
      </c>
      <c r="BC425">
        <v>31341407.41</v>
      </c>
      <c r="BD425">
        <v>31793057.27</v>
      </c>
      <c r="BE425">
        <v>9.8928709999999995</v>
      </c>
      <c r="BF425" t="str">
        <f>IF(TRIM(W425)="",IF(TRIM(O425)="",IF(TRIM(M425)="","please check",CONCATENATE(M425,"_",COUNTIFS($M$2:$M425,M425,$C$2:$C425,$C425))),CONCATENATE(O425,"_",COUNTIFS($O$2:$O425,O425,$C$2:$C425,$C425))),W425)</f>
        <v>LU0828818087</v>
      </c>
      <c r="BG425" t="str">
        <f t="shared" si="22"/>
        <v/>
      </c>
      <c r="BH425">
        <f t="shared" si="23"/>
        <v>18853</v>
      </c>
      <c r="BI425">
        <f t="shared" si="24"/>
        <v>3145245.99</v>
      </c>
      <c r="BJ425">
        <f>IF($I425&lt;&gt;"F.E.T.",$AV425,IF($BK425="",IF($D425=$L425,$BI425,-SUMIFS($BI:$BI,$BG:$BG,$BG425,$B:$B,$B425,$L:$L,"&lt;&gt;"&amp;$L425)+SUMIFS($AY:$AY,$BG:$BG,$BG425,$B:$B,$B425)),IF($D425=$L425,-SUMIFS($BI:$BI,$BG:$BG,$BG425,$B:$B,$B425,$L:$L,"&lt;&gt;"&amp;$L425)*VLOOKUP($D425&amp;(IF($L425=MID($Q425,FIND("Bought ",$Q425)+7,3),MID($Q425,FIND("Sold ",$Q425)+5,3),IF($L425=MID($Q425,FIND("Sold ",$Q425)+5,3),MID($Q425,FIND("Bought ",$Q425)+7,3),"error"))),FX!$A:$B,2,0)+SUMIFS($AY:$AY,$BG:$BG,$BG425,$B:$B,$B425),$BI425*(VLOOKUP($D425&amp;$L425,FX!$A:$B,2,0)))))</f>
        <v>3145245.99</v>
      </c>
      <c r="BK425" t="str">
        <f>IF(E425="CASH",IFERROR(VLOOKUP(M425,[1]mapping!$A:$C,3,0),""),IF(I425="F.E.T.",IF(VLOOKUP(O425,[1]forwards!$E:$Q,13,0)=0,"",VLOOKUP(O425,[1]forwards!$E:$Q,13,0)),""))</f>
        <v/>
      </c>
      <c r="BL425" t="str">
        <f>IF($B425&lt;&gt;VLOOKUP($BL$1,NAV!$A:$N,MATCH("SubFund_Code",NAV!$A$1:$N$1,0),0),"n/a",IF($BK425="",$BJ425/SUMIFS($BJ:$BJ,$BK:$BK,"",$B:$B,$B425)*VLOOKUP($BL$1,NAV!$A:$N,MATCH("Hedged sc",NAV!$A$1:$N$1,0),0)/VLOOKUP($BL$1,NAV!$A:$N,MATCH("SC in FUND CCY",NAV!$A$1:$N$1,0),0),IF($BK425&lt;&gt;VLOOKUP($BL$1,NAV!$A:$N,MATCH("SC",NAV!$A$1:$N$1,0),0),"n/a",$BJ425/VLOOKUP($BL$1,NAV!$A:$N,MATCH("SC in FUND CCY",NAV!$A$1:$N$1,0),0))))</f>
        <v>n/a</v>
      </c>
    </row>
    <row r="426" spans="1:64" hidden="1" x14ac:dyDescent="0.25">
      <c r="A426" s="1">
        <v>44195</v>
      </c>
      <c r="B426" t="s">
        <v>1552</v>
      </c>
      <c r="C426" t="s">
        <v>1553</v>
      </c>
      <c r="D426" t="s">
        <v>57</v>
      </c>
      <c r="E426" t="s">
        <v>124</v>
      </c>
      <c r="F426" t="s">
        <v>125</v>
      </c>
      <c r="G426" t="s">
        <v>126</v>
      </c>
      <c r="H426">
        <v>400</v>
      </c>
      <c r="I426" t="s">
        <v>197</v>
      </c>
      <c r="J426">
        <v>485</v>
      </c>
      <c r="K426" t="s">
        <v>210</v>
      </c>
      <c r="L426" t="s">
        <v>57</v>
      </c>
      <c r="P426">
        <v>577311000000</v>
      </c>
      <c r="Q426" t="s">
        <v>1565</v>
      </c>
      <c r="R426" t="s">
        <v>199</v>
      </c>
      <c r="S426" t="s">
        <v>149</v>
      </c>
      <c r="T426" t="s">
        <v>211</v>
      </c>
      <c r="U426" t="s">
        <v>262</v>
      </c>
      <c r="V426">
        <v>890371</v>
      </c>
      <c r="W426" t="s">
        <v>1566</v>
      </c>
      <c r="X426" t="s">
        <v>1567</v>
      </c>
      <c r="AB426">
        <v>103618</v>
      </c>
      <c r="AC426" s="1">
        <v>43137</v>
      </c>
      <c r="AD426" s="1">
        <v>43140</v>
      </c>
      <c r="AL426">
        <v>1</v>
      </c>
      <c r="AO426">
        <v>35.428426999999999</v>
      </c>
      <c r="AP426">
        <v>39.18</v>
      </c>
      <c r="AQ426">
        <v>4059753.24</v>
      </c>
      <c r="AR426">
        <v>0</v>
      </c>
      <c r="AS426">
        <v>4059753.24</v>
      </c>
      <c r="AT426">
        <v>4059753.24</v>
      </c>
      <c r="AU426">
        <v>0</v>
      </c>
      <c r="AV426">
        <v>4059753.24</v>
      </c>
      <c r="AW426">
        <v>3671022.71</v>
      </c>
      <c r="AX426">
        <v>3671022.71</v>
      </c>
      <c r="BA426">
        <v>31341407.41</v>
      </c>
      <c r="BB426">
        <v>0</v>
      </c>
      <c r="BC426">
        <v>31341407.41</v>
      </c>
      <c r="BD426">
        <v>31793057.27</v>
      </c>
      <c r="BE426">
        <v>12.769307</v>
      </c>
      <c r="BF426" t="str">
        <f>IF(TRIM(W426)="",IF(TRIM(O426)="",IF(TRIM(M426)="","please check",CONCATENATE(M426,"_",COUNTIFS($M$2:$M426,M426,$C$2:$C426,$C426))),CONCATENATE(O426,"_",COUNTIFS($O$2:$O426,O426,$C$2:$C426,$C426))),W426)</f>
        <v>LU0141799097</v>
      </c>
      <c r="BG426" t="str">
        <f t="shared" si="22"/>
        <v/>
      </c>
      <c r="BH426">
        <f t="shared" si="23"/>
        <v>103618</v>
      </c>
      <c r="BI426">
        <f t="shared" si="24"/>
        <v>4059753.24</v>
      </c>
      <c r="BJ426">
        <f>IF($I426&lt;&gt;"F.E.T.",$AV426,IF($BK426="",IF($D426=$L426,$BI426,-SUMIFS($BI:$BI,$BG:$BG,$BG426,$B:$B,$B426,$L:$L,"&lt;&gt;"&amp;$L426)+SUMIFS($AY:$AY,$BG:$BG,$BG426,$B:$B,$B426)),IF($D426=$L426,-SUMIFS($BI:$BI,$BG:$BG,$BG426,$B:$B,$B426,$L:$L,"&lt;&gt;"&amp;$L426)*VLOOKUP($D426&amp;(IF($L426=MID($Q426,FIND("Bought ",$Q426)+7,3),MID($Q426,FIND("Sold ",$Q426)+5,3),IF($L426=MID($Q426,FIND("Sold ",$Q426)+5,3),MID($Q426,FIND("Bought ",$Q426)+7,3),"error"))),FX!$A:$B,2,0)+SUMIFS($AY:$AY,$BG:$BG,$BG426,$B:$B,$B426),$BI426*(VLOOKUP($D426&amp;$L426,FX!$A:$B,2,0)))))</f>
        <v>4059753.24</v>
      </c>
      <c r="BK426" t="str">
        <f>IF(E426="CASH",IFERROR(VLOOKUP(M426,[1]mapping!$A:$C,3,0),""),IF(I426="F.E.T.",IF(VLOOKUP(O426,[1]forwards!$E:$Q,13,0)=0,"",VLOOKUP(O426,[1]forwards!$E:$Q,13,0)),""))</f>
        <v/>
      </c>
      <c r="BL426" t="str">
        <f>IF($B426&lt;&gt;VLOOKUP($BL$1,NAV!$A:$N,MATCH("SubFund_Code",NAV!$A$1:$N$1,0),0),"n/a",IF($BK426="",$BJ426/SUMIFS($BJ:$BJ,$BK:$BK,"",$B:$B,$B426)*VLOOKUP($BL$1,NAV!$A:$N,MATCH("Hedged sc",NAV!$A$1:$N$1,0),0)/VLOOKUP($BL$1,NAV!$A:$N,MATCH("SC in FUND CCY",NAV!$A$1:$N$1,0),0),IF($BK426&lt;&gt;VLOOKUP($BL$1,NAV!$A:$N,MATCH("SC",NAV!$A$1:$N$1,0),0),"n/a",$BJ426/VLOOKUP($BL$1,NAV!$A:$N,MATCH("SC in FUND CCY",NAV!$A$1:$N$1,0),0))))</f>
        <v>n/a</v>
      </c>
    </row>
    <row r="427" spans="1:64" hidden="1" x14ac:dyDescent="0.25">
      <c r="A427" s="1">
        <v>44195</v>
      </c>
      <c r="B427" t="s">
        <v>1552</v>
      </c>
      <c r="C427" t="s">
        <v>1553</v>
      </c>
      <c r="D427" t="s">
        <v>57</v>
      </c>
      <c r="E427" t="s">
        <v>124</v>
      </c>
      <c r="F427" t="s">
        <v>125</v>
      </c>
      <c r="G427" t="s">
        <v>126</v>
      </c>
      <c r="H427">
        <v>400</v>
      </c>
      <c r="I427" t="s">
        <v>197</v>
      </c>
      <c r="J427">
        <v>485</v>
      </c>
      <c r="K427" t="s">
        <v>210</v>
      </c>
      <c r="L427" t="s">
        <v>57</v>
      </c>
      <c r="P427">
        <v>911675000000</v>
      </c>
      <c r="Q427" t="s">
        <v>1568</v>
      </c>
      <c r="R427" t="s">
        <v>199</v>
      </c>
      <c r="S427" t="s">
        <v>149</v>
      </c>
      <c r="T427" t="s">
        <v>211</v>
      </c>
      <c r="U427" t="s">
        <v>262</v>
      </c>
      <c r="V427">
        <v>890371</v>
      </c>
      <c r="W427" t="s">
        <v>1569</v>
      </c>
      <c r="X427" t="s">
        <v>209</v>
      </c>
      <c r="AB427">
        <v>12534</v>
      </c>
      <c r="AC427" s="1">
        <v>43686</v>
      </c>
      <c r="AD427" s="1">
        <v>43690</v>
      </c>
      <c r="AL427">
        <v>1</v>
      </c>
      <c r="AO427">
        <v>148.595066</v>
      </c>
      <c r="AP427">
        <v>151.79</v>
      </c>
      <c r="AQ427">
        <v>1902535.86</v>
      </c>
      <c r="AR427">
        <v>0</v>
      </c>
      <c r="AS427">
        <v>1902535.86</v>
      </c>
      <c r="AT427">
        <v>1902535.86</v>
      </c>
      <c r="AU427">
        <v>0</v>
      </c>
      <c r="AV427">
        <v>1902535.86</v>
      </c>
      <c r="AW427">
        <v>1862490.56</v>
      </c>
      <c r="AX427">
        <v>1862490.56</v>
      </c>
      <c r="BA427">
        <v>31341407.41</v>
      </c>
      <c r="BB427">
        <v>0</v>
      </c>
      <c r="BC427">
        <v>31341407.41</v>
      </c>
      <c r="BD427">
        <v>31793057.27</v>
      </c>
      <c r="BE427">
        <v>5.9841240000000004</v>
      </c>
      <c r="BF427" t="str">
        <f>IF(TRIM(W427)="",IF(TRIM(O427)="",IF(TRIM(M427)="","please check",CONCATENATE(M427,"_",COUNTIFS($M$2:$M427,M427,$C$2:$C427,$C427))),CONCATENATE(O427,"_",COUNTIFS($O$2:$O427,O427,$C$2:$C427,$C427))),W427)</f>
        <v>LU0966249640</v>
      </c>
      <c r="BG427" t="str">
        <f t="shared" si="22"/>
        <v/>
      </c>
      <c r="BH427">
        <f t="shared" si="23"/>
        <v>12534</v>
      </c>
      <c r="BI427">
        <f t="shared" si="24"/>
        <v>1902535.86</v>
      </c>
      <c r="BJ427">
        <f>IF($I427&lt;&gt;"F.E.T.",$AV427,IF($BK427="",IF($D427=$L427,$BI427,-SUMIFS($BI:$BI,$BG:$BG,$BG427,$B:$B,$B427,$L:$L,"&lt;&gt;"&amp;$L427)+SUMIFS($AY:$AY,$BG:$BG,$BG427,$B:$B,$B427)),IF($D427=$L427,-SUMIFS($BI:$BI,$BG:$BG,$BG427,$B:$B,$B427,$L:$L,"&lt;&gt;"&amp;$L427)*VLOOKUP($D427&amp;(IF($L427=MID($Q427,FIND("Bought ",$Q427)+7,3),MID($Q427,FIND("Sold ",$Q427)+5,3),IF($L427=MID($Q427,FIND("Sold ",$Q427)+5,3),MID($Q427,FIND("Bought ",$Q427)+7,3),"error"))),FX!$A:$B,2,0)+SUMIFS($AY:$AY,$BG:$BG,$BG427,$B:$B,$B427),$BI427*(VLOOKUP($D427&amp;$L427,FX!$A:$B,2,0)))))</f>
        <v>1902535.86</v>
      </c>
      <c r="BK427" t="str">
        <f>IF(E427="CASH",IFERROR(VLOOKUP(M427,[1]mapping!$A:$C,3,0),""),IF(I427="F.E.T.",IF(VLOOKUP(O427,[1]forwards!$E:$Q,13,0)=0,"",VLOOKUP(O427,[1]forwards!$E:$Q,13,0)),""))</f>
        <v/>
      </c>
      <c r="BL427" t="str">
        <f>IF($B427&lt;&gt;VLOOKUP($BL$1,NAV!$A:$N,MATCH("SubFund_Code",NAV!$A$1:$N$1,0),0),"n/a",IF($BK427="",$BJ427/SUMIFS($BJ:$BJ,$BK:$BK,"",$B:$B,$B427)*VLOOKUP($BL$1,NAV!$A:$N,MATCH("Hedged sc",NAV!$A$1:$N$1,0),0)/VLOOKUP($BL$1,NAV!$A:$N,MATCH("SC in FUND CCY",NAV!$A$1:$N$1,0),0),IF($BK427&lt;&gt;VLOOKUP($BL$1,NAV!$A:$N,MATCH("SC",NAV!$A$1:$N$1,0),0),"n/a",$BJ427/VLOOKUP($BL$1,NAV!$A:$N,MATCH("SC in FUND CCY",NAV!$A$1:$N$1,0),0))))</f>
        <v>n/a</v>
      </c>
    </row>
    <row r="428" spans="1:64" hidden="1" x14ac:dyDescent="0.25">
      <c r="A428" s="1">
        <v>44195</v>
      </c>
      <c r="B428" t="s">
        <v>1552</v>
      </c>
      <c r="C428" t="s">
        <v>1553</v>
      </c>
      <c r="D428" t="s">
        <v>57</v>
      </c>
      <c r="E428" t="s">
        <v>124</v>
      </c>
      <c r="F428" t="s">
        <v>125</v>
      </c>
      <c r="G428" t="s">
        <v>126</v>
      </c>
      <c r="H428">
        <v>400</v>
      </c>
      <c r="I428" t="s">
        <v>197</v>
      </c>
      <c r="J428">
        <v>485</v>
      </c>
      <c r="K428" t="s">
        <v>210</v>
      </c>
      <c r="L428" t="s">
        <v>57</v>
      </c>
      <c r="P428">
        <v>277606000000</v>
      </c>
      <c r="Q428" t="s">
        <v>1570</v>
      </c>
      <c r="R428" t="s">
        <v>199</v>
      </c>
      <c r="S428" t="s">
        <v>149</v>
      </c>
      <c r="T428" t="s">
        <v>211</v>
      </c>
      <c r="U428" t="s">
        <v>262</v>
      </c>
      <c r="V428">
        <v>890371</v>
      </c>
      <c r="W428" t="s">
        <v>1571</v>
      </c>
      <c r="X428" t="s">
        <v>1572</v>
      </c>
      <c r="AB428">
        <v>25696</v>
      </c>
      <c r="AC428" s="1">
        <v>43209</v>
      </c>
      <c r="AD428" s="1">
        <v>43214</v>
      </c>
      <c r="AL428">
        <v>1</v>
      </c>
      <c r="AO428">
        <v>144.79406700000001</v>
      </c>
      <c r="AP428">
        <v>160.7508</v>
      </c>
      <c r="AQ428">
        <v>4130652.56</v>
      </c>
      <c r="AR428">
        <v>0</v>
      </c>
      <c r="AS428">
        <v>4130652.56</v>
      </c>
      <c r="AT428">
        <v>4130652.56</v>
      </c>
      <c r="AU428">
        <v>0</v>
      </c>
      <c r="AV428">
        <v>4130652.56</v>
      </c>
      <c r="AW428">
        <v>3720628.34</v>
      </c>
      <c r="AX428">
        <v>3720628.34</v>
      </c>
      <c r="BA428">
        <v>31341407.41</v>
      </c>
      <c r="BB428">
        <v>0</v>
      </c>
      <c r="BC428">
        <v>31341407.41</v>
      </c>
      <c r="BD428">
        <v>31793057.27</v>
      </c>
      <c r="BE428">
        <v>12.99231</v>
      </c>
      <c r="BF428" t="str">
        <f>IF(TRIM(W428)="",IF(TRIM(O428)="",IF(TRIM(M428)="","please check",CONCATENATE(M428,"_",COUNTIFS($M$2:$M428,M428,$C$2:$C428,$C428))),CONCATENATE(O428,"_",COUNTIFS($O$2:$O428,O428,$C$2:$C428,$C428))),W428)</f>
        <v>LU0849400030</v>
      </c>
      <c r="BG428" t="str">
        <f t="shared" si="22"/>
        <v/>
      </c>
      <c r="BH428">
        <f t="shared" si="23"/>
        <v>25696</v>
      </c>
      <c r="BI428">
        <f t="shared" si="24"/>
        <v>4130652.56</v>
      </c>
      <c r="BJ428">
        <f>IF($I428&lt;&gt;"F.E.T.",$AV428,IF($BK428="",IF($D428=$L428,$BI428,-SUMIFS($BI:$BI,$BG:$BG,$BG428,$B:$B,$B428,$L:$L,"&lt;&gt;"&amp;$L428)+SUMIFS($AY:$AY,$BG:$BG,$BG428,$B:$B,$B428)),IF($D428=$L428,-SUMIFS($BI:$BI,$BG:$BG,$BG428,$B:$B,$B428,$L:$L,"&lt;&gt;"&amp;$L428)*VLOOKUP($D428&amp;(IF($L428=MID($Q428,FIND("Bought ",$Q428)+7,3),MID($Q428,FIND("Sold ",$Q428)+5,3),IF($L428=MID($Q428,FIND("Sold ",$Q428)+5,3),MID($Q428,FIND("Bought ",$Q428)+7,3),"error"))),FX!$A:$B,2,0)+SUMIFS($AY:$AY,$BG:$BG,$BG428,$B:$B,$B428),$BI428*(VLOOKUP($D428&amp;$L428,FX!$A:$B,2,0)))))</f>
        <v>4130652.56</v>
      </c>
      <c r="BK428" t="str">
        <f>IF(E428="CASH",IFERROR(VLOOKUP(M428,[1]mapping!$A:$C,3,0),""),IF(I428="F.E.T.",IF(VLOOKUP(O428,[1]forwards!$E:$Q,13,0)=0,"",VLOOKUP(O428,[1]forwards!$E:$Q,13,0)),""))</f>
        <v/>
      </c>
      <c r="BL428" t="str">
        <f>IF($B428&lt;&gt;VLOOKUP($BL$1,NAV!$A:$N,MATCH("SubFund_Code",NAV!$A$1:$N$1,0),0),"n/a",IF($BK428="",$BJ428/SUMIFS($BJ:$BJ,$BK:$BK,"",$B:$B,$B428)*VLOOKUP($BL$1,NAV!$A:$N,MATCH("Hedged sc",NAV!$A$1:$N$1,0),0)/VLOOKUP($BL$1,NAV!$A:$N,MATCH("SC in FUND CCY",NAV!$A$1:$N$1,0),0),IF($BK428&lt;&gt;VLOOKUP($BL$1,NAV!$A:$N,MATCH("SC",NAV!$A$1:$N$1,0),0),"n/a",$BJ428/VLOOKUP($BL$1,NAV!$A:$N,MATCH("SC in FUND CCY",NAV!$A$1:$N$1,0),0))))</f>
        <v>n/a</v>
      </c>
    </row>
    <row r="429" spans="1:64" hidden="1" x14ac:dyDescent="0.25">
      <c r="A429" s="1">
        <v>44195</v>
      </c>
      <c r="B429" t="s">
        <v>1552</v>
      </c>
      <c r="C429" t="s">
        <v>1553</v>
      </c>
      <c r="D429" t="s">
        <v>57</v>
      </c>
      <c r="E429" t="s">
        <v>124</v>
      </c>
      <c r="F429" t="s">
        <v>125</v>
      </c>
      <c r="G429" t="s">
        <v>126</v>
      </c>
      <c r="H429">
        <v>400</v>
      </c>
      <c r="I429" t="s">
        <v>197</v>
      </c>
      <c r="J429">
        <v>485</v>
      </c>
      <c r="K429" t="s">
        <v>210</v>
      </c>
      <c r="L429" t="s">
        <v>57</v>
      </c>
      <c r="P429">
        <v>194760000000</v>
      </c>
      <c r="Q429" t="s">
        <v>1573</v>
      </c>
      <c r="R429" t="s">
        <v>199</v>
      </c>
      <c r="S429" t="s">
        <v>200</v>
      </c>
      <c r="T429" t="s">
        <v>217</v>
      </c>
      <c r="U429" t="s">
        <v>262</v>
      </c>
      <c r="V429">
        <v>890371</v>
      </c>
      <c r="W429" t="s">
        <v>1574</v>
      </c>
      <c r="X429" t="s">
        <v>1575</v>
      </c>
      <c r="AB429">
        <v>17809</v>
      </c>
      <c r="AC429" s="1">
        <v>43159</v>
      </c>
      <c r="AD429" s="1">
        <v>43164</v>
      </c>
      <c r="AL429">
        <v>1</v>
      </c>
      <c r="AO429">
        <v>230.36932300000001</v>
      </c>
      <c r="AP429">
        <v>249.07</v>
      </c>
      <c r="AQ429">
        <v>4435687.63</v>
      </c>
      <c r="AR429">
        <v>0</v>
      </c>
      <c r="AS429">
        <v>4435687.63</v>
      </c>
      <c r="AT429">
        <v>4435687.63</v>
      </c>
      <c r="AU429">
        <v>0</v>
      </c>
      <c r="AV429">
        <v>4435687.63</v>
      </c>
      <c r="AW429">
        <v>4102647.27</v>
      </c>
      <c r="AX429">
        <v>4102647.27</v>
      </c>
      <c r="BA429">
        <v>31341407.41</v>
      </c>
      <c r="BB429">
        <v>0</v>
      </c>
      <c r="BC429">
        <v>31341407.41</v>
      </c>
      <c r="BD429">
        <v>31793057.27</v>
      </c>
      <c r="BE429">
        <v>13.951749</v>
      </c>
      <c r="BF429" t="str">
        <f>IF(TRIM(W429)="",IF(TRIM(O429)="",IF(TRIM(M429)="","please check",CONCATENATE(M429,"_",COUNTIFS($M$2:$M429,M429,$C$2:$C429,$C429))),CONCATENATE(O429,"_",COUNTIFS($O$2:$O429,O429,$C$2:$C429,$C429))),W429)</f>
        <v>IE0005315449</v>
      </c>
      <c r="BG429" t="str">
        <f t="shared" si="22"/>
        <v/>
      </c>
      <c r="BH429">
        <f t="shared" si="23"/>
        <v>17809</v>
      </c>
      <c r="BI429">
        <f t="shared" si="24"/>
        <v>4435687.63</v>
      </c>
      <c r="BJ429">
        <f>IF($I429&lt;&gt;"F.E.T.",$AV429,IF($BK429="",IF($D429=$L429,$BI429,-SUMIFS($BI:$BI,$BG:$BG,$BG429,$B:$B,$B429,$L:$L,"&lt;&gt;"&amp;$L429)+SUMIFS($AY:$AY,$BG:$BG,$BG429,$B:$B,$B429)),IF($D429=$L429,-SUMIFS($BI:$BI,$BG:$BG,$BG429,$B:$B,$B429,$L:$L,"&lt;&gt;"&amp;$L429)*VLOOKUP($D429&amp;(IF($L429=MID($Q429,FIND("Bought ",$Q429)+7,3),MID($Q429,FIND("Sold ",$Q429)+5,3),IF($L429=MID($Q429,FIND("Sold ",$Q429)+5,3),MID($Q429,FIND("Bought ",$Q429)+7,3),"error"))),FX!$A:$B,2,0)+SUMIFS($AY:$AY,$BG:$BG,$BG429,$B:$B,$B429),$BI429*(VLOOKUP($D429&amp;$L429,FX!$A:$B,2,0)))))</f>
        <v>4435687.63</v>
      </c>
      <c r="BK429" t="str">
        <f>IF(E429="CASH",IFERROR(VLOOKUP(M429,[1]mapping!$A:$C,3,0),""),IF(I429="F.E.T.",IF(VLOOKUP(O429,[1]forwards!$E:$Q,13,0)=0,"",VLOOKUP(O429,[1]forwards!$E:$Q,13,0)),""))</f>
        <v/>
      </c>
      <c r="BL429" t="str">
        <f>IF($B429&lt;&gt;VLOOKUP($BL$1,NAV!$A:$N,MATCH("SubFund_Code",NAV!$A$1:$N$1,0),0),"n/a",IF($BK429="",$BJ429/SUMIFS($BJ:$BJ,$BK:$BK,"",$B:$B,$B429)*VLOOKUP($BL$1,NAV!$A:$N,MATCH("Hedged sc",NAV!$A$1:$N$1,0),0)/VLOOKUP($BL$1,NAV!$A:$N,MATCH("SC in FUND CCY",NAV!$A$1:$N$1,0),0),IF($BK429&lt;&gt;VLOOKUP($BL$1,NAV!$A:$N,MATCH("SC",NAV!$A$1:$N$1,0),0),"n/a",$BJ429/VLOOKUP($BL$1,NAV!$A:$N,MATCH("SC in FUND CCY",NAV!$A$1:$N$1,0),0))))</f>
        <v>n/a</v>
      </c>
    </row>
    <row r="430" spans="1:64" hidden="1" x14ac:dyDescent="0.25">
      <c r="A430" s="1">
        <v>44195</v>
      </c>
      <c r="B430" t="s">
        <v>1552</v>
      </c>
      <c r="C430" t="s">
        <v>1553</v>
      </c>
      <c r="D430" t="s">
        <v>57</v>
      </c>
      <c r="E430" t="s">
        <v>124</v>
      </c>
      <c r="F430" t="s">
        <v>125</v>
      </c>
      <c r="G430" t="s">
        <v>126</v>
      </c>
      <c r="H430">
        <v>400</v>
      </c>
      <c r="I430" t="s">
        <v>197</v>
      </c>
      <c r="J430">
        <v>485</v>
      </c>
      <c r="K430" t="s">
        <v>210</v>
      </c>
      <c r="L430" t="s">
        <v>57</v>
      </c>
      <c r="P430">
        <v>75689000000</v>
      </c>
      <c r="Q430" t="s">
        <v>948</v>
      </c>
      <c r="R430" t="s">
        <v>199</v>
      </c>
      <c r="S430" t="s">
        <v>149</v>
      </c>
      <c r="T430" t="s">
        <v>211</v>
      </c>
      <c r="U430" t="s">
        <v>262</v>
      </c>
      <c r="V430">
        <v>890371</v>
      </c>
      <c r="W430" t="s">
        <v>949</v>
      </c>
      <c r="X430" t="s">
        <v>950</v>
      </c>
      <c r="AB430">
        <v>3279</v>
      </c>
      <c r="AC430" s="1">
        <v>43133</v>
      </c>
      <c r="AD430" s="1">
        <v>43138</v>
      </c>
      <c r="AL430">
        <v>1</v>
      </c>
      <c r="AO430">
        <v>1206.554218</v>
      </c>
      <c r="AP430">
        <v>1353.05</v>
      </c>
      <c r="AQ430">
        <v>4436650.95</v>
      </c>
      <c r="AR430">
        <v>0</v>
      </c>
      <c r="AS430">
        <v>4436650.95</v>
      </c>
      <c r="AT430">
        <v>4436650.95</v>
      </c>
      <c r="AU430">
        <v>0</v>
      </c>
      <c r="AV430">
        <v>4436650.95</v>
      </c>
      <c r="AW430">
        <v>3956291.28</v>
      </c>
      <c r="AX430">
        <v>3956291.28</v>
      </c>
      <c r="BA430">
        <v>31341407.41</v>
      </c>
      <c r="BB430">
        <v>0</v>
      </c>
      <c r="BC430">
        <v>31341407.41</v>
      </c>
      <c r="BD430">
        <v>31793057.27</v>
      </c>
      <c r="BE430">
        <v>13.954779</v>
      </c>
      <c r="BF430" t="str">
        <f>IF(TRIM(W430)="",IF(TRIM(O430)="",IF(TRIM(M430)="","please check",CONCATENATE(M430,"_",COUNTIFS($M$2:$M430,M430,$C$2:$C430,$C430))),CONCATENATE(O430,"_",COUNTIFS($O$2:$O430,O430,$C$2:$C430,$C430))),W430)</f>
        <v>LU0144746509</v>
      </c>
      <c r="BG430" t="str">
        <f t="shared" si="22"/>
        <v/>
      </c>
      <c r="BH430">
        <f t="shared" si="23"/>
        <v>3279</v>
      </c>
      <c r="BI430">
        <f t="shared" si="24"/>
        <v>4436650.95</v>
      </c>
      <c r="BJ430">
        <f>IF($I430&lt;&gt;"F.E.T.",$AV430,IF($BK430="",IF($D430=$L430,$BI430,-SUMIFS($BI:$BI,$BG:$BG,$BG430,$B:$B,$B430,$L:$L,"&lt;&gt;"&amp;$L430)+SUMIFS($AY:$AY,$BG:$BG,$BG430,$B:$B,$B430)),IF($D430=$L430,-SUMIFS($BI:$BI,$BG:$BG,$BG430,$B:$B,$B430,$L:$L,"&lt;&gt;"&amp;$L430)*VLOOKUP($D430&amp;(IF($L430=MID($Q430,FIND("Bought ",$Q430)+7,3),MID($Q430,FIND("Sold ",$Q430)+5,3),IF($L430=MID($Q430,FIND("Sold ",$Q430)+5,3),MID($Q430,FIND("Bought ",$Q430)+7,3),"error"))),FX!$A:$B,2,0)+SUMIFS($AY:$AY,$BG:$BG,$BG430,$B:$B,$B430),$BI430*(VLOOKUP($D430&amp;$L430,FX!$A:$B,2,0)))))</f>
        <v>4436650.95</v>
      </c>
      <c r="BK430" t="str">
        <f>IF(E430="CASH",IFERROR(VLOOKUP(M430,[1]mapping!$A:$C,3,0),""),IF(I430="F.E.T.",IF(VLOOKUP(O430,[1]forwards!$E:$Q,13,0)=0,"",VLOOKUP(O430,[1]forwards!$E:$Q,13,0)),""))</f>
        <v/>
      </c>
      <c r="BL430" t="str">
        <f>IF($B430&lt;&gt;VLOOKUP($BL$1,NAV!$A:$N,MATCH("SubFund_Code",NAV!$A$1:$N$1,0),0),"n/a",IF($BK430="",$BJ430/SUMIFS($BJ:$BJ,$BK:$BK,"",$B:$B,$B430)*VLOOKUP($BL$1,NAV!$A:$N,MATCH("Hedged sc",NAV!$A$1:$N$1,0),0)/VLOOKUP($BL$1,NAV!$A:$N,MATCH("SC in FUND CCY",NAV!$A$1:$N$1,0),0),IF($BK430&lt;&gt;VLOOKUP($BL$1,NAV!$A:$N,MATCH("SC",NAV!$A$1:$N$1,0),0),"n/a",$BJ430/VLOOKUP($BL$1,NAV!$A:$N,MATCH("SC in FUND CCY",NAV!$A$1:$N$1,0),0))))</f>
        <v>n/a</v>
      </c>
    </row>
    <row r="431" spans="1:64" hidden="1" x14ac:dyDescent="0.25">
      <c r="A431" s="1">
        <v>44195</v>
      </c>
      <c r="B431" t="s">
        <v>1576</v>
      </c>
      <c r="C431" t="s">
        <v>1577</v>
      </c>
      <c r="D431" t="s">
        <v>57</v>
      </c>
      <c r="E431" t="s">
        <v>58</v>
      </c>
      <c r="F431" t="s">
        <v>59</v>
      </c>
      <c r="G431" t="s">
        <v>60</v>
      </c>
      <c r="H431">
        <v>600</v>
      </c>
      <c r="I431" t="s">
        <v>65</v>
      </c>
      <c r="L431" t="s">
        <v>57</v>
      </c>
      <c r="M431">
        <v>152001</v>
      </c>
      <c r="N431">
        <v>0</v>
      </c>
      <c r="Q431" t="s">
        <v>66</v>
      </c>
      <c r="AQ431">
        <v>-1234.33</v>
      </c>
      <c r="AS431">
        <v>-1234.33</v>
      </c>
      <c r="AT431">
        <v>-1234.33</v>
      </c>
      <c r="AV431">
        <v>-1234.33</v>
      </c>
      <c r="BA431">
        <v>3810686.43</v>
      </c>
      <c r="BD431">
        <v>168289566.91</v>
      </c>
      <c r="BE431">
        <v>-7.3300000000000004E-4</v>
      </c>
      <c r="BF431" t="str">
        <f>IF(TRIM(W431)="",IF(TRIM(O431)="",IF(TRIM(M431)="","please check",CONCATENATE(M431,"_",COUNTIFS($M$2:$M431,M431,$C$2:$C431,$C431))),CONCATENATE(O431,"_",COUNTIFS($O$2:$O431,O431,$C$2:$C431,$C431))),W431)</f>
        <v>152001_1</v>
      </c>
      <c r="BG431" t="str">
        <f t="shared" si="22"/>
        <v/>
      </c>
      <c r="BH431">
        <f t="shared" si="23"/>
        <v>-1234.33</v>
      </c>
      <c r="BI431">
        <f t="shared" si="24"/>
        <v>-1234.33</v>
      </c>
      <c r="BJ431">
        <f>IF($I431&lt;&gt;"F.E.T.",$AV431,IF($BK431="",IF($D431=$L431,$BI431,-SUMIFS($BI:$BI,$BG:$BG,$BG431,$B:$B,$B431,$L:$L,"&lt;&gt;"&amp;$L431)+SUMIFS($AY:$AY,$BG:$BG,$BG431,$B:$B,$B431)),IF($D431=$L431,-SUMIFS($BI:$BI,$BG:$BG,$BG431,$B:$B,$B431,$L:$L,"&lt;&gt;"&amp;$L431)*VLOOKUP($D431&amp;(IF($L431=MID($Q431,FIND("Bought ",$Q431)+7,3),MID($Q431,FIND("Sold ",$Q431)+5,3),IF($L431=MID($Q431,FIND("Sold ",$Q431)+5,3),MID($Q431,FIND("Bought ",$Q431)+7,3),"error"))),FX!$A:$B,2,0)+SUMIFS($AY:$AY,$BG:$BG,$BG431,$B:$B,$B431),$BI431*(VLOOKUP($D431&amp;$L431,FX!$A:$B,2,0)))))</f>
        <v>-1234.33</v>
      </c>
      <c r="BK431" t="str">
        <f>IF(E431="CASH",IFERROR(VLOOKUP(M431,[1]mapping!$A:$C,3,0),""),IF(I431="F.E.T.",IF(VLOOKUP(O431,[1]forwards!$E:$Q,13,0)=0,"",VLOOKUP(O431,[1]forwards!$E:$Q,13,0)),""))</f>
        <v/>
      </c>
      <c r="BL431" t="str">
        <f>IF($B431&lt;&gt;VLOOKUP($BL$1,NAV!$A:$N,MATCH("SubFund_Code",NAV!$A$1:$N$1,0),0),"n/a",IF($BK431="",$BJ431/SUMIFS($BJ:$BJ,$BK:$BK,"",$B:$B,$B431)*VLOOKUP($BL$1,NAV!$A:$N,MATCH("Hedged sc",NAV!$A$1:$N$1,0),0)/VLOOKUP($BL$1,NAV!$A:$N,MATCH("SC in FUND CCY",NAV!$A$1:$N$1,0),0),IF($BK431&lt;&gt;VLOOKUP($BL$1,NAV!$A:$N,MATCH("SC",NAV!$A$1:$N$1,0),0),"n/a",$BJ431/VLOOKUP($BL$1,NAV!$A:$N,MATCH("SC in FUND CCY",NAV!$A$1:$N$1,0),0))))</f>
        <v>n/a</v>
      </c>
    </row>
    <row r="432" spans="1:64" hidden="1" x14ac:dyDescent="0.25">
      <c r="A432" s="1">
        <v>44195</v>
      </c>
      <c r="B432" t="s">
        <v>1576</v>
      </c>
      <c r="C432" t="s">
        <v>1577</v>
      </c>
      <c r="D432" t="s">
        <v>57</v>
      </c>
      <c r="E432" t="s">
        <v>58</v>
      </c>
      <c r="F432" t="s">
        <v>59</v>
      </c>
      <c r="G432" t="s">
        <v>60</v>
      </c>
      <c r="H432">
        <v>450</v>
      </c>
      <c r="I432" t="s">
        <v>58</v>
      </c>
      <c r="L432" t="s">
        <v>57</v>
      </c>
      <c r="M432">
        <v>144120</v>
      </c>
      <c r="N432">
        <v>0</v>
      </c>
      <c r="Q432" t="s">
        <v>61</v>
      </c>
      <c r="AQ432">
        <v>3717307.01</v>
      </c>
      <c r="AS432">
        <v>3717307.01</v>
      </c>
      <c r="AT432">
        <v>3717307.01</v>
      </c>
      <c r="AV432">
        <v>3717307.01</v>
      </c>
      <c r="BA432">
        <v>3810686.43</v>
      </c>
      <c r="BD432">
        <v>168289566.91</v>
      </c>
      <c r="BE432">
        <v>2.2088749999999999</v>
      </c>
      <c r="BF432" t="str">
        <f>IF(TRIM(W432)="",IF(TRIM(O432)="",IF(TRIM(M432)="","please check",CONCATENATE(M432,"_",COUNTIFS($M$2:$M432,M432,$C$2:$C432,$C432))),CONCATENATE(O432,"_",COUNTIFS($O$2:$O432,O432,$C$2:$C432,$C432))),W432)</f>
        <v>144120_1</v>
      </c>
      <c r="BG432" t="str">
        <f t="shared" si="22"/>
        <v/>
      </c>
      <c r="BH432">
        <f t="shared" si="23"/>
        <v>3717307.01</v>
      </c>
      <c r="BI432">
        <f t="shared" si="24"/>
        <v>3717307.01</v>
      </c>
      <c r="BJ432">
        <f>IF($I432&lt;&gt;"F.E.T.",$AV432,IF($BK432="",IF($D432=$L432,$BI432,-SUMIFS($BI:$BI,$BG:$BG,$BG432,$B:$B,$B432,$L:$L,"&lt;&gt;"&amp;$L432)+SUMIFS($AY:$AY,$BG:$BG,$BG432,$B:$B,$B432)),IF($D432=$L432,-SUMIFS($BI:$BI,$BG:$BG,$BG432,$B:$B,$B432,$L:$L,"&lt;&gt;"&amp;$L432)*VLOOKUP($D432&amp;(IF($L432=MID($Q432,FIND("Bought ",$Q432)+7,3),MID($Q432,FIND("Sold ",$Q432)+5,3),IF($L432=MID($Q432,FIND("Sold ",$Q432)+5,3),MID($Q432,FIND("Bought ",$Q432)+7,3),"error"))),FX!$A:$B,2,0)+SUMIFS($AY:$AY,$BG:$BG,$BG432,$B:$B,$B432),$BI432*(VLOOKUP($D432&amp;$L432,FX!$A:$B,2,0)))))</f>
        <v>3717307.01</v>
      </c>
      <c r="BK432" t="str">
        <f>IF(E432="CASH",IFERROR(VLOOKUP(M432,[1]mapping!$A:$C,3,0),""),IF(I432="F.E.T.",IF(VLOOKUP(O432,[1]forwards!$E:$Q,13,0)=0,"",VLOOKUP(O432,[1]forwards!$E:$Q,13,0)),""))</f>
        <v/>
      </c>
      <c r="BL432" t="str">
        <f>IF($B432&lt;&gt;VLOOKUP($BL$1,NAV!$A:$N,MATCH("SubFund_Code",NAV!$A$1:$N$1,0),0),"n/a",IF($BK432="",$BJ432/SUMIFS($BJ:$BJ,$BK:$BK,"",$B:$B,$B432)*VLOOKUP($BL$1,NAV!$A:$N,MATCH("Hedged sc",NAV!$A$1:$N$1,0),0)/VLOOKUP($BL$1,NAV!$A:$N,MATCH("SC in FUND CCY",NAV!$A$1:$N$1,0),0),IF($BK432&lt;&gt;VLOOKUP($BL$1,NAV!$A:$N,MATCH("SC",NAV!$A$1:$N$1,0),0),"n/a",$BJ432/VLOOKUP($BL$1,NAV!$A:$N,MATCH("SC in FUND CCY",NAV!$A$1:$N$1,0),0))))</f>
        <v>n/a</v>
      </c>
    </row>
    <row r="433" spans="1:64" hidden="1" x14ac:dyDescent="0.25">
      <c r="A433" s="1">
        <v>44195</v>
      </c>
      <c r="B433" t="s">
        <v>1576</v>
      </c>
      <c r="C433" t="s">
        <v>1577</v>
      </c>
      <c r="D433" t="s">
        <v>57</v>
      </c>
      <c r="E433" t="s">
        <v>58</v>
      </c>
      <c r="F433" t="s">
        <v>59</v>
      </c>
      <c r="G433" t="s">
        <v>60</v>
      </c>
      <c r="H433">
        <v>850</v>
      </c>
      <c r="I433" t="s">
        <v>62</v>
      </c>
      <c r="L433" t="s">
        <v>57</v>
      </c>
      <c r="M433">
        <v>294880</v>
      </c>
      <c r="N433">
        <v>0</v>
      </c>
      <c r="Q433" t="s">
        <v>89</v>
      </c>
      <c r="AQ433">
        <v>-14.1</v>
      </c>
      <c r="AS433">
        <v>-14.1</v>
      </c>
      <c r="AT433">
        <v>-14.1</v>
      </c>
      <c r="AV433">
        <v>-14.1</v>
      </c>
      <c r="BA433">
        <v>3810686.43</v>
      </c>
      <c r="BD433">
        <v>168289566.91</v>
      </c>
      <c r="BE433">
        <v>-7.9999999999999996E-6</v>
      </c>
      <c r="BF433" t="str">
        <f>IF(TRIM(W433)="",IF(TRIM(O433)="",IF(TRIM(M433)="","please check",CONCATENATE(M433,"_",COUNTIFS($M$2:$M433,M433,$C$2:$C433,$C433))),CONCATENATE(O433,"_",COUNTIFS($O$2:$O433,O433,$C$2:$C433,$C433))),W433)</f>
        <v>294880_1</v>
      </c>
      <c r="BG433" t="str">
        <f t="shared" si="22"/>
        <v/>
      </c>
      <c r="BH433">
        <f t="shared" si="23"/>
        <v>-14.1</v>
      </c>
      <c r="BI433">
        <f t="shared" si="24"/>
        <v>-14.1</v>
      </c>
      <c r="BJ433">
        <f>IF($I433&lt;&gt;"F.E.T.",$AV433,IF($BK433="",IF($D433=$L433,$BI433,-SUMIFS($BI:$BI,$BG:$BG,$BG433,$B:$B,$B433,$L:$L,"&lt;&gt;"&amp;$L433)+SUMIFS($AY:$AY,$BG:$BG,$BG433,$B:$B,$B433)),IF($D433=$L433,-SUMIFS($BI:$BI,$BG:$BG,$BG433,$B:$B,$B433,$L:$L,"&lt;&gt;"&amp;$L433)*VLOOKUP($D433&amp;(IF($L433=MID($Q433,FIND("Bought ",$Q433)+7,3),MID($Q433,FIND("Sold ",$Q433)+5,3),IF($L433=MID($Q433,FIND("Sold ",$Q433)+5,3),MID($Q433,FIND("Bought ",$Q433)+7,3),"error"))),FX!$A:$B,2,0)+SUMIFS($AY:$AY,$BG:$BG,$BG433,$B:$B,$B433),$BI433*(VLOOKUP($D433&amp;$L433,FX!$A:$B,2,0)))))</f>
        <v>-14.1</v>
      </c>
      <c r="BK433" t="str">
        <f>IF(E433="CASH",IFERROR(VLOOKUP(M433,[1]mapping!$A:$C,3,0),""),IF(I433="F.E.T.",IF(VLOOKUP(O433,[1]forwards!$E:$Q,13,0)=0,"",VLOOKUP(O433,[1]forwards!$E:$Q,13,0)),""))</f>
        <v>PD</v>
      </c>
      <c r="BL433" t="str">
        <f>IF($B433&lt;&gt;VLOOKUP($BL$1,NAV!$A:$N,MATCH("SubFund_Code",NAV!$A$1:$N$1,0),0),"n/a",IF($BK433="",$BJ433/SUMIFS($BJ:$BJ,$BK:$BK,"",$B:$B,$B433)*VLOOKUP($BL$1,NAV!$A:$N,MATCH("Hedged sc",NAV!$A$1:$N$1,0),0)/VLOOKUP($BL$1,NAV!$A:$N,MATCH("SC in FUND CCY",NAV!$A$1:$N$1,0),0),IF($BK433&lt;&gt;VLOOKUP($BL$1,NAV!$A:$N,MATCH("SC",NAV!$A$1:$N$1,0),0),"n/a",$BJ433/VLOOKUP($BL$1,NAV!$A:$N,MATCH("SC in FUND CCY",NAV!$A$1:$N$1,0),0))))</f>
        <v>n/a</v>
      </c>
    </row>
    <row r="434" spans="1:64" hidden="1" x14ac:dyDescent="0.25">
      <c r="A434" s="1">
        <v>44195</v>
      </c>
      <c r="B434" t="s">
        <v>1576</v>
      </c>
      <c r="C434" t="s">
        <v>1577</v>
      </c>
      <c r="D434" t="s">
        <v>57</v>
      </c>
      <c r="E434" t="s">
        <v>58</v>
      </c>
      <c r="F434" t="s">
        <v>59</v>
      </c>
      <c r="G434" t="s">
        <v>60</v>
      </c>
      <c r="H434">
        <v>850</v>
      </c>
      <c r="I434" t="s">
        <v>62</v>
      </c>
      <c r="L434" t="s">
        <v>57</v>
      </c>
      <c r="M434">
        <v>294864</v>
      </c>
      <c r="N434">
        <v>0</v>
      </c>
      <c r="Q434" t="s">
        <v>79</v>
      </c>
      <c r="AQ434">
        <v>-3288.21</v>
      </c>
      <c r="AS434">
        <v>-3288.21</v>
      </c>
      <c r="AT434">
        <v>-3288.21</v>
      </c>
      <c r="AV434">
        <v>-3288.21</v>
      </c>
      <c r="BA434">
        <v>3810686.43</v>
      </c>
      <c r="BD434">
        <v>168289566.91</v>
      </c>
      <c r="BE434">
        <v>-1.954E-3</v>
      </c>
      <c r="BF434" t="str">
        <f>IF(TRIM(W434)="",IF(TRIM(O434)="",IF(TRIM(M434)="","please check",CONCATENATE(M434,"_",COUNTIFS($M$2:$M434,M434,$C$2:$C434,$C434))),CONCATENATE(O434,"_",COUNTIFS($O$2:$O434,O434,$C$2:$C434,$C434))),W434)</f>
        <v>294864_1</v>
      </c>
      <c r="BG434" t="str">
        <f t="shared" si="22"/>
        <v/>
      </c>
      <c r="BH434">
        <f t="shared" si="23"/>
        <v>-3288.21</v>
      </c>
      <c r="BI434">
        <f t="shared" si="24"/>
        <v>-3288.21</v>
      </c>
      <c r="BJ434">
        <f>IF($I434&lt;&gt;"F.E.T.",$AV434,IF($BK434="",IF($D434=$L434,$BI434,-SUMIFS($BI:$BI,$BG:$BG,$BG434,$B:$B,$B434,$L:$L,"&lt;&gt;"&amp;$L434)+SUMIFS($AY:$AY,$BG:$BG,$BG434,$B:$B,$B434)),IF($D434=$L434,-SUMIFS($BI:$BI,$BG:$BG,$BG434,$B:$B,$B434,$L:$L,"&lt;&gt;"&amp;$L434)*VLOOKUP($D434&amp;(IF($L434=MID($Q434,FIND("Bought ",$Q434)+7,3),MID($Q434,FIND("Sold ",$Q434)+5,3),IF($L434=MID($Q434,FIND("Sold ",$Q434)+5,3),MID($Q434,FIND("Bought ",$Q434)+7,3),"error"))),FX!$A:$B,2,0)+SUMIFS($AY:$AY,$BG:$BG,$BG434,$B:$B,$B434),$BI434*(VLOOKUP($D434&amp;$L434,FX!$A:$B,2,0)))))</f>
        <v>-3288.21</v>
      </c>
      <c r="BK434" t="str">
        <f>IF(E434="CASH",IFERROR(VLOOKUP(M434,[1]mapping!$A:$C,3,0),""),IF(I434="F.E.T.",IF(VLOOKUP(O434,[1]forwards!$E:$Q,13,0)=0,"",VLOOKUP(O434,[1]forwards!$E:$Q,13,0)),""))</f>
        <v>P</v>
      </c>
      <c r="BL434" t="str">
        <f>IF($B434&lt;&gt;VLOOKUP($BL$1,NAV!$A:$N,MATCH("SubFund_Code",NAV!$A$1:$N$1,0),0),"n/a",IF($BK434="",$BJ434/SUMIFS($BJ:$BJ,$BK:$BK,"",$B:$B,$B434)*VLOOKUP($BL$1,NAV!$A:$N,MATCH("Hedged sc",NAV!$A$1:$N$1,0),0)/VLOOKUP($BL$1,NAV!$A:$N,MATCH("SC in FUND CCY",NAV!$A$1:$N$1,0),0),IF($BK434&lt;&gt;VLOOKUP($BL$1,NAV!$A:$N,MATCH("SC",NAV!$A$1:$N$1,0),0),"n/a",$BJ434/VLOOKUP($BL$1,NAV!$A:$N,MATCH("SC in FUND CCY",NAV!$A$1:$N$1,0),0))))</f>
        <v>n/a</v>
      </c>
    </row>
    <row r="435" spans="1:64" hidden="1" x14ac:dyDescent="0.25">
      <c r="A435" s="1">
        <v>44195</v>
      </c>
      <c r="B435" t="s">
        <v>1576</v>
      </c>
      <c r="C435" t="s">
        <v>1577</v>
      </c>
      <c r="D435" t="s">
        <v>57</v>
      </c>
      <c r="E435" t="s">
        <v>58</v>
      </c>
      <c r="F435" t="s">
        <v>59</v>
      </c>
      <c r="G435" t="s">
        <v>60</v>
      </c>
      <c r="H435">
        <v>850</v>
      </c>
      <c r="I435" t="s">
        <v>62</v>
      </c>
      <c r="L435" t="s">
        <v>57</v>
      </c>
      <c r="M435">
        <v>290034</v>
      </c>
      <c r="N435">
        <v>0</v>
      </c>
      <c r="Q435" t="s">
        <v>80</v>
      </c>
      <c r="AQ435">
        <v>-4819.18</v>
      </c>
      <c r="AS435">
        <v>-4819.18</v>
      </c>
      <c r="AT435">
        <v>-4819.18</v>
      </c>
      <c r="AV435">
        <v>-4819.18</v>
      </c>
      <c r="BA435">
        <v>3810686.43</v>
      </c>
      <c r="BD435">
        <v>168289566.91</v>
      </c>
      <c r="BE435">
        <v>-2.8639999999999998E-3</v>
      </c>
      <c r="BF435" t="str">
        <f>IF(TRIM(W435)="",IF(TRIM(O435)="",IF(TRIM(M435)="","please check",CONCATENATE(M435,"_",COUNTIFS($M$2:$M435,M435,$C$2:$C435,$C435))),CONCATENATE(O435,"_",COUNTIFS($O$2:$O435,O435,$C$2:$C435,$C435))),W435)</f>
        <v>290034_1</v>
      </c>
      <c r="BG435" t="str">
        <f t="shared" si="22"/>
        <v/>
      </c>
      <c r="BH435">
        <f t="shared" si="23"/>
        <v>-4819.18</v>
      </c>
      <c r="BI435">
        <f t="shared" si="24"/>
        <v>-4819.18</v>
      </c>
      <c r="BJ435">
        <f>IF($I435&lt;&gt;"F.E.T.",$AV435,IF($BK435="",IF($D435=$L435,$BI435,-SUMIFS($BI:$BI,$BG:$BG,$BG435,$B:$B,$B435,$L:$L,"&lt;&gt;"&amp;$L435)+SUMIFS($AY:$AY,$BG:$BG,$BG435,$B:$B,$B435)),IF($D435=$L435,-SUMIFS($BI:$BI,$BG:$BG,$BG435,$B:$B,$B435,$L:$L,"&lt;&gt;"&amp;$L435)*VLOOKUP($D435&amp;(IF($L435=MID($Q435,FIND("Bought ",$Q435)+7,3),MID($Q435,FIND("Sold ",$Q435)+5,3),IF($L435=MID($Q435,FIND("Sold ",$Q435)+5,3),MID($Q435,FIND("Bought ",$Q435)+7,3),"error"))),FX!$A:$B,2,0)+SUMIFS($AY:$AY,$BG:$BG,$BG435,$B:$B,$B435),$BI435*(VLOOKUP($D435&amp;$L435,FX!$A:$B,2,0)))))</f>
        <v>-4819.18</v>
      </c>
      <c r="BK435" t="str">
        <f>IF(E435="CASH",IFERROR(VLOOKUP(M435,[1]mapping!$A:$C,3,0),""),IF(I435="F.E.T.",IF(VLOOKUP(O435,[1]forwards!$E:$Q,13,0)=0,"",VLOOKUP(O435,[1]forwards!$E:$Q,13,0)),""))</f>
        <v>P</v>
      </c>
      <c r="BL435" t="str">
        <f>IF($B435&lt;&gt;VLOOKUP($BL$1,NAV!$A:$N,MATCH("SubFund_Code",NAV!$A$1:$N$1,0),0),"n/a",IF($BK435="",$BJ435/SUMIFS($BJ:$BJ,$BK:$BK,"",$B:$B,$B435)*VLOOKUP($BL$1,NAV!$A:$N,MATCH("Hedged sc",NAV!$A$1:$N$1,0),0)/VLOOKUP($BL$1,NAV!$A:$N,MATCH("SC in FUND CCY",NAV!$A$1:$N$1,0),0),IF($BK435&lt;&gt;VLOOKUP($BL$1,NAV!$A:$N,MATCH("SC",NAV!$A$1:$N$1,0),0),"n/a",$BJ435/VLOOKUP($BL$1,NAV!$A:$N,MATCH("SC in FUND CCY",NAV!$A$1:$N$1,0),0))))</f>
        <v>n/a</v>
      </c>
    </row>
    <row r="436" spans="1:64" hidden="1" x14ac:dyDescent="0.25">
      <c r="A436" s="1">
        <v>44195</v>
      </c>
      <c r="B436" t="s">
        <v>1576</v>
      </c>
      <c r="C436" t="s">
        <v>1577</v>
      </c>
      <c r="D436" t="s">
        <v>57</v>
      </c>
      <c r="E436" t="s">
        <v>58</v>
      </c>
      <c r="F436" t="s">
        <v>59</v>
      </c>
      <c r="G436" t="s">
        <v>60</v>
      </c>
      <c r="H436">
        <v>850</v>
      </c>
      <c r="I436" t="s">
        <v>62</v>
      </c>
      <c r="L436" t="s">
        <v>57</v>
      </c>
      <c r="M436">
        <v>290018</v>
      </c>
      <c r="N436">
        <v>0</v>
      </c>
      <c r="Q436" t="s">
        <v>84</v>
      </c>
      <c r="AQ436">
        <v>-18208.28</v>
      </c>
      <c r="AS436">
        <v>-18208.28</v>
      </c>
      <c r="AT436">
        <v>-18208.28</v>
      </c>
      <c r="AV436">
        <v>-18208.28</v>
      </c>
      <c r="BA436">
        <v>3810686.43</v>
      </c>
      <c r="BD436">
        <v>168289566.91</v>
      </c>
      <c r="BE436">
        <v>-1.082E-2</v>
      </c>
      <c r="BF436" t="str">
        <f>IF(TRIM(W436)="",IF(TRIM(O436)="",IF(TRIM(M436)="","please check",CONCATENATE(M436,"_",COUNTIFS($M$2:$M436,M436,$C$2:$C436,$C436))),CONCATENATE(O436,"_",COUNTIFS($O$2:$O436,O436,$C$2:$C436,$C436))),W436)</f>
        <v>290018_1</v>
      </c>
      <c r="BG436" t="str">
        <f t="shared" si="22"/>
        <v/>
      </c>
      <c r="BH436">
        <f t="shared" si="23"/>
        <v>-18208.28</v>
      </c>
      <c r="BI436">
        <f t="shared" si="24"/>
        <v>-18208.28</v>
      </c>
      <c r="BJ436">
        <f>IF($I436&lt;&gt;"F.E.T.",$AV436,IF($BK436="",IF($D436=$L436,$BI436,-SUMIFS($BI:$BI,$BG:$BG,$BG436,$B:$B,$B436,$L:$L,"&lt;&gt;"&amp;$L436)+SUMIFS($AY:$AY,$BG:$BG,$BG436,$B:$B,$B436)),IF($D436=$L436,-SUMIFS($BI:$BI,$BG:$BG,$BG436,$B:$B,$B436,$L:$L,"&lt;&gt;"&amp;$L436)*VLOOKUP($D436&amp;(IF($L436=MID($Q436,FIND("Bought ",$Q436)+7,3),MID($Q436,FIND("Sold ",$Q436)+5,3),IF($L436=MID($Q436,FIND("Sold ",$Q436)+5,3),MID($Q436,FIND("Bought ",$Q436)+7,3),"error"))),FX!$A:$B,2,0)+SUMIFS($AY:$AY,$BG:$BG,$BG436,$B:$B,$B436),$BI436*(VLOOKUP($D436&amp;$L436,FX!$A:$B,2,0)))))</f>
        <v>-18208.28</v>
      </c>
      <c r="BK436" t="str">
        <f>IF(E436="CASH",IFERROR(VLOOKUP(M436,[1]mapping!$A:$C,3,0),""),IF(I436="F.E.T.",IF(VLOOKUP(O436,[1]forwards!$E:$Q,13,0)=0,"",VLOOKUP(O436,[1]forwards!$E:$Q,13,0)),""))</f>
        <v>I</v>
      </c>
      <c r="BL436" t="str">
        <f>IF($B436&lt;&gt;VLOOKUP($BL$1,NAV!$A:$N,MATCH("SubFund_Code",NAV!$A$1:$N$1,0),0),"n/a",IF($BK436="",$BJ436/SUMIFS($BJ:$BJ,$BK:$BK,"",$B:$B,$B436)*VLOOKUP($BL$1,NAV!$A:$N,MATCH("Hedged sc",NAV!$A$1:$N$1,0),0)/VLOOKUP($BL$1,NAV!$A:$N,MATCH("SC in FUND CCY",NAV!$A$1:$N$1,0),0),IF($BK436&lt;&gt;VLOOKUP($BL$1,NAV!$A:$N,MATCH("SC",NAV!$A$1:$N$1,0),0),"n/a",$BJ436/VLOOKUP($BL$1,NAV!$A:$N,MATCH("SC in FUND CCY",NAV!$A$1:$N$1,0),0))))</f>
        <v>n/a</v>
      </c>
    </row>
    <row r="437" spans="1:64" hidden="1" x14ac:dyDescent="0.25">
      <c r="A437" s="1">
        <v>44195</v>
      </c>
      <c r="B437" t="s">
        <v>1576</v>
      </c>
      <c r="C437" t="s">
        <v>1577</v>
      </c>
      <c r="D437" t="s">
        <v>57</v>
      </c>
      <c r="E437" t="s">
        <v>58</v>
      </c>
      <c r="F437" t="s">
        <v>59</v>
      </c>
      <c r="G437" t="s">
        <v>60</v>
      </c>
      <c r="H437">
        <v>600</v>
      </c>
      <c r="I437" t="s">
        <v>65</v>
      </c>
      <c r="L437" t="s">
        <v>57</v>
      </c>
      <c r="M437">
        <v>155000</v>
      </c>
      <c r="N437">
        <v>0</v>
      </c>
      <c r="Q437" t="s">
        <v>82</v>
      </c>
      <c r="AQ437">
        <v>216105.23</v>
      </c>
      <c r="AS437">
        <v>216105.23</v>
      </c>
      <c r="AT437">
        <v>216105.23</v>
      </c>
      <c r="AV437">
        <v>216105.23</v>
      </c>
      <c r="BA437">
        <v>3810686.43</v>
      </c>
      <c r="BD437">
        <v>168289566.91</v>
      </c>
      <c r="BE437">
        <v>0.128413</v>
      </c>
      <c r="BF437" t="str">
        <f>IF(TRIM(W437)="",IF(TRIM(O437)="",IF(TRIM(M437)="","please check",CONCATENATE(M437,"_",COUNTIFS($M$2:$M437,M437,$C$2:$C437,$C437))),CONCATENATE(O437,"_",COUNTIFS($O$2:$O437,O437,$C$2:$C437,$C437))),W437)</f>
        <v>155000_1</v>
      </c>
      <c r="BG437" t="str">
        <f t="shared" si="22"/>
        <v/>
      </c>
      <c r="BH437">
        <f t="shared" si="23"/>
        <v>216105.23</v>
      </c>
      <c r="BI437">
        <f t="shared" si="24"/>
        <v>216105.23</v>
      </c>
      <c r="BJ437">
        <f>IF($I437&lt;&gt;"F.E.T.",$AV437,IF($BK437="",IF($D437=$L437,$BI437,-SUMIFS($BI:$BI,$BG:$BG,$BG437,$B:$B,$B437,$L:$L,"&lt;&gt;"&amp;$L437)+SUMIFS($AY:$AY,$BG:$BG,$BG437,$B:$B,$B437)),IF($D437=$L437,-SUMIFS($BI:$BI,$BG:$BG,$BG437,$B:$B,$B437,$L:$L,"&lt;&gt;"&amp;$L437)*VLOOKUP($D437&amp;(IF($L437=MID($Q437,FIND("Bought ",$Q437)+7,3),MID($Q437,FIND("Sold ",$Q437)+5,3),IF($L437=MID($Q437,FIND("Sold ",$Q437)+5,3),MID($Q437,FIND("Bought ",$Q437)+7,3),"error"))),FX!$A:$B,2,0)+SUMIFS($AY:$AY,$BG:$BG,$BG437,$B:$B,$B437),$BI437*(VLOOKUP($D437&amp;$L437,FX!$A:$B,2,0)))))</f>
        <v>216105.23</v>
      </c>
      <c r="BK437" t="str">
        <f>IF(E437="CASH",IFERROR(VLOOKUP(M437,[1]mapping!$A:$C,3,0),""),IF(I437="F.E.T.",IF(VLOOKUP(O437,[1]forwards!$E:$Q,13,0)=0,"",VLOOKUP(O437,[1]forwards!$E:$Q,13,0)),""))</f>
        <v/>
      </c>
      <c r="BL437" t="str">
        <f>IF($B437&lt;&gt;VLOOKUP($BL$1,NAV!$A:$N,MATCH("SubFund_Code",NAV!$A$1:$N$1,0),0),"n/a",IF($BK437="",$BJ437/SUMIFS($BJ:$BJ,$BK:$BK,"",$B:$B,$B437)*VLOOKUP($BL$1,NAV!$A:$N,MATCH("Hedged sc",NAV!$A$1:$N$1,0),0)/VLOOKUP($BL$1,NAV!$A:$N,MATCH("SC in FUND CCY",NAV!$A$1:$N$1,0),0),IF($BK437&lt;&gt;VLOOKUP($BL$1,NAV!$A:$N,MATCH("SC",NAV!$A$1:$N$1,0),0),"n/a",$BJ437/VLOOKUP($BL$1,NAV!$A:$N,MATCH("SC in FUND CCY",NAV!$A$1:$N$1,0),0))))</f>
        <v>n/a</v>
      </c>
    </row>
    <row r="438" spans="1:64" hidden="1" x14ac:dyDescent="0.25">
      <c r="A438" s="1">
        <v>44195</v>
      </c>
      <c r="B438" t="s">
        <v>1576</v>
      </c>
      <c r="C438" t="s">
        <v>1577</v>
      </c>
      <c r="D438" t="s">
        <v>57</v>
      </c>
      <c r="E438" t="s">
        <v>58</v>
      </c>
      <c r="F438" t="s">
        <v>59</v>
      </c>
      <c r="G438" t="s">
        <v>60</v>
      </c>
      <c r="H438">
        <v>850</v>
      </c>
      <c r="I438" t="s">
        <v>62</v>
      </c>
      <c r="L438" t="s">
        <v>57</v>
      </c>
      <c r="M438">
        <v>265796</v>
      </c>
      <c r="N438">
        <v>0</v>
      </c>
      <c r="Q438" t="s">
        <v>92</v>
      </c>
      <c r="AQ438">
        <v>-37.15</v>
      </c>
      <c r="AS438">
        <v>-37.15</v>
      </c>
      <c r="AT438">
        <v>-37.15</v>
      </c>
      <c r="AV438">
        <v>-37.15</v>
      </c>
      <c r="BA438">
        <v>3810686.43</v>
      </c>
      <c r="BD438">
        <v>168289566.91</v>
      </c>
      <c r="BE438">
        <v>-2.1999999999999999E-5</v>
      </c>
      <c r="BF438" t="str">
        <f>IF(TRIM(W438)="",IF(TRIM(O438)="",IF(TRIM(M438)="","please check",CONCATENATE(M438,"_",COUNTIFS($M$2:$M438,M438,$C$2:$C438,$C438))),CONCATENATE(O438,"_",COUNTIFS($O$2:$O438,O438,$C$2:$C438,$C438))),W438)</f>
        <v>265796_1</v>
      </c>
      <c r="BG438" t="str">
        <f t="shared" si="22"/>
        <v/>
      </c>
      <c r="BH438">
        <f t="shared" si="23"/>
        <v>-37.15</v>
      </c>
      <c r="BI438">
        <f t="shared" si="24"/>
        <v>-37.15</v>
      </c>
      <c r="BJ438">
        <f>IF($I438&lt;&gt;"F.E.T.",$AV438,IF($BK438="",IF($D438=$L438,$BI438,-SUMIFS($BI:$BI,$BG:$BG,$BG438,$B:$B,$B438,$L:$L,"&lt;&gt;"&amp;$L438)+SUMIFS($AY:$AY,$BG:$BG,$BG438,$B:$B,$B438)),IF($D438=$L438,-SUMIFS($BI:$BI,$BG:$BG,$BG438,$B:$B,$B438,$L:$L,"&lt;&gt;"&amp;$L438)*VLOOKUP($D438&amp;(IF($L438=MID($Q438,FIND("Bought ",$Q438)+7,3),MID($Q438,FIND("Sold ",$Q438)+5,3),IF($L438=MID($Q438,FIND("Sold ",$Q438)+5,3),MID($Q438,FIND("Bought ",$Q438)+7,3),"error"))),FX!$A:$B,2,0)+SUMIFS($AY:$AY,$BG:$BG,$BG438,$B:$B,$B438),$BI438*(VLOOKUP($D438&amp;$L438,FX!$A:$B,2,0)))))</f>
        <v>-37.15</v>
      </c>
      <c r="BK438" t="str">
        <f>IF(E438="CASH",IFERROR(VLOOKUP(M438,[1]mapping!$A:$C,3,0),""),IF(I438="F.E.T.",IF(VLOOKUP(O438,[1]forwards!$E:$Q,13,0)=0,"",VLOOKUP(O438,[1]forwards!$E:$Q,13,0)),""))</f>
        <v>PD</v>
      </c>
      <c r="BL438" t="str">
        <f>IF($B438&lt;&gt;VLOOKUP($BL$1,NAV!$A:$N,MATCH("SubFund_Code",NAV!$A$1:$N$1,0),0),"n/a",IF($BK438="",$BJ438/SUMIFS($BJ:$BJ,$BK:$BK,"",$B:$B,$B438)*VLOOKUP($BL$1,NAV!$A:$N,MATCH("Hedged sc",NAV!$A$1:$N$1,0),0)/VLOOKUP($BL$1,NAV!$A:$N,MATCH("SC in FUND CCY",NAV!$A$1:$N$1,0),0),IF($BK438&lt;&gt;VLOOKUP($BL$1,NAV!$A:$N,MATCH("SC",NAV!$A$1:$N$1,0),0),"n/a",$BJ438/VLOOKUP($BL$1,NAV!$A:$N,MATCH("SC in FUND CCY",NAV!$A$1:$N$1,0),0))))</f>
        <v>n/a</v>
      </c>
    </row>
    <row r="439" spans="1:64" hidden="1" x14ac:dyDescent="0.25">
      <c r="A439" s="1">
        <v>44195</v>
      </c>
      <c r="B439" t="s">
        <v>1576</v>
      </c>
      <c r="C439" t="s">
        <v>1577</v>
      </c>
      <c r="D439" t="s">
        <v>57</v>
      </c>
      <c r="E439" t="s">
        <v>58</v>
      </c>
      <c r="F439" t="s">
        <v>59</v>
      </c>
      <c r="G439" t="s">
        <v>60</v>
      </c>
      <c r="H439">
        <v>800</v>
      </c>
      <c r="I439" t="s">
        <v>68</v>
      </c>
      <c r="L439" t="s">
        <v>57</v>
      </c>
      <c r="M439">
        <v>265000</v>
      </c>
      <c r="N439">
        <v>0</v>
      </c>
      <c r="Q439" t="s">
        <v>69</v>
      </c>
      <c r="AQ439">
        <v>-61386.52</v>
      </c>
      <c r="AS439">
        <v>-61386.52</v>
      </c>
      <c r="AT439">
        <v>-61386.52</v>
      </c>
      <c r="AV439">
        <v>-61386.52</v>
      </c>
      <c r="BA439">
        <v>3810686.43</v>
      </c>
      <c r="BD439">
        <v>168289566.91</v>
      </c>
      <c r="BE439">
        <v>-3.6477000000000002E-2</v>
      </c>
      <c r="BF439" t="str">
        <f>IF(TRIM(W439)="",IF(TRIM(O439)="",IF(TRIM(M439)="","please check",CONCATENATE(M439,"_",COUNTIFS($M$2:$M439,M439,$C$2:$C439,$C439))),CONCATENATE(O439,"_",COUNTIFS($O$2:$O439,O439,$C$2:$C439,$C439))),W439)</f>
        <v>265000_1</v>
      </c>
      <c r="BG439" t="str">
        <f t="shared" si="22"/>
        <v/>
      </c>
      <c r="BH439">
        <f t="shared" si="23"/>
        <v>-61386.52</v>
      </c>
      <c r="BI439">
        <f t="shared" si="24"/>
        <v>-61386.52</v>
      </c>
      <c r="BJ439">
        <f>IF($I439&lt;&gt;"F.E.T.",$AV439,IF($BK439="",IF($D439=$L439,$BI439,-SUMIFS($BI:$BI,$BG:$BG,$BG439,$B:$B,$B439,$L:$L,"&lt;&gt;"&amp;$L439)+SUMIFS($AY:$AY,$BG:$BG,$BG439,$B:$B,$B439)),IF($D439=$L439,-SUMIFS($BI:$BI,$BG:$BG,$BG439,$B:$B,$B439,$L:$L,"&lt;&gt;"&amp;$L439)*VLOOKUP($D439&amp;(IF($L439=MID($Q439,FIND("Bought ",$Q439)+7,3),MID($Q439,FIND("Sold ",$Q439)+5,3),IF($L439=MID($Q439,FIND("Sold ",$Q439)+5,3),MID($Q439,FIND("Bought ",$Q439)+7,3),"error"))),FX!$A:$B,2,0)+SUMIFS($AY:$AY,$BG:$BG,$BG439,$B:$B,$B439),$BI439*(VLOOKUP($D439&amp;$L439,FX!$A:$B,2,0)))))</f>
        <v>-61386.52</v>
      </c>
      <c r="BK439" t="str">
        <f>IF(E439="CASH",IFERROR(VLOOKUP(M439,[1]mapping!$A:$C,3,0),""),IF(I439="F.E.T.",IF(VLOOKUP(O439,[1]forwards!$E:$Q,13,0)=0,"",VLOOKUP(O439,[1]forwards!$E:$Q,13,0)),""))</f>
        <v/>
      </c>
      <c r="BL439" t="str">
        <f>IF($B439&lt;&gt;VLOOKUP($BL$1,NAV!$A:$N,MATCH("SubFund_Code",NAV!$A$1:$N$1,0),0),"n/a",IF($BK439="",$BJ439/SUMIFS($BJ:$BJ,$BK:$BK,"",$B:$B,$B439)*VLOOKUP($BL$1,NAV!$A:$N,MATCH("Hedged sc",NAV!$A$1:$N$1,0),0)/VLOOKUP($BL$1,NAV!$A:$N,MATCH("SC in FUND CCY",NAV!$A$1:$N$1,0),0),IF($BK439&lt;&gt;VLOOKUP($BL$1,NAV!$A:$N,MATCH("SC",NAV!$A$1:$N$1,0),0),"n/a",$BJ439/VLOOKUP($BL$1,NAV!$A:$N,MATCH("SC in FUND CCY",NAV!$A$1:$N$1,0),0))))</f>
        <v>n/a</v>
      </c>
    </row>
    <row r="440" spans="1:64" hidden="1" x14ac:dyDescent="0.25">
      <c r="A440" s="1">
        <v>44195</v>
      </c>
      <c r="B440" t="s">
        <v>1576</v>
      </c>
      <c r="C440" t="s">
        <v>1577</v>
      </c>
      <c r="D440" t="s">
        <v>57</v>
      </c>
      <c r="E440" t="s">
        <v>58</v>
      </c>
      <c r="F440" t="s">
        <v>59</v>
      </c>
      <c r="G440" t="s">
        <v>60</v>
      </c>
      <c r="H440">
        <v>850</v>
      </c>
      <c r="I440" t="s">
        <v>62</v>
      </c>
      <c r="L440" t="s">
        <v>57</v>
      </c>
      <c r="M440">
        <v>264293</v>
      </c>
      <c r="N440">
        <v>0</v>
      </c>
      <c r="Q440" t="s">
        <v>91</v>
      </c>
      <c r="AQ440">
        <v>-21421.5</v>
      </c>
      <c r="AS440">
        <v>-21421.5</v>
      </c>
      <c r="AT440">
        <v>-21421.5</v>
      </c>
      <c r="AV440">
        <v>-21421.5</v>
      </c>
      <c r="BA440">
        <v>3810686.43</v>
      </c>
      <c r="BD440">
        <v>168289566.91</v>
      </c>
      <c r="BE440">
        <v>-1.2729000000000001E-2</v>
      </c>
      <c r="BF440" t="str">
        <f>IF(TRIM(W440)="",IF(TRIM(O440)="",IF(TRIM(M440)="","please check",CONCATENATE(M440,"_",COUNTIFS($M$2:$M440,M440,$C$2:$C440,$C440))),CONCATENATE(O440,"_",COUNTIFS($O$2:$O440,O440,$C$2:$C440,$C440))),W440)</f>
        <v>264293_1</v>
      </c>
      <c r="BG440" t="str">
        <f t="shared" si="22"/>
        <v/>
      </c>
      <c r="BH440">
        <f t="shared" si="23"/>
        <v>-21421.5</v>
      </c>
      <c r="BI440">
        <f t="shared" si="24"/>
        <v>-21421.5</v>
      </c>
      <c r="BJ440">
        <f>IF($I440&lt;&gt;"F.E.T.",$AV440,IF($BK440="",IF($D440=$L440,$BI440,-SUMIFS($BI:$BI,$BG:$BG,$BG440,$B:$B,$B440,$L:$L,"&lt;&gt;"&amp;$L440)+SUMIFS($AY:$AY,$BG:$BG,$BG440,$B:$B,$B440)),IF($D440=$L440,-SUMIFS($BI:$BI,$BG:$BG,$BG440,$B:$B,$B440,$L:$L,"&lt;&gt;"&amp;$L440)*VLOOKUP($D440&amp;(IF($L440=MID($Q440,FIND("Bought ",$Q440)+7,3),MID($Q440,FIND("Sold ",$Q440)+5,3),IF($L440=MID($Q440,FIND("Sold ",$Q440)+5,3),MID($Q440,FIND("Bought ",$Q440)+7,3),"error"))),FX!$A:$B,2,0)+SUMIFS($AY:$AY,$BG:$BG,$BG440,$B:$B,$B440),$BI440*(VLOOKUP($D440&amp;$L440,FX!$A:$B,2,0)))))</f>
        <v>-21421.5</v>
      </c>
      <c r="BK440" t="str">
        <f>IF(E440="CASH",IFERROR(VLOOKUP(M440,[1]mapping!$A:$C,3,0),""),IF(I440="F.E.T.",IF(VLOOKUP(O440,[1]forwards!$E:$Q,13,0)=0,"",VLOOKUP(O440,[1]forwards!$E:$Q,13,0)),""))</f>
        <v>I</v>
      </c>
      <c r="BL440" t="str">
        <f>IF($B440&lt;&gt;VLOOKUP($BL$1,NAV!$A:$N,MATCH("SubFund_Code",NAV!$A$1:$N$1,0),0),"n/a",IF($BK440="",$BJ440/SUMIFS($BJ:$BJ,$BK:$BK,"",$B:$B,$B440)*VLOOKUP($BL$1,NAV!$A:$N,MATCH("Hedged sc",NAV!$A$1:$N$1,0),0)/VLOOKUP($BL$1,NAV!$A:$N,MATCH("SC in FUND CCY",NAV!$A$1:$N$1,0),0),IF($BK440&lt;&gt;VLOOKUP($BL$1,NAV!$A:$N,MATCH("SC",NAV!$A$1:$N$1,0),0),"n/a",$BJ440/VLOOKUP($BL$1,NAV!$A:$N,MATCH("SC in FUND CCY",NAV!$A$1:$N$1,0),0))))</f>
        <v>n/a</v>
      </c>
    </row>
    <row r="441" spans="1:64" hidden="1" x14ac:dyDescent="0.25">
      <c r="A441" s="1">
        <v>44195</v>
      </c>
      <c r="B441" t="s">
        <v>1576</v>
      </c>
      <c r="C441" t="s">
        <v>1577</v>
      </c>
      <c r="D441" t="s">
        <v>57</v>
      </c>
      <c r="E441" t="s">
        <v>58</v>
      </c>
      <c r="F441" t="s">
        <v>59</v>
      </c>
      <c r="G441" t="s">
        <v>60</v>
      </c>
      <c r="H441">
        <v>850</v>
      </c>
      <c r="I441" t="s">
        <v>62</v>
      </c>
      <c r="L441" t="s">
        <v>57</v>
      </c>
      <c r="M441">
        <v>264287</v>
      </c>
      <c r="N441">
        <v>0</v>
      </c>
      <c r="Q441" t="s">
        <v>81</v>
      </c>
      <c r="AQ441">
        <v>-8762.14</v>
      </c>
      <c r="AS441">
        <v>-8762.14</v>
      </c>
      <c r="AT441">
        <v>-8762.14</v>
      </c>
      <c r="AV441">
        <v>-8762.14</v>
      </c>
      <c r="BA441">
        <v>3810686.43</v>
      </c>
      <c r="BD441">
        <v>168289566.91</v>
      </c>
      <c r="BE441">
        <v>-5.2069999999999998E-3</v>
      </c>
      <c r="BF441" t="str">
        <f>IF(TRIM(W441)="",IF(TRIM(O441)="",IF(TRIM(M441)="","please check",CONCATENATE(M441,"_",COUNTIFS($M$2:$M441,M441,$C$2:$C441,$C441))),CONCATENATE(O441,"_",COUNTIFS($O$2:$O441,O441,$C$2:$C441,$C441))),W441)</f>
        <v>264287_1</v>
      </c>
      <c r="BG441" t="str">
        <f t="shared" si="22"/>
        <v/>
      </c>
      <c r="BH441">
        <f t="shared" si="23"/>
        <v>-8762.14</v>
      </c>
      <c r="BI441">
        <f t="shared" si="24"/>
        <v>-8762.14</v>
      </c>
      <c r="BJ441">
        <f>IF($I441&lt;&gt;"F.E.T.",$AV441,IF($BK441="",IF($D441=$L441,$BI441,-SUMIFS($BI:$BI,$BG:$BG,$BG441,$B:$B,$B441,$L:$L,"&lt;&gt;"&amp;$L441)+SUMIFS($AY:$AY,$BG:$BG,$BG441,$B:$B,$B441)),IF($D441=$L441,-SUMIFS($BI:$BI,$BG:$BG,$BG441,$B:$B,$B441,$L:$L,"&lt;&gt;"&amp;$L441)*VLOOKUP($D441&amp;(IF($L441=MID($Q441,FIND("Bought ",$Q441)+7,3),MID($Q441,FIND("Sold ",$Q441)+5,3),IF($L441=MID($Q441,FIND("Sold ",$Q441)+5,3),MID($Q441,FIND("Bought ",$Q441)+7,3),"error"))),FX!$A:$B,2,0)+SUMIFS($AY:$AY,$BG:$BG,$BG441,$B:$B,$B441),$BI441*(VLOOKUP($D441&amp;$L441,FX!$A:$B,2,0)))))</f>
        <v>-8762.14</v>
      </c>
      <c r="BK441" t="str">
        <f>IF(E441="CASH",IFERROR(VLOOKUP(M441,[1]mapping!$A:$C,3,0),""),IF(I441="F.E.T.",IF(VLOOKUP(O441,[1]forwards!$E:$Q,13,0)=0,"",VLOOKUP(O441,[1]forwards!$E:$Q,13,0)),""))</f>
        <v>P</v>
      </c>
      <c r="BL441" t="str">
        <f>IF($B441&lt;&gt;VLOOKUP($BL$1,NAV!$A:$N,MATCH("SubFund_Code",NAV!$A$1:$N$1,0),0),"n/a",IF($BK441="",$BJ441/SUMIFS($BJ:$BJ,$BK:$BK,"",$B:$B,$B441)*VLOOKUP($BL$1,NAV!$A:$N,MATCH("Hedged sc",NAV!$A$1:$N$1,0),0)/VLOOKUP($BL$1,NAV!$A:$N,MATCH("SC in FUND CCY",NAV!$A$1:$N$1,0),0),IF($BK441&lt;&gt;VLOOKUP($BL$1,NAV!$A:$N,MATCH("SC",NAV!$A$1:$N$1,0),0),"n/a",$BJ441/VLOOKUP($BL$1,NAV!$A:$N,MATCH("SC in FUND CCY",NAV!$A$1:$N$1,0),0))))</f>
        <v>n/a</v>
      </c>
    </row>
    <row r="442" spans="1:64" hidden="1" x14ac:dyDescent="0.25">
      <c r="A442" s="1">
        <v>44195</v>
      </c>
      <c r="B442" t="s">
        <v>1576</v>
      </c>
      <c r="C442" t="s">
        <v>1577</v>
      </c>
      <c r="D442" t="s">
        <v>57</v>
      </c>
      <c r="E442" t="s">
        <v>58</v>
      </c>
      <c r="F442" t="s">
        <v>59</v>
      </c>
      <c r="G442" t="s">
        <v>60</v>
      </c>
      <c r="H442">
        <v>850</v>
      </c>
      <c r="I442" t="s">
        <v>62</v>
      </c>
      <c r="L442" t="s">
        <v>57</v>
      </c>
      <c r="M442">
        <v>263076</v>
      </c>
      <c r="N442">
        <v>0</v>
      </c>
      <c r="Q442" t="s">
        <v>90</v>
      </c>
      <c r="AQ442">
        <v>-20.420000000000002</v>
      </c>
      <c r="AS442">
        <v>-20.420000000000002</v>
      </c>
      <c r="AT442">
        <v>-20.420000000000002</v>
      </c>
      <c r="AV442">
        <v>-20.420000000000002</v>
      </c>
      <c r="BA442">
        <v>3810686.43</v>
      </c>
      <c r="BD442">
        <v>168289566.91</v>
      </c>
      <c r="BE442">
        <v>-1.2E-5</v>
      </c>
      <c r="BF442" t="str">
        <f>IF(TRIM(W442)="",IF(TRIM(O442)="",IF(TRIM(M442)="","please check",CONCATENATE(M442,"_",COUNTIFS($M$2:$M442,M442,$C$2:$C442,$C442))),CONCATENATE(O442,"_",COUNTIFS($O$2:$O442,O442,$C$2:$C442,$C442))),W442)</f>
        <v>263076_1</v>
      </c>
      <c r="BG442" t="str">
        <f t="shared" si="22"/>
        <v/>
      </c>
      <c r="BH442">
        <f t="shared" si="23"/>
        <v>-20.420000000000002</v>
      </c>
      <c r="BI442">
        <f t="shared" si="24"/>
        <v>-20.420000000000002</v>
      </c>
      <c r="BJ442">
        <f>IF($I442&lt;&gt;"F.E.T.",$AV442,IF($BK442="",IF($D442=$L442,$BI442,-SUMIFS($BI:$BI,$BG:$BG,$BG442,$B:$B,$B442,$L:$L,"&lt;&gt;"&amp;$L442)+SUMIFS($AY:$AY,$BG:$BG,$BG442,$B:$B,$B442)),IF($D442=$L442,-SUMIFS($BI:$BI,$BG:$BG,$BG442,$B:$B,$B442,$L:$L,"&lt;&gt;"&amp;$L442)*VLOOKUP($D442&amp;(IF($L442=MID($Q442,FIND("Bought ",$Q442)+7,3),MID($Q442,FIND("Sold ",$Q442)+5,3),IF($L442=MID($Q442,FIND("Sold ",$Q442)+5,3),MID($Q442,FIND("Bought ",$Q442)+7,3),"error"))),FX!$A:$B,2,0)+SUMIFS($AY:$AY,$BG:$BG,$BG442,$B:$B,$B442),$BI442*(VLOOKUP($D442&amp;$L442,FX!$A:$B,2,0)))))</f>
        <v>-20.420000000000002</v>
      </c>
      <c r="BK442" t="str">
        <f>IF(E442="CASH",IFERROR(VLOOKUP(M442,[1]mapping!$A:$C,3,0),""),IF(I442="F.E.T.",IF(VLOOKUP(O442,[1]forwards!$E:$Q,13,0)=0,"",VLOOKUP(O442,[1]forwards!$E:$Q,13,0)),""))</f>
        <v>PD</v>
      </c>
      <c r="BL442" t="str">
        <f>IF($B442&lt;&gt;VLOOKUP($BL$1,NAV!$A:$N,MATCH("SubFund_Code",NAV!$A$1:$N$1,0),0),"n/a",IF($BK442="",$BJ442/SUMIFS($BJ:$BJ,$BK:$BK,"",$B:$B,$B442)*VLOOKUP($BL$1,NAV!$A:$N,MATCH("Hedged sc",NAV!$A$1:$N$1,0),0)/VLOOKUP($BL$1,NAV!$A:$N,MATCH("SC in FUND CCY",NAV!$A$1:$N$1,0),0),IF($BK442&lt;&gt;VLOOKUP($BL$1,NAV!$A:$N,MATCH("SC",NAV!$A$1:$N$1,0),0),"n/a",$BJ442/VLOOKUP($BL$1,NAV!$A:$N,MATCH("SC in FUND CCY",NAV!$A$1:$N$1,0),0))))</f>
        <v>n/a</v>
      </c>
    </row>
    <row r="443" spans="1:64" hidden="1" x14ac:dyDescent="0.25">
      <c r="A443" s="1">
        <v>44195</v>
      </c>
      <c r="B443" t="s">
        <v>1576</v>
      </c>
      <c r="C443" t="s">
        <v>1577</v>
      </c>
      <c r="D443" t="s">
        <v>57</v>
      </c>
      <c r="E443" t="s">
        <v>58</v>
      </c>
      <c r="F443" t="s">
        <v>59</v>
      </c>
      <c r="G443" t="s">
        <v>60</v>
      </c>
      <c r="H443">
        <v>850</v>
      </c>
      <c r="I443" t="s">
        <v>62</v>
      </c>
      <c r="L443" t="s">
        <v>57</v>
      </c>
      <c r="M443">
        <v>267100</v>
      </c>
      <c r="N443">
        <v>0</v>
      </c>
      <c r="Q443" t="s">
        <v>75</v>
      </c>
      <c r="AQ443">
        <v>-3533.98</v>
      </c>
      <c r="AS443">
        <v>-3533.98</v>
      </c>
      <c r="AT443">
        <v>-3533.98</v>
      </c>
      <c r="AV443">
        <v>-3533.98</v>
      </c>
      <c r="BA443">
        <v>3810686.43</v>
      </c>
      <c r="BD443">
        <v>168289566.91</v>
      </c>
      <c r="BE443">
        <v>-2.0999999999999999E-3</v>
      </c>
      <c r="BF443" t="str">
        <f>IF(TRIM(W443)="",IF(TRIM(O443)="",IF(TRIM(M443)="","please check",CONCATENATE(M443,"_",COUNTIFS($M$2:$M443,M443,$C$2:$C443,$C443))),CONCATENATE(O443,"_",COUNTIFS($O$2:$O443,O443,$C$2:$C443,$C443))),W443)</f>
        <v>267100_1</v>
      </c>
      <c r="BG443" t="str">
        <f t="shared" si="22"/>
        <v/>
      </c>
      <c r="BH443">
        <f t="shared" si="23"/>
        <v>-3533.98</v>
      </c>
      <c r="BI443">
        <f t="shared" si="24"/>
        <v>-3533.98</v>
      </c>
      <c r="BJ443">
        <f>IF($I443&lt;&gt;"F.E.T.",$AV443,IF($BK443="",IF($D443=$L443,$BI443,-SUMIFS($BI:$BI,$BG:$BG,$BG443,$B:$B,$B443,$L:$L,"&lt;&gt;"&amp;$L443)+SUMIFS($AY:$AY,$BG:$BG,$BG443,$B:$B,$B443)),IF($D443=$L443,-SUMIFS($BI:$BI,$BG:$BG,$BG443,$B:$B,$B443,$L:$L,"&lt;&gt;"&amp;$L443)*VLOOKUP($D443&amp;(IF($L443=MID($Q443,FIND("Bought ",$Q443)+7,3),MID($Q443,FIND("Sold ",$Q443)+5,3),IF($L443=MID($Q443,FIND("Sold ",$Q443)+5,3),MID($Q443,FIND("Bought ",$Q443)+7,3),"error"))),FX!$A:$B,2,0)+SUMIFS($AY:$AY,$BG:$BG,$BG443,$B:$B,$B443),$BI443*(VLOOKUP($D443&amp;$L443,FX!$A:$B,2,0)))))</f>
        <v>-3533.98</v>
      </c>
      <c r="BK443" t="s">
        <v>1727</v>
      </c>
      <c r="BL443" t="str">
        <f>IF($B443&lt;&gt;VLOOKUP($BL$1,NAV!$A:$N,MATCH("SubFund_Code",NAV!$A$1:$N$1,0),0),"n/a",IF($BK443="",$BJ443/SUMIFS($BJ:$BJ,$BK:$BK,"",$B:$B,$B443)*VLOOKUP($BL$1,NAV!$A:$N,MATCH("Hedged sc",NAV!$A$1:$N$1,0),0)/VLOOKUP($BL$1,NAV!$A:$N,MATCH("SC in FUND CCY",NAV!$A$1:$N$1,0),0),IF($BK443&lt;&gt;VLOOKUP($BL$1,NAV!$A:$N,MATCH("SC",NAV!$A$1:$N$1,0),0),"n/a",$BJ443/VLOOKUP($BL$1,NAV!$A:$N,MATCH("SC in FUND CCY",NAV!$A$1:$N$1,0),0))))</f>
        <v>n/a</v>
      </c>
    </row>
    <row r="444" spans="1:64" hidden="1" x14ac:dyDescent="0.25">
      <c r="A444" s="1">
        <v>44195</v>
      </c>
      <c r="B444" t="s">
        <v>1576</v>
      </c>
      <c r="C444" t="s">
        <v>1577</v>
      </c>
      <c r="D444" t="s">
        <v>57</v>
      </c>
      <c r="E444" t="s">
        <v>124</v>
      </c>
      <c r="F444" t="s">
        <v>125</v>
      </c>
      <c r="G444" t="s">
        <v>126</v>
      </c>
      <c r="H444">
        <v>400</v>
      </c>
      <c r="I444" t="s">
        <v>197</v>
      </c>
      <c r="J444">
        <v>410</v>
      </c>
      <c r="K444" t="s">
        <v>198</v>
      </c>
      <c r="L444" t="s">
        <v>57</v>
      </c>
      <c r="P444">
        <v>901288000000</v>
      </c>
      <c r="Q444" t="s">
        <v>1578</v>
      </c>
      <c r="R444" t="s">
        <v>199</v>
      </c>
      <c r="S444" t="s">
        <v>200</v>
      </c>
      <c r="T444" t="s">
        <v>203</v>
      </c>
      <c r="U444" t="s">
        <v>219</v>
      </c>
      <c r="V444">
        <v>20052</v>
      </c>
      <c r="W444" t="s">
        <v>1579</v>
      </c>
      <c r="X444" t="s">
        <v>1580</v>
      </c>
      <c r="AB444">
        <v>71606</v>
      </c>
      <c r="AC444" s="1">
        <v>43171</v>
      </c>
      <c r="AD444" s="1">
        <v>43174</v>
      </c>
      <c r="AE444" s="1">
        <v>44046</v>
      </c>
      <c r="AL444">
        <v>1</v>
      </c>
      <c r="AO444">
        <v>65.316646000000006</v>
      </c>
      <c r="AP444">
        <v>68.816000000000003</v>
      </c>
      <c r="AQ444">
        <v>4927638.5</v>
      </c>
      <c r="AR444">
        <v>0</v>
      </c>
      <c r="AS444">
        <v>4927638.5</v>
      </c>
      <c r="AT444">
        <v>4927638.5</v>
      </c>
      <c r="AU444">
        <v>0</v>
      </c>
      <c r="AV444">
        <v>4927638.5</v>
      </c>
      <c r="AW444">
        <v>4677063.74</v>
      </c>
      <c r="AX444">
        <v>4677063.74</v>
      </c>
      <c r="BA444">
        <v>164478880.47999999</v>
      </c>
      <c r="BB444">
        <v>0</v>
      </c>
      <c r="BC444">
        <v>164478880.47999999</v>
      </c>
      <c r="BD444">
        <v>168289566.91</v>
      </c>
      <c r="BE444">
        <v>2.9280710000000001</v>
      </c>
      <c r="BF444" t="str">
        <f>IF(TRIM(W444)="",IF(TRIM(O444)="",IF(TRIM(M444)="","please check",CONCATENATE(M444,"_",COUNTIFS($M$2:$M444,M444,$C$2:$C444,$C444))),CONCATENATE(O444,"_",COUNTIFS($O$2:$O444,O444,$C$2:$C444,$C444))),W444)</f>
        <v>IE00B3S5XW04</v>
      </c>
      <c r="BG444" t="str">
        <f t="shared" si="22"/>
        <v/>
      </c>
      <c r="BH444">
        <f t="shared" si="23"/>
        <v>71606</v>
      </c>
      <c r="BI444">
        <f t="shared" si="24"/>
        <v>4927638.5</v>
      </c>
      <c r="BJ444">
        <f>IF($I444&lt;&gt;"F.E.T.",$AV444,IF($BK444="",IF($D444=$L444,$BI444,-SUMIFS($BI:$BI,$BG:$BG,$BG444,$B:$B,$B444,$L:$L,"&lt;&gt;"&amp;$L444)+SUMIFS($AY:$AY,$BG:$BG,$BG444,$B:$B,$B444)),IF($D444=$L444,-SUMIFS($BI:$BI,$BG:$BG,$BG444,$B:$B,$B444,$L:$L,"&lt;&gt;"&amp;$L444)*VLOOKUP($D444&amp;(IF($L444=MID($Q444,FIND("Bought ",$Q444)+7,3),MID($Q444,FIND("Sold ",$Q444)+5,3),IF($L444=MID($Q444,FIND("Sold ",$Q444)+5,3),MID($Q444,FIND("Bought ",$Q444)+7,3),"error"))),FX!$A:$B,2,0)+SUMIFS($AY:$AY,$BG:$BG,$BG444,$B:$B,$B444),$BI444*(VLOOKUP($D444&amp;$L444,FX!$A:$B,2,0)))))</f>
        <v>4927638.5</v>
      </c>
      <c r="BK444" t="str">
        <f>IF(E444="CASH",IFERROR(VLOOKUP(M444,[1]mapping!$A:$C,3,0),""),IF(I444="F.E.T.",IF(VLOOKUP(O444,[1]forwards!$E:$Q,13,0)=0,"",VLOOKUP(O444,[1]forwards!$E:$Q,13,0)),""))</f>
        <v/>
      </c>
      <c r="BL444" t="str">
        <f>IF($B444&lt;&gt;VLOOKUP($BL$1,NAV!$A:$N,MATCH("SubFund_Code",NAV!$A$1:$N$1,0),0),"n/a",IF($BK444="",$BJ444/SUMIFS($BJ:$BJ,$BK:$BK,"",$B:$B,$B444)*VLOOKUP($BL$1,NAV!$A:$N,MATCH("Hedged sc",NAV!$A$1:$N$1,0),0)/VLOOKUP($BL$1,NAV!$A:$N,MATCH("SC in FUND CCY",NAV!$A$1:$N$1,0),0),IF($BK444&lt;&gt;VLOOKUP($BL$1,NAV!$A:$N,MATCH("SC",NAV!$A$1:$N$1,0),0),"n/a",$BJ444/VLOOKUP($BL$1,NAV!$A:$N,MATCH("SC in FUND CCY",NAV!$A$1:$N$1,0),0))))</f>
        <v>n/a</v>
      </c>
    </row>
    <row r="445" spans="1:64" hidden="1" x14ac:dyDescent="0.25">
      <c r="A445" s="1">
        <v>44195</v>
      </c>
      <c r="B445" t="s">
        <v>1576</v>
      </c>
      <c r="C445" t="s">
        <v>1577</v>
      </c>
      <c r="D445" t="s">
        <v>57</v>
      </c>
      <c r="E445" t="s">
        <v>124</v>
      </c>
      <c r="F445" t="s">
        <v>125</v>
      </c>
      <c r="G445" t="s">
        <v>126</v>
      </c>
      <c r="H445">
        <v>400</v>
      </c>
      <c r="I445" t="s">
        <v>197</v>
      </c>
      <c r="J445">
        <v>410</v>
      </c>
      <c r="K445" t="s">
        <v>198</v>
      </c>
      <c r="L445" t="s">
        <v>57</v>
      </c>
      <c r="P445">
        <v>901288000000</v>
      </c>
      <c r="Q445" t="s">
        <v>1578</v>
      </c>
      <c r="R445" t="s">
        <v>199</v>
      </c>
      <c r="S445" t="s">
        <v>200</v>
      </c>
      <c r="T445" t="s">
        <v>203</v>
      </c>
      <c r="U445" t="s">
        <v>296</v>
      </c>
      <c r="V445">
        <v>591466</v>
      </c>
      <c r="W445" t="s">
        <v>1579</v>
      </c>
      <c r="X445" t="s">
        <v>1580</v>
      </c>
      <c r="AB445">
        <v>270910</v>
      </c>
      <c r="AC445" s="1">
        <v>43171</v>
      </c>
      <c r="AD445" s="1">
        <v>43174</v>
      </c>
      <c r="AE445" s="1">
        <v>44046</v>
      </c>
      <c r="AL445">
        <v>1</v>
      </c>
      <c r="AO445">
        <v>62.443945999999997</v>
      </c>
      <c r="AP445">
        <v>68.816000000000003</v>
      </c>
      <c r="AQ445">
        <v>18642942.559999999</v>
      </c>
      <c r="AR445">
        <v>0</v>
      </c>
      <c r="AS445">
        <v>18642942.559999999</v>
      </c>
      <c r="AT445">
        <v>18642942.559999999</v>
      </c>
      <c r="AU445">
        <v>0</v>
      </c>
      <c r="AV445">
        <v>18642942.559999999</v>
      </c>
      <c r="AW445">
        <v>16916689.280000001</v>
      </c>
      <c r="AX445">
        <v>16916689.280000001</v>
      </c>
      <c r="BA445">
        <v>164478880.47999999</v>
      </c>
      <c r="BB445">
        <v>0</v>
      </c>
      <c r="BC445">
        <v>164478880.47999999</v>
      </c>
      <c r="BD445">
        <v>168289566.91</v>
      </c>
      <c r="BE445">
        <v>11.077896000000001</v>
      </c>
      <c r="BF445" t="str">
        <f>IF(TRIM(W445)="",IF(TRIM(O445)="",IF(TRIM(M445)="","please check",CONCATENATE(M445,"_",COUNTIFS($M$2:$M445,M445,$C$2:$C445,$C445))),CONCATENATE(O445,"_",COUNTIFS($O$2:$O445,O445,$C$2:$C445,$C445))),W445)</f>
        <v>IE00B3S5XW04</v>
      </c>
      <c r="BG445" t="str">
        <f t="shared" si="22"/>
        <v/>
      </c>
      <c r="BH445">
        <f t="shared" si="23"/>
        <v>270910</v>
      </c>
      <c r="BI445">
        <f t="shared" si="24"/>
        <v>18642942.559999999</v>
      </c>
      <c r="BJ445">
        <f>IF($I445&lt;&gt;"F.E.T.",$AV445,IF($BK445="",IF($D445=$L445,$BI445,-SUMIFS($BI:$BI,$BG:$BG,$BG445,$B:$B,$B445,$L:$L,"&lt;&gt;"&amp;$L445)+SUMIFS($AY:$AY,$BG:$BG,$BG445,$B:$B,$B445)),IF($D445=$L445,-SUMIFS($BI:$BI,$BG:$BG,$BG445,$B:$B,$B445,$L:$L,"&lt;&gt;"&amp;$L445)*VLOOKUP($D445&amp;(IF($L445=MID($Q445,FIND("Bought ",$Q445)+7,3),MID($Q445,FIND("Sold ",$Q445)+5,3),IF($L445=MID($Q445,FIND("Sold ",$Q445)+5,3),MID($Q445,FIND("Bought ",$Q445)+7,3),"error"))),FX!$A:$B,2,0)+SUMIFS($AY:$AY,$BG:$BG,$BG445,$B:$B,$B445),$BI445*(VLOOKUP($D445&amp;$L445,FX!$A:$B,2,0)))))</f>
        <v>18642942.559999999</v>
      </c>
      <c r="BK445" t="str">
        <f>IF(E445="CASH",IFERROR(VLOOKUP(M445,[1]mapping!$A:$C,3,0),""),IF(I445="F.E.T.",IF(VLOOKUP(O445,[1]forwards!$E:$Q,13,0)=0,"",VLOOKUP(O445,[1]forwards!$E:$Q,13,0)),""))</f>
        <v/>
      </c>
      <c r="BL445" t="str">
        <f>IF($B445&lt;&gt;VLOOKUP($BL$1,NAV!$A:$N,MATCH("SubFund_Code",NAV!$A$1:$N$1,0),0),"n/a",IF($BK445="",$BJ445/SUMIFS($BJ:$BJ,$BK:$BK,"",$B:$B,$B445)*VLOOKUP($BL$1,NAV!$A:$N,MATCH("Hedged sc",NAV!$A$1:$N$1,0),0)/VLOOKUP($BL$1,NAV!$A:$N,MATCH("SC in FUND CCY",NAV!$A$1:$N$1,0),0),IF($BK445&lt;&gt;VLOOKUP($BL$1,NAV!$A:$N,MATCH("SC",NAV!$A$1:$N$1,0),0),"n/a",$BJ445/VLOOKUP($BL$1,NAV!$A:$N,MATCH("SC in FUND CCY",NAV!$A$1:$N$1,0),0))))</f>
        <v>n/a</v>
      </c>
    </row>
    <row r="446" spans="1:64" hidden="1" x14ac:dyDescent="0.25">
      <c r="A446" s="1">
        <v>44195</v>
      </c>
      <c r="B446" t="s">
        <v>1576</v>
      </c>
      <c r="C446" t="s">
        <v>1577</v>
      </c>
      <c r="D446" t="s">
        <v>57</v>
      </c>
      <c r="E446" t="s">
        <v>124</v>
      </c>
      <c r="F446" t="s">
        <v>125</v>
      </c>
      <c r="G446" t="s">
        <v>126</v>
      </c>
      <c r="H446">
        <v>400</v>
      </c>
      <c r="I446" t="s">
        <v>197</v>
      </c>
      <c r="J446">
        <v>410</v>
      </c>
      <c r="K446" t="s">
        <v>198</v>
      </c>
      <c r="L446" t="s">
        <v>57</v>
      </c>
      <c r="P446">
        <v>424209000000</v>
      </c>
      <c r="Q446" t="s">
        <v>1581</v>
      </c>
      <c r="R446" t="s">
        <v>199</v>
      </c>
      <c r="S446" t="s">
        <v>200</v>
      </c>
      <c r="T446" t="s">
        <v>322</v>
      </c>
      <c r="U446" t="s">
        <v>346</v>
      </c>
      <c r="V446">
        <v>697829</v>
      </c>
      <c r="W446" t="s">
        <v>1582</v>
      </c>
      <c r="X446" t="s">
        <v>1583</v>
      </c>
      <c r="AB446">
        <v>173131</v>
      </c>
      <c r="AC446" s="1">
        <v>43171</v>
      </c>
      <c r="AD446" s="1">
        <v>43174</v>
      </c>
      <c r="AE446" s="1">
        <v>44028</v>
      </c>
      <c r="AL446">
        <v>1</v>
      </c>
      <c r="AO446">
        <v>125.032061</v>
      </c>
      <c r="AP446">
        <v>135.79</v>
      </c>
      <c r="AQ446">
        <v>23509458.489999998</v>
      </c>
      <c r="AR446">
        <v>0</v>
      </c>
      <c r="AS446">
        <v>23509458.489999998</v>
      </c>
      <c r="AT446">
        <v>23509458.489999998</v>
      </c>
      <c r="AU446">
        <v>0</v>
      </c>
      <c r="AV446">
        <v>23509458.489999998</v>
      </c>
      <c r="AW446">
        <v>21646925.77</v>
      </c>
      <c r="AX446">
        <v>21646925.77</v>
      </c>
      <c r="BA446">
        <v>164478880.47999999</v>
      </c>
      <c r="BB446">
        <v>0</v>
      </c>
      <c r="BC446">
        <v>164478880.47999999</v>
      </c>
      <c r="BD446">
        <v>168289566.91</v>
      </c>
      <c r="BE446">
        <v>13.969647</v>
      </c>
      <c r="BF446" t="str">
        <f>IF(TRIM(W446)="",IF(TRIM(O446)="",IF(TRIM(M446)="","please check",CONCATENATE(M446,"_",COUNTIFS($M$2:$M446,M446,$C$2:$C446,$C446))),CONCATENATE(O446,"_",COUNTIFS($O$2:$O446,O446,$C$2:$C446,$C446))),W446)</f>
        <v>IE00B4WXJJ64</v>
      </c>
      <c r="BG446" t="str">
        <f t="shared" si="22"/>
        <v/>
      </c>
      <c r="BH446">
        <f t="shared" si="23"/>
        <v>173131</v>
      </c>
      <c r="BI446">
        <f t="shared" si="24"/>
        <v>23509458.489999998</v>
      </c>
      <c r="BJ446">
        <f>IF($I446&lt;&gt;"F.E.T.",$AV446,IF($BK446="",IF($D446=$L446,$BI446,-SUMIFS($BI:$BI,$BG:$BG,$BG446,$B:$B,$B446,$L:$L,"&lt;&gt;"&amp;$L446)+SUMIFS($AY:$AY,$BG:$BG,$BG446,$B:$B,$B446)),IF($D446=$L446,-SUMIFS($BI:$BI,$BG:$BG,$BG446,$B:$B,$B446,$L:$L,"&lt;&gt;"&amp;$L446)*VLOOKUP($D446&amp;(IF($L446=MID($Q446,FIND("Bought ",$Q446)+7,3),MID($Q446,FIND("Sold ",$Q446)+5,3),IF($L446=MID($Q446,FIND("Sold ",$Q446)+5,3),MID($Q446,FIND("Bought ",$Q446)+7,3),"error"))),FX!$A:$B,2,0)+SUMIFS($AY:$AY,$BG:$BG,$BG446,$B:$B,$B446),$BI446*(VLOOKUP($D446&amp;$L446,FX!$A:$B,2,0)))))</f>
        <v>23509458.489999998</v>
      </c>
      <c r="BK446" t="str">
        <f>IF(E446="CASH",IFERROR(VLOOKUP(M446,[1]mapping!$A:$C,3,0),""),IF(I446="F.E.T.",IF(VLOOKUP(O446,[1]forwards!$E:$Q,13,0)=0,"",VLOOKUP(O446,[1]forwards!$E:$Q,13,0)),""))</f>
        <v/>
      </c>
      <c r="BL446" t="str">
        <f>IF($B446&lt;&gt;VLOOKUP($BL$1,NAV!$A:$N,MATCH("SubFund_Code",NAV!$A$1:$N$1,0),0),"n/a",IF($BK446="",$BJ446/SUMIFS($BJ:$BJ,$BK:$BK,"",$B:$B,$B446)*VLOOKUP($BL$1,NAV!$A:$N,MATCH("Hedged sc",NAV!$A$1:$N$1,0),0)/VLOOKUP($BL$1,NAV!$A:$N,MATCH("SC in FUND CCY",NAV!$A$1:$N$1,0),0),IF($BK446&lt;&gt;VLOOKUP($BL$1,NAV!$A:$N,MATCH("SC",NAV!$A$1:$N$1,0),0),"n/a",$BJ446/VLOOKUP($BL$1,NAV!$A:$N,MATCH("SC in FUND CCY",NAV!$A$1:$N$1,0),0))))</f>
        <v>n/a</v>
      </c>
    </row>
    <row r="447" spans="1:64" hidden="1" x14ac:dyDescent="0.25">
      <c r="A447" s="1">
        <v>44195</v>
      </c>
      <c r="B447" t="s">
        <v>1576</v>
      </c>
      <c r="C447" t="s">
        <v>1577</v>
      </c>
      <c r="D447" t="s">
        <v>57</v>
      </c>
      <c r="E447" t="s">
        <v>124</v>
      </c>
      <c r="F447" t="s">
        <v>125</v>
      </c>
      <c r="G447" t="s">
        <v>126</v>
      </c>
      <c r="H447">
        <v>400</v>
      </c>
      <c r="I447" t="s">
        <v>197</v>
      </c>
      <c r="J447">
        <v>410</v>
      </c>
      <c r="K447" t="s">
        <v>198</v>
      </c>
      <c r="L447" t="s">
        <v>57</v>
      </c>
      <c r="P447">
        <v>241441000000</v>
      </c>
      <c r="Q447" t="s">
        <v>1584</v>
      </c>
      <c r="R447" t="s">
        <v>199</v>
      </c>
      <c r="S447" t="s">
        <v>149</v>
      </c>
      <c r="T447" t="s">
        <v>157</v>
      </c>
      <c r="U447" t="s">
        <v>287</v>
      </c>
      <c r="V447">
        <v>697963</v>
      </c>
      <c r="W447" t="s">
        <v>1585</v>
      </c>
      <c r="X447" t="s">
        <v>1586</v>
      </c>
      <c r="AB447">
        <v>1389994</v>
      </c>
      <c r="AC447" s="1">
        <v>43292</v>
      </c>
      <c r="AD447" s="1">
        <v>43294</v>
      </c>
      <c r="AL447">
        <v>1</v>
      </c>
      <c r="AO447">
        <v>9.9821950000000008</v>
      </c>
      <c r="AP447">
        <v>11.071999999999999</v>
      </c>
      <c r="AQ447">
        <v>15390013.57</v>
      </c>
      <c r="AR447">
        <v>0</v>
      </c>
      <c r="AS447">
        <v>15390013.57</v>
      </c>
      <c r="AT447">
        <v>15390013.57</v>
      </c>
      <c r="AU447">
        <v>0</v>
      </c>
      <c r="AV447">
        <v>15390013.57</v>
      </c>
      <c r="AW447">
        <v>13875190.83</v>
      </c>
      <c r="AX447">
        <v>13875190.83</v>
      </c>
      <c r="BA447">
        <v>164478880.47999999</v>
      </c>
      <c r="BB447">
        <v>0</v>
      </c>
      <c r="BC447">
        <v>164478880.47999999</v>
      </c>
      <c r="BD447">
        <v>168289566.91</v>
      </c>
      <c r="BE447">
        <v>9.1449599999999993</v>
      </c>
      <c r="BF447" t="str">
        <f>IF(TRIM(W447)="",IF(TRIM(O447)="",IF(TRIM(M447)="","please check",CONCATENATE(M447,"_",COUNTIFS($M$2:$M447,M447,$C$2:$C447,$C447))),CONCATENATE(O447,"_",COUNTIFS($O$2:$O447,O447,$C$2:$C447,$C447))),W447)</f>
        <v>LU1481202692</v>
      </c>
      <c r="BG447" t="str">
        <f t="shared" si="22"/>
        <v/>
      </c>
      <c r="BH447">
        <f t="shared" si="23"/>
        <v>1389994</v>
      </c>
      <c r="BI447">
        <f t="shared" si="24"/>
        <v>15390013.57</v>
      </c>
      <c r="BJ447">
        <f>IF($I447&lt;&gt;"F.E.T.",$AV447,IF($BK447="",IF($D447=$L447,$BI447,-SUMIFS($BI:$BI,$BG:$BG,$BG447,$B:$B,$B447,$L:$L,"&lt;&gt;"&amp;$L447)+SUMIFS($AY:$AY,$BG:$BG,$BG447,$B:$B,$B447)),IF($D447=$L447,-SUMIFS($BI:$BI,$BG:$BG,$BG447,$B:$B,$B447,$L:$L,"&lt;&gt;"&amp;$L447)*VLOOKUP($D447&amp;(IF($L447=MID($Q447,FIND("Bought ",$Q447)+7,3),MID($Q447,FIND("Sold ",$Q447)+5,3),IF($L447=MID($Q447,FIND("Sold ",$Q447)+5,3),MID($Q447,FIND("Bought ",$Q447)+7,3),"error"))),FX!$A:$B,2,0)+SUMIFS($AY:$AY,$BG:$BG,$BG447,$B:$B,$B447),$BI447*(VLOOKUP($D447&amp;$L447,FX!$A:$B,2,0)))))</f>
        <v>15390013.57</v>
      </c>
      <c r="BK447" t="str">
        <f>IF(E447="CASH",IFERROR(VLOOKUP(M447,[1]mapping!$A:$C,3,0),""),IF(I447="F.E.T.",IF(VLOOKUP(O447,[1]forwards!$E:$Q,13,0)=0,"",VLOOKUP(O447,[1]forwards!$E:$Q,13,0)),""))</f>
        <v/>
      </c>
      <c r="BL447" t="str">
        <f>IF($B447&lt;&gt;VLOOKUP($BL$1,NAV!$A:$N,MATCH("SubFund_Code",NAV!$A$1:$N$1,0),0),"n/a",IF($BK447="",$BJ447/SUMIFS($BJ:$BJ,$BK:$BK,"",$B:$B,$B447)*VLOOKUP($BL$1,NAV!$A:$N,MATCH("Hedged sc",NAV!$A$1:$N$1,0),0)/VLOOKUP($BL$1,NAV!$A:$N,MATCH("SC in FUND CCY",NAV!$A$1:$N$1,0),0),IF($BK447&lt;&gt;VLOOKUP($BL$1,NAV!$A:$N,MATCH("SC",NAV!$A$1:$N$1,0),0),"n/a",$BJ447/VLOOKUP($BL$1,NAV!$A:$N,MATCH("SC in FUND CCY",NAV!$A$1:$N$1,0),0))))</f>
        <v>n/a</v>
      </c>
    </row>
    <row r="448" spans="1:64" hidden="1" x14ac:dyDescent="0.25">
      <c r="A448" s="1">
        <v>44195</v>
      </c>
      <c r="B448" t="s">
        <v>1576</v>
      </c>
      <c r="C448" t="s">
        <v>1577</v>
      </c>
      <c r="D448" t="s">
        <v>57</v>
      </c>
      <c r="E448" t="s">
        <v>124</v>
      </c>
      <c r="F448" t="s">
        <v>125</v>
      </c>
      <c r="G448" t="s">
        <v>126</v>
      </c>
      <c r="H448">
        <v>400</v>
      </c>
      <c r="I448" t="s">
        <v>197</v>
      </c>
      <c r="J448">
        <v>410</v>
      </c>
      <c r="K448" t="s">
        <v>198</v>
      </c>
      <c r="L448" t="s">
        <v>57</v>
      </c>
      <c r="P448">
        <v>241441000000</v>
      </c>
      <c r="Q448" t="s">
        <v>1584</v>
      </c>
      <c r="R448" t="s">
        <v>199</v>
      </c>
      <c r="S448" t="s">
        <v>149</v>
      </c>
      <c r="T448" t="s">
        <v>157</v>
      </c>
      <c r="U448" t="s">
        <v>219</v>
      </c>
      <c r="V448">
        <v>20052</v>
      </c>
      <c r="W448" t="s">
        <v>1585</v>
      </c>
      <c r="X448" t="s">
        <v>1586</v>
      </c>
      <c r="AB448">
        <v>100200</v>
      </c>
      <c r="AC448" s="1">
        <v>44180</v>
      </c>
      <c r="AD448" s="1">
        <v>44183</v>
      </c>
      <c r="AL448">
        <v>1</v>
      </c>
      <c r="AO448">
        <v>11.1107</v>
      </c>
      <c r="AP448">
        <v>11.071999999999999</v>
      </c>
      <c r="AQ448">
        <v>1109414.3999999999</v>
      </c>
      <c r="AR448">
        <v>0</v>
      </c>
      <c r="AS448">
        <v>1109414.3999999999</v>
      </c>
      <c r="AT448">
        <v>1109414.3999999999</v>
      </c>
      <c r="AU448">
        <v>0</v>
      </c>
      <c r="AV448">
        <v>1109414.3999999999</v>
      </c>
      <c r="AW448">
        <v>1113292.1399999999</v>
      </c>
      <c r="AX448">
        <v>1113292.1399999999</v>
      </c>
      <c r="BA448">
        <v>164478880.47999999</v>
      </c>
      <c r="BB448">
        <v>0</v>
      </c>
      <c r="BC448">
        <v>164478880.47999999</v>
      </c>
      <c r="BD448">
        <v>168289566.91</v>
      </c>
      <c r="BE448">
        <v>0.65922899999999995</v>
      </c>
      <c r="BF448" t="str">
        <f>IF(TRIM(W448)="",IF(TRIM(O448)="",IF(TRIM(M448)="","please check",CONCATENATE(M448,"_",COUNTIFS($M$2:$M448,M448,$C$2:$C448,$C448))),CONCATENATE(O448,"_",COUNTIFS($O$2:$O448,O448,$C$2:$C448,$C448))),W448)</f>
        <v>LU1481202692</v>
      </c>
      <c r="BG448" t="str">
        <f t="shared" si="22"/>
        <v/>
      </c>
      <c r="BH448">
        <f t="shared" si="23"/>
        <v>100200</v>
      </c>
      <c r="BI448">
        <f t="shared" si="24"/>
        <v>1109414.3999999999</v>
      </c>
      <c r="BJ448">
        <f>IF($I448&lt;&gt;"F.E.T.",$AV448,IF($BK448="",IF($D448=$L448,$BI448,-SUMIFS($BI:$BI,$BG:$BG,$BG448,$B:$B,$B448,$L:$L,"&lt;&gt;"&amp;$L448)+SUMIFS($AY:$AY,$BG:$BG,$BG448,$B:$B,$B448)),IF($D448=$L448,-SUMIFS($BI:$BI,$BG:$BG,$BG448,$B:$B,$B448,$L:$L,"&lt;&gt;"&amp;$L448)*VLOOKUP($D448&amp;(IF($L448=MID($Q448,FIND("Bought ",$Q448)+7,3),MID($Q448,FIND("Sold ",$Q448)+5,3),IF($L448=MID($Q448,FIND("Sold ",$Q448)+5,3),MID($Q448,FIND("Bought ",$Q448)+7,3),"error"))),FX!$A:$B,2,0)+SUMIFS($AY:$AY,$BG:$BG,$BG448,$B:$B,$B448),$BI448*(VLOOKUP($D448&amp;$L448,FX!$A:$B,2,0)))))</f>
        <v>1109414.3999999999</v>
      </c>
      <c r="BK448" t="str">
        <f>IF(E448="CASH",IFERROR(VLOOKUP(M448,[1]mapping!$A:$C,3,0),""),IF(I448="F.E.T.",IF(VLOOKUP(O448,[1]forwards!$E:$Q,13,0)=0,"",VLOOKUP(O448,[1]forwards!$E:$Q,13,0)),""))</f>
        <v/>
      </c>
      <c r="BL448" t="str">
        <f>IF($B448&lt;&gt;VLOOKUP($BL$1,NAV!$A:$N,MATCH("SubFund_Code",NAV!$A$1:$N$1,0),0),"n/a",IF($BK448="",$BJ448/SUMIFS($BJ:$BJ,$BK:$BK,"",$B:$B,$B448)*VLOOKUP($BL$1,NAV!$A:$N,MATCH("Hedged sc",NAV!$A$1:$N$1,0),0)/VLOOKUP($BL$1,NAV!$A:$N,MATCH("SC in FUND CCY",NAV!$A$1:$N$1,0),0),IF($BK448&lt;&gt;VLOOKUP($BL$1,NAV!$A:$N,MATCH("SC",NAV!$A$1:$N$1,0),0),"n/a",$BJ448/VLOOKUP($BL$1,NAV!$A:$N,MATCH("SC in FUND CCY",NAV!$A$1:$N$1,0),0))))</f>
        <v>n/a</v>
      </c>
    </row>
    <row r="449" spans="1:64" hidden="1" x14ac:dyDescent="0.25">
      <c r="A449" s="1">
        <v>44195</v>
      </c>
      <c r="B449" t="s">
        <v>1576</v>
      </c>
      <c r="C449" t="s">
        <v>1577</v>
      </c>
      <c r="D449" t="s">
        <v>57</v>
      </c>
      <c r="E449" t="s">
        <v>124</v>
      </c>
      <c r="F449" t="s">
        <v>125</v>
      </c>
      <c r="G449" t="s">
        <v>126</v>
      </c>
      <c r="H449">
        <v>400</v>
      </c>
      <c r="I449" t="s">
        <v>197</v>
      </c>
      <c r="J449">
        <v>485</v>
      </c>
      <c r="K449" t="s">
        <v>210</v>
      </c>
      <c r="L449" t="s">
        <v>57</v>
      </c>
      <c r="P449">
        <v>858842000000</v>
      </c>
      <c r="Q449" t="s">
        <v>1587</v>
      </c>
      <c r="R449" t="s">
        <v>199</v>
      </c>
      <c r="S449" t="s">
        <v>149</v>
      </c>
      <c r="T449" t="s">
        <v>211</v>
      </c>
      <c r="U449" t="s">
        <v>262</v>
      </c>
      <c r="V449">
        <v>890371</v>
      </c>
      <c r="W449" t="s">
        <v>1588</v>
      </c>
      <c r="X449" t="s">
        <v>209</v>
      </c>
      <c r="AB449">
        <v>77596</v>
      </c>
      <c r="AC449" s="1">
        <v>43137</v>
      </c>
      <c r="AD449" s="1">
        <v>43140</v>
      </c>
      <c r="AL449">
        <v>1</v>
      </c>
      <c r="AO449">
        <v>171.71285</v>
      </c>
      <c r="AP449">
        <v>191.67</v>
      </c>
      <c r="AQ449">
        <v>14872825.32</v>
      </c>
      <c r="AR449">
        <v>0</v>
      </c>
      <c r="AS449">
        <v>14872825.32</v>
      </c>
      <c r="AT449">
        <v>14872825.32</v>
      </c>
      <c r="AU449">
        <v>0</v>
      </c>
      <c r="AV449">
        <v>14872825.32</v>
      </c>
      <c r="AW449">
        <v>13324230.300000001</v>
      </c>
      <c r="AX449">
        <v>13324230.300000001</v>
      </c>
      <c r="BA449">
        <v>164478880.47999999</v>
      </c>
      <c r="BB449">
        <v>0</v>
      </c>
      <c r="BC449">
        <v>164478880.47999999</v>
      </c>
      <c r="BD449">
        <v>168289566.91</v>
      </c>
      <c r="BE449">
        <v>8.8376400000000004</v>
      </c>
      <c r="BF449" t="str">
        <f>IF(TRIM(W449)="",IF(TRIM(O449)="",IF(TRIM(M449)="","please check",CONCATENATE(M449,"_",COUNTIFS($M$2:$M449,M449,$C$2:$C449,$C449))),CONCATENATE(O449,"_",COUNTIFS($O$2:$O449,O449,$C$2:$C449,$C449))),W449)</f>
        <v>LU0549539178</v>
      </c>
      <c r="BG449" t="str">
        <f t="shared" si="22"/>
        <v/>
      </c>
      <c r="BH449">
        <f t="shared" si="23"/>
        <v>77596</v>
      </c>
      <c r="BI449">
        <f t="shared" si="24"/>
        <v>14872825.32</v>
      </c>
      <c r="BJ449">
        <f>IF($I449&lt;&gt;"F.E.T.",$AV449,IF($BK449="",IF($D449=$L449,$BI449,-SUMIFS($BI:$BI,$BG:$BG,$BG449,$B:$B,$B449,$L:$L,"&lt;&gt;"&amp;$L449)+SUMIFS($AY:$AY,$BG:$BG,$BG449,$B:$B,$B449)),IF($D449=$L449,-SUMIFS($BI:$BI,$BG:$BG,$BG449,$B:$B,$B449,$L:$L,"&lt;&gt;"&amp;$L449)*VLOOKUP($D449&amp;(IF($L449=MID($Q449,FIND("Bought ",$Q449)+7,3),MID($Q449,FIND("Sold ",$Q449)+5,3),IF($L449=MID($Q449,FIND("Sold ",$Q449)+5,3),MID($Q449,FIND("Bought ",$Q449)+7,3),"error"))),FX!$A:$B,2,0)+SUMIFS($AY:$AY,$BG:$BG,$BG449,$B:$B,$B449),$BI449*(VLOOKUP($D449&amp;$L449,FX!$A:$B,2,0)))))</f>
        <v>14872825.32</v>
      </c>
      <c r="BK449" t="str">
        <f>IF(E449="CASH",IFERROR(VLOOKUP(M449,[1]mapping!$A:$C,3,0),""),IF(I449="F.E.T.",IF(VLOOKUP(O449,[1]forwards!$E:$Q,13,0)=0,"",VLOOKUP(O449,[1]forwards!$E:$Q,13,0)),""))</f>
        <v/>
      </c>
      <c r="BL449" t="str">
        <f>IF($B449&lt;&gt;VLOOKUP($BL$1,NAV!$A:$N,MATCH("SubFund_Code",NAV!$A$1:$N$1,0),0),"n/a",IF($BK449="",$BJ449/SUMIFS($BJ:$BJ,$BK:$BK,"",$B:$B,$B449)*VLOOKUP($BL$1,NAV!$A:$N,MATCH("Hedged sc",NAV!$A$1:$N$1,0),0)/VLOOKUP($BL$1,NAV!$A:$N,MATCH("SC in FUND CCY",NAV!$A$1:$N$1,0),0),IF($BK449&lt;&gt;VLOOKUP($BL$1,NAV!$A:$N,MATCH("SC",NAV!$A$1:$N$1,0),0),"n/a",$BJ449/VLOOKUP($BL$1,NAV!$A:$N,MATCH("SC in FUND CCY",NAV!$A$1:$N$1,0),0))))</f>
        <v>n/a</v>
      </c>
    </row>
    <row r="450" spans="1:64" hidden="1" x14ac:dyDescent="0.25">
      <c r="A450" s="1">
        <v>44195</v>
      </c>
      <c r="B450" t="s">
        <v>1576</v>
      </c>
      <c r="C450" t="s">
        <v>1577</v>
      </c>
      <c r="D450" t="s">
        <v>57</v>
      </c>
      <c r="E450" t="s">
        <v>124</v>
      </c>
      <c r="F450" t="s">
        <v>125</v>
      </c>
      <c r="G450" t="s">
        <v>126</v>
      </c>
      <c r="H450">
        <v>400</v>
      </c>
      <c r="I450" t="s">
        <v>197</v>
      </c>
      <c r="J450">
        <v>485</v>
      </c>
      <c r="K450" t="s">
        <v>210</v>
      </c>
      <c r="L450" t="s">
        <v>57</v>
      </c>
      <c r="P450">
        <v>811325000000</v>
      </c>
      <c r="Q450" t="s">
        <v>1589</v>
      </c>
      <c r="R450" t="s">
        <v>199</v>
      </c>
      <c r="S450" t="s">
        <v>149</v>
      </c>
      <c r="T450" t="s">
        <v>149</v>
      </c>
      <c r="U450" t="s">
        <v>262</v>
      </c>
      <c r="V450">
        <v>890371</v>
      </c>
      <c r="W450" t="s">
        <v>1590</v>
      </c>
      <c r="X450" t="s">
        <v>1591</v>
      </c>
      <c r="AB450">
        <v>133528</v>
      </c>
      <c r="AC450" s="1">
        <v>43147</v>
      </c>
      <c r="AD450" s="1">
        <v>43152</v>
      </c>
      <c r="AL450">
        <v>1</v>
      </c>
      <c r="AO450">
        <v>126.44260300000001</v>
      </c>
      <c r="AP450">
        <v>135.97999999999999</v>
      </c>
      <c r="AQ450">
        <v>18157137.440000001</v>
      </c>
      <c r="AR450">
        <v>0</v>
      </c>
      <c r="AS450">
        <v>18157137.440000001</v>
      </c>
      <c r="AT450">
        <v>18157137.440000001</v>
      </c>
      <c r="AU450">
        <v>0</v>
      </c>
      <c r="AV450">
        <v>18157137.440000001</v>
      </c>
      <c r="AW450">
        <v>16883627.859999999</v>
      </c>
      <c r="AX450">
        <v>16883627.859999999</v>
      </c>
      <c r="BA450">
        <v>164478880.47999999</v>
      </c>
      <c r="BB450">
        <v>0</v>
      </c>
      <c r="BC450">
        <v>164478880.47999999</v>
      </c>
      <c r="BD450">
        <v>168289566.91</v>
      </c>
      <c r="BE450">
        <v>10.789223</v>
      </c>
      <c r="BF450" t="str">
        <f>IF(TRIM(W450)="",IF(TRIM(O450)="",IF(TRIM(M450)="","please check",CONCATENATE(M450,"_",COUNTIFS($M$2:$M450,M450,$C$2:$C450,$C450))),CONCATENATE(O450,"_",COUNTIFS($O$2:$O450,O450,$C$2:$C450,$C450))),W450)</f>
        <v>LU0839964631</v>
      </c>
      <c r="BG450" t="str">
        <f t="shared" si="22"/>
        <v/>
      </c>
      <c r="BH450">
        <f t="shared" si="23"/>
        <v>133528</v>
      </c>
      <c r="BI450">
        <f t="shared" si="24"/>
        <v>18157137.440000001</v>
      </c>
      <c r="BJ450">
        <f>IF($I450&lt;&gt;"F.E.T.",$AV450,IF($BK450="",IF($D450=$L450,$BI450,-SUMIFS($BI:$BI,$BG:$BG,$BG450,$B:$B,$B450,$L:$L,"&lt;&gt;"&amp;$L450)+SUMIFS($AY:$AY,$BG:$BG,$BG450,$B:$B,$B450)),IF($D450=$L450,-SUMIFS($BI:$BI,$BG:$BG,$BG450,$B:$B,$B450,$L:$L,"&lt;&gt;"&amp;$L450)*VLOOKUP($D450&amp;(IF($L450=MID($Q450,FIND("Bought ",$Q450)+7,3),MID($Q450,FIND("Sold ",$Q450)+5,3),IF($L450=MID($Q450,FIND("Sold ",$Q450)+5,3),MID($Q450,FIND("Bought ",$Q450)+7,3),"error"))),FX!$A:$B,2,0)+SUMIFS($AY:$AY,$BG:$BG,$BG450,$B:$B,$B450),$BI450*(VLOOKUP($D450&amp;$L450,FX!$A:$B,2,0)))))</f>
        <v>18157137.440000001</v>
      </c>
      <c r="BK450" t="str">
        <f>IF(E450="CASH",IFERROR(VLOOKUP(M450,[1]mapping!$A:$C,3,0),""),IF(I450="F.E.T.",IF(VLOOKUP(O450,[1]forwards!$E:$Q,13,0)=0,"",VLOOKUP(O450,[1]forwards!$E:$Q,13,0)),""))</f>
        <v/>
      </c>
      <c r="BL450" t="str">
        <f>IF($B450&lt;&gt;VLOOKUP($BL$1,NAV!$A:$N,MATCH("SubFund_Code",NAV!$A$1:$N$1,0),0),"n/a",IF($BK450="",$BJ450/SUMIFS($BJ:$BJ,$BK:$BK,"",$B:$B,$B450)*VLOOKUP($BL$1,NAV!$A:$N,MATCH("Hedged sc",NAV!$A$1:$N$1,0),0)/VLOOKUP($BL$1,NAV!$A:$N,MATCH("SC in FUND CCY",NAV!$A$1:$N$1,0),0),IF($BK450&lt;&gt;VLOOKUP($BL$1,NAV!$A:$N,MATCH("SC",NAV!$A$1:$N$1,0),0),"n/a",$BJ450/VLOOKUP($BL$1,NAV!$A:$N,MATCH("SC in FUND CCY",NAV!$A$1:$N$1,0),0))))</f>
        <v>n/a</v>
      </c>
    </row>
    <row r="451" spans="1:64" hidden="1" x14ac:dyDescent="0.25">
      <c r="A451" s="1">
        <v>44195</v>
      </c>
      <c r="B451" t="s">
        <v>1576</v>
      </c>
      <c r="C451" t="s">
        <v>1577</v>
      </c>
      <c r="D451" t="s">
        <v>57</v>
      </c>
      <c r="E451" t="s">
        <v>124</v>
      </c>
      <c r="F451" t="s">
        <v>125</v>
      </c>
      <c r="G451" t="s">
        <v>126</v>
      </c>
      <c r="H451">
        <v>400</v>
      </c>
      <c r="I451" t="s">
        <v>197</v>
      </c>
      <c r="J451">
        <v>485</v>
      </c>
      <c r="K451" t="s">
        <v>210</v>
      </c>
      <c r="L451" t="s">
        <v>57</v>
      </c>
      <c r="P451">
        <v>596199000000</v>
      </c>
      <c r="Q451" t="s">
        <v>1592</v>
      </c>
      <c r="R451" t="s">
        <v>199</v>
      </c>
      <c r="S451" t="s">
        <v>130</v>
      </c>
      <c r="T451" t="s">
        <v>213</v>
      </c>
      <c r="U451" t="s">
        <v>262</v>
      </c>
      <c r="V451">
        <v>890371</v>
      </c>
      <c r="W451" t="s">
        <v>1593</v>
      </c>
      <c r="X451" t="s">
        <v>209</v>
      </c>
      <c r="AB451">
        <v>88243</v>
      </c>
      <c r="AC451" s="1">
        <v>43675</v>
      </c>
      <c r="AD451" s="1">
        <v>43677</v>
      </c>
      <c r="AL451">
        <v>1</v>
      </c>
      <c r="AO451">
        <v>92.267353999999997</v>
      </c>
      <c r="AP451">
        <v>94.55</v>
      </c>
      <c r="AQ451">
        <v>8343375.6500000004</v>
      </c>
      <c r="AR451">
        <v>0</v>
      </c>
      <c r="AS451">
        <v>8343375.6500000004</v>
      </c>
      <c r="AT451">
        <v>8343375.6500000004</v>
      </c>
      <c r="AU451">
        <v>0</v>
      </c>
      <c r="AV451">
        <v>8343375.6500000004</v>
      </c>
      <c r="AW451">
        <v>8141948.1299999999</v>
      </c>
      <c r="AX451">
        <v>8141948.1299999999</v>
      </c>
      <c r="BA451">
        <v>164478880.47999999</v>
      </c>
      <c r="BB451">
        <v>0</v>
      </c>
      <c r="BC451">
        <v>164478880.47999999</v>
      </c>
      <c r="BD451">
        <v>168289566.91</v>
      </c>
      <c r="BE451">
        <v>4.9577499999999999</v>
      </c>
      <c r="BF451" t="str">
        <f>IF(TRIM(W451)="",IF(TRIM(O451)="",IF(TRIM(M451)="","please check",CONCATENATE(M451,"_",COUNTIFS($M$2:$M451,M451,$C$2:$C451,$C451))),CONCATENATE(O451,"_",COUNTIFS($O$2:$O451,O451,$C$2:$C451,$C451))),W451)</f>
        <v>BE0948508420</v>
      </c>
      <c r="BG451" t="str">
        <f t="shared" si="22"/>
        <v/>
      </c>
      <c r="BH451">
        <f t="shared" si="23"/>
        <v>88243</v>
      </c>
      <c r="BI451">
        <f t="shared" si="24"/>
        <v>8343375.6500000004</v>
      </c>
      <c r="BJ451">
        <f>IF($I451&lt;&gt;"F.E.T.",$AV451,IF($BK451="",IF($D451=$L451,$BI451,-SUMIFS($BI:$BI,$BG:$BG,$BG451,$B:$B,$B451,$L:$L,"&lt;&gt;"&amp;$L451)+SUMIFS($AY:$AY,$BG:$BG,$BG451,$B:$B,$B451)),IF($D451=$L451,-SUMIFS($BI:$BI,$BG:$BG,$BG451,$B:$B,$B451,$L:$L,"&lt;&gt;"&amp;$L451)*VLOOKUP($D451&amp;(IF($L451=MID($Q451,FIND("Bought ",$Q451)+7,3),MID($Q451,FIND("Sold ",$Q451)+5,3),IF($L451=MID($Q451,FIND("Sold ",$Q451)+5,3),MID($Q451,FIND("Bought ",$Q451)+7,3),"error"))),FX!$A:$B,2,0)+SUMIFS($AY:$AY,$BG:$BG,$BG451,$B:$B,$B451),$BI451*(VLOOKUP($D451&amp;$L451,FX!$A:$B,2,0)))))</f>
        <v>8343375.6500000004</v>
      </c>
      <c r="BK451" t="str">
        <f>IF(E451="CASH",IFERROR(VLOOKUP(M451,[1]mapping!$A:$C,3,0),""),IF(I451="F.E.T.",IF(VLOOKUP(O451,[1]forwards!$E:$Q,13,0)=0,"",VLOOKUP(O451,[1]forwards!$E:$Q,13,0)),""))</f>
        <v/>
      </c>
      <c r="BL451" t="str">
        <f>IF($B451&lt;&gt;VLOOKUP($BL$1,NAV!$A:$N,MATCH("SubFund_Code",NAV!$A$1:$N$1,0),0),"n/a",IF($BK451="",$BJ451/SUMIFS($BJ:$BJ,$BK:$BK,"",$B:$B,$B451)*VLOOKUP($BL$1,NAV!$A:$N,MATCH("Hedged sc",NAV!$A$1:$N$1,0),0)/VLOOKUP($BL$1,NAV!$A:$N,MATCH("SC in FUND CCY",NAV!$A$1:$N$1,0),0),IF($BK451&lt;&gt;VLOOKUP($BL$1,NAV!$A:$N,MATCH("SC",NAV!$A$1:$N$1,0),0),"n/a",$BJ451/VLOOKUP($BL$1,NAV!$A:$N,MATCH("SC in FUND CCY",NAV!$A$1:$N$1,0),0))))</f>
        <v>n/a</v>
      </c>
    </row>
    <row r="452" spans="1:64" hidden="1" x14ac:dyDescent="0.25">
      <c r="A452" s="1">
        <v>44195</v>
      </c>
      <c r="B452" t="s">
        <v>1576</v>
      </c>
      <c r="C452" t="s">
        <v>1577</v>
      </c>
      <c r="D452" t="s">
        <v>57</v>
      </c>
      <c r="E452" t="s">
        <v>124</v>
      </c>
      <c r="F452" t="s">
        <v>125</v>
      </c>
      <c r="G452" t="s">
        <v>126</v>
      </c>
      <c r="H452">
        <v>400</v>
      </c>
      <c r="I452" t="s">
        <v>197</v>
      </c>
      <c r="J452">
        <v>485</v>
      </c>
      <c r="K452" t="s">
        <v>210</v>
      </c>
      <c r="L452" t="s">
        <v>57</v>
      </c>
      <c r="P452">
        <v>571649000000</v>
      </c>
      <c r="Q452" t="s">
        <v>1594</v>
      </c>
      <c r="R452" t="s">
        <v>199</v>
      </c>
      <c r="S452" t="s">
        <v>149</v>
      </c>
      <c r="T452" t="s">
        <v>212</v>
      </c>
      <c r="U452" t="s">
        <v>262</v>
      </c>
      <c r="V452">
        <v>890371</v>
      </c>
      <c r="W452" t="s">
        <v>1595</v>
      </c>
      <c r="X452" t="s">
        <v>1596</v>
      </c>
      <c r="AB452">
        <v>545500</v>
      </c>
      <c r="AC452" s="1">
        <v>44131</v>
      </c>
      <c r="AD452" s="1">
        <v>44134</v>
      </c>
      <c r="AL452">
        <v>1</v>
      </c>
      <c r="AO452">
        <v>18.174244000000002</v>
      </c>
      <c r="AP452">
        <v>18.164999999999999</v>
      </c>
      <c r="AQ452">
        <v>9909007.5</v>
      </c>
      <c r="AR452">
        <v>0</v>
      </c>
      <c r="AS452">
        <v>9909007.5</v>
      </c>
      <c r="AT452">
        <v>9909007.5</v>
      </c>
      <c r="AU452">
        <v>0</v>
      </c>
      <c r="AV452">
        <v>9909007.5</v>
      </c>
      <c r="AW452">
        <v>9914050</v>
      </c>
      <c r="AX452">
        <v>9914050</v>
      </c>
      <c r="BA452">
        <v>164478880.47999999</v>
      </c>
      <c r="BB452">
        <v>0</v>
      </c>
      <c r="BC452">
        <v>164478880.47999999</v>
      </c>
      <c r="BD452">
        <v>168289566.91</v>
      </c>
      <c r="BE452">
        <v>5.8880699999999999</v>
      </c>
      <c r="BF452" t="str">
        <f>IF(TRIM(W452)="",IF(TRIM(O452)="",IF(TRIM(M452)="","please check",CONCATENATE(M452,"_",COUNTIFS($M$2:$M452,M452,$C$2:$C452,$C452))),CONCATENATE(O452,"_",COUNTIFS($O$2:$O452,O452,$C$2:$C452,$C452))),W452)</f>
        <v>LU0355583906</v>
      </c>
      <c r="BG452" t="str">
        <f t="shared" si="22"/>
        <v/>
      </c>
      <c r="BH452">
        <f t="shared" si="23"/>
        <v>545500</v>
      </c>
      <c r="BI452">
        <f t="shared" si="24"/>
        <v>9909007.5</v>
      </c>
      <c r="BJ452">
        <f>IF($I452&lt;&gt;"F.E.T.",$AV452,IF($BK452="",IF($D452=$L452,$BI452,-SUMIFS($BI:$BI,$BG:$BG,$BG452,$B:$B,$B452,$L:$L,"&lt;&gt;"&amp;$L452)+SUMIFS($AY:$AY,$BG:$BG,$BG452,$B:$B,$B452)),IF($D452=$L452,-SUMIFS($BI:$BI,$BG:$BG,$BG452,$B:$B,$B452,$L:$L,"&lt;&gt;"&amp;$L452)*VLOOKUP($D452&amp;(IF($L452=MID($Q452,FIND("Bought ",$Q452)+7,3),MID($Q452,FIND("Sold ",$Q452)+5,3),IF($L452=MID($Q452,FIND("Sold ",$Q452)+5,3),MID($Q452,FIND("Bought ",$Q452)+7,3),"error"))),FX!$A:$B,2,0)+SUMIFS($AY:$AY,$BG:$BG,$BG452,$B:$B,$B452),$BI452*(VLOOKUP($D452&amp;$L452,FX!$A:$B,2,0)))))</f>
        <v>9909007.5</v>
      </c>
      <c r="BK452" t="str">
        <f>IF(E452="CASH",IFERROR(VLOOKUP(M452,[1]mapping!$A:$C,3,0),""),IF(I452="F.E.T.",IF(VLOOKUP(O452,[1]forwards!$E:$Q,13,0)=0,"",VLOOKUP(O452,[1]forwards!$E:$Q,13,0)),""))</f>
        <v/>
      </c>
      <c r="BL452" t="str">
        <f>IF($B452&lt;&gt;VLOOKUP($BL$1,NAV!$A:$N,MATCH("SubFund_Code",NAV!$A$1:$N$1,0),0),"n/a",IF($BK452="",$BJ452/SUMIFS($BJ:$BJ,$BK:$BK,"",$B:$B,$B452)*VLOOKUP($BL$1,NAV!$A:$N,MATCH("Hedged sc",NAV!$A$1:$N$1,0),0)/VLOOKUP($BL$1,NAV!$A:$N,MATCH("SC in FUND CCY",NAV!$A$1:$N$1,0),0),IF($BK452&lt;&gt;VLOOKUP($BL$1,NAV!$A:$N,MATCH("SC",NAV!$A$1:$N$1,0),0),"n/a",$BJ452/VLOOKUP($BL$1,NAV!$A:$N,MATCH("SC in FUND CCY",NAV!$A$1:$N$1,0),0))))</f>
        <v>n/a</v>
      </c>
    </row>
    <row r="453" spans="1:64" hidden="1" x14ac:dyDescent="0.25">
      <c r="A453" s="1">
        <v>44195</v>
      </c>
      <c r="B453" t="s">
        <v>1576</v>
      </c>
      <c r="C453" t="s">
        <v>1577</v>
      </c>
      <c r="D453" t="s">
        <v>57</v>
      </c>
      <c r="E453" t="s">
        <v>124</v>
      </c>
      <c r="F453" t="s">
        <v>125</v>
      </c>
      <c r="G453" t="s">
        <v>126</v>
      </c>
      <c r="H453">
        <v>400</v>
      </c>
      <c r="I453" t="s">
        <v>197</v>
      </c>
      <c r="J453">
        <v>485</v>
      </c>
      <c r="K453" t="s">
        <v>210</v>
      </c>
      <c r="L453" t="s">
        <v>57</v>
      </c>
      <c r="P453">
        <v>429777000000</v>
      </c>
      <c r="Q453" t="s">
        <v>1597</v>
      </c>
      <c r="R453" t="s">
        <v>199</v>
      </c>
      <c r="S453" t="s">
        <v>200</v>
      </c>
      <c r="T453" t="s">
        <v>1598</v>
      </c>
      <c r="U453" t="s">
        <v>262</v>
      </c>
      <c r="V453">
        <v>890371</v>
      </c>
      <c r="W453" t="s">
        <v>1599</v>
      </c>
      <c r="X453">
        <v>3108086</v>
      </c>
      <c r="AB453">
        <v>902801</v>
      </c>
      <c r="AC453" s="1">
        <v>43308</v>
      </c>
      <c r="AD453" s="1">
        <v>43313</v>
      </c>
      <c r="AL453">
        <v>1</v>
      </c>
      <c r="AO453">
        <v>23.843385000000001</v>
      </c>
      <c r="AP453">
        <v>25.56</v>
      </c>
      <c r="AQ453">
        <v>23075593.559999999</v>
      </c>
      <c r="AR453">
        <v>0</v>
      </c>
      <c r="AS453">
        <v>23075593.559999999</v>
      </c>
      <c r="AT453">
        <v>23075593.559999999</v>
      </c>
      <c r="AU453">
        <v>0</v>
      </c>
      <c r="AV453">
        <v>23075593.559999999</v>
      </c>
      <c r="AW453">
        <v>21525832.079999998</v>
      </c>
      <c r="AX453">
        <v>21525832.079999998</v>
      </c>
      <c r="BA453">
        <v>164478880.47999999</v>
      </c>
      <c r="BB453">
        <v>0</v>
      </c>
      <c r="BC453">
        <v>164478880.47999999</v>
      </c>
      <c r="BD453">
        <v>168289566.91</v>
      </c>
      <c r="BE453">
        <v>13.711838</v>
      </c>
      <c r="BF453" t="str">
        <f>IF(TRIM(W453)="",IF(TRIM(O453)="",IF(TRIM(M453)="","please check",CONCATENATE(M453,"_",COUNTIFS($M$2:$M453,M453,$C$2:$C453,$C453))),CONCATENATE(O453,"_",COUNTIFS($O$2:$O453,O453,$C$2:$C453,$C453))),W453)</f>
        <v>IE0031080868</v>
      </c>
      <c r="BG453" t="str">
        <f t="shared" ref="BG453:BG517" si="25">IF(TRIM(O453)="","",IFERROR(_xlfn.NUMBERVALUE(TRIM(O453)),TRIM(O453)))</f>
        <v/>
      </c>
      <c r="BH453">
        <f t="shared" ref="BH453:BH517" si="26">IF(I453="F.E.T.",$AW453,IF(AB453="",AQ453,AB453))</f>
        <v>902801</v>
      </c>
      <c r="BI453">
        <f t="shared" ref="BI453:BI517" si="27">IF($I453&lt;&gt;"F.E.T.",$AS453,$BH453)</f>
        <v>23075593.559999999</v>
      </c>
      <c r="BJ453">
        <f>IF($I453&lt;&gt;"F.E.T.",$AV453,IF($BK453="",IF($D453=$L453,$BI453,-SUMIFS($BI:$BI,$BG:$BG,$BG453,$B:$B,$B453,$L:$L,"&lt;&gt;"&amp;$L453)+SUMIFS($AY:$AY,$BG:$BG,$BG453,$B:$B,$B453)),IF($D453=$L453,-SUMIFS($BI:$BI,$BG:$BG,$BG453,$B:$B,$B453,$L:$L,"&lt;&gt;"&amp;$L453)*VLOOKUP($D453&amp;(IF($L453=MID($Q453,FIND("Bought ",$Q453)+7,3),MID($Q453,FIND("Sold ",$Q453)+5,3),IF($L453=MID($Q453,FIND("Sold ",$Q453)+5,3),MID($Q453,FIND("Bought ",$Q453)+7,3),"error"))),FX!$A:$B,2,0)+SUMIFS($AY:$AY,$BG:$BG,$BG453,$B:$B,$B453),$BI453*(VLOOKUP($D453&amp;$L453,FX!$A:$B,2,0)))))</f>
        <v>23075593.559999999</v>
      </c>
      <c r="BK453" t="str">
        <f>IF(E453="CASH",IFERROR(VLOOKUP(M453,[1]mapping!$A:$C,3,0),""),IF(I453="F.E.T.",IF(VLOOKUP(O453,[1]forwards!$E:$Q,13,0)=0,"",VLOOKUP(O453,[1]forwards!$E:$Q,13,0)),""))</f>
        <v/>
      </c>
      <c r="BL453" t="str">
        <f>IF($B453&lt;&gt;VLOOKUP($BL$1,NAV!$A:$N,MATCH("SubFund_Code",NAV!$A$1:$N$1,0),0),"n/a",IF($BK453="",$BJ453/SUMIFS($BJ:$BJ,$BK:$BK,"",$B:$B,$B453)*VLOOKUP($BL$1,NAV!$A:$N,MATCH("Hedged sc",NAV!$A$1:$N$1,0),0)/VLOOKUP($BL$1,NAV!$A:$N,MATCH("SC in FUND CCY",NAV!$A$1:$N$1,0),0),IF($BK453&lt;&gt;VLOOKUP($BL$1,NAV!$A:$N,MATCH("SC",NAV!$A$1:$N$1,0),0),"n/a",$BJ453/VLOOKUP($BL$1,NAV!$A:$N,MATCH("SC in FUND CCY",NAV!$A$1:$N$1,0),0))))</f>
        <v>n/a</v>
      </c>
    </row>
    <row r="454" spans="1:64" hidden="1" x14ac:dyDescent="0.25">
      <c r="A454" s="1">
        <v>44195</v>
      </c>
      <c r="B454" t="s">
        <v>1576</v>
      </c>
      <c r="C454" t="s">
        <v>1577</v>
      </c>
      <c r="D454" t="s">
        <v>57</v>
      </c>
      <c r="E454" t="s">
        <v>124</v>
      </c>
      <c r="F454" t="s">
        <v>125</v>
      </c>
      <c r="G454" t="s">
        <v>126</v>
      </c>
      <c r="H454">
        <v>400</v>
      </c>
      <c r="I454" t="s">
        <v>197</v>
      </c>
      <c r="J454">
        <v>485</v>
      </c>
      <c r="K454" t="s">
        <v>210</v>
      </c>
      <c r="L454" t="s">
        <v>57</v>
      </c>
      <c r="P454">
        <v>65023000000</v>
      </c>
      <c r="Q454" t="s">
        <v>1600</v>
      </c>
      <c r="R454" t="s">
        <v>199</v>
      </c>
      <c r="S454" t="s">
        <v>149</v>
      </c>
      <c r="T454" t="s">
        <v>211</v>
      </c>
      <c r="U454" t="s">
        <v>262</v>
      </c>
      <c r="V454">
        <v>890371</v>
      </c>
      <c r="W454" t="s">
        <v>1601</v>
      </c>
      <c r="X454">
        <v>5795033</v>
      </c>
      <c r="AB454">
        <v>935082</v>
      </c>
      <c r="AC454" s="1">
        <v>43399</v>
      </c>
      <c r="AD454" s="1">
        <v>43404</v>
      </c>
      <c r="AL454">
        <v>1</v>
      </c>
      <c r="AO454">
        <v>13.355124</v>
      </c>
      <c r="AP454">
        <v>14.1218</v>
      </c>
      <c r="AQ454">
        <v>13205040.99</v>
      </c>
      <c r="AR454">
        <v>0</v>
      </c>
      <c r="AS454">
        <v>13205040.99</v>
      </c>
      <c r="AT454">
        <v>13205040.99</v>
      </c>
      <c r="AU454">
        <v>0</v>
      </c>
      <c r="AV454">
        <v>13205040.99</v>
      </c>
      <c r="AW454">
        <v>12488136.369999999</v>
      </c>
      <c r="AX454">
        <v>12488136.369999999</v>
      </c>
      <c r="BA454">
        <v>164478880.47999999</v>
      </c>
      <c r="BB454">
        <v>0</v>
      </c>
      <c r="BC454">
        <v>164478880.47999999</v>
      </c>
      <c r="BD454">
        <v>168289566.91</v>
      </c>
      <c r="BE454">
        <v>7.8466189999999996</v>
      </c>
      <c r="BF454" t="str">
        <f>IF(TRIM(W454)="",IF(TRIM(O454)="",IF(TRIM(M454)="","please check",CONCATENATE(M454,"_",COUNTIFS($M$2:$M454,M454,$C$2:$C454,$C454))),CONCATENATE(O454,"_",COUNTIFS($O$2:$O454,O454,$C$2:$C454,$C454))),W454)</f>
        <v>LU0106236184</v>
      </c>
      <c r="BG454" t="str">
        <f t="shared" si="25"/>
        <v/>
      </c>
      <c r="BH454">
        <f t="shared" si="26"/>
        <v>935082</v>
      </c>
      <c r="BI454">
        <f t="shared" si="27"/>
        <v>13205040.99</v>
      </c>
      <c r="BJ454">
        <f>IF($I454&lt;&gt;"F.E.T.",$AV454,IF($BK454="",IF($D454=$L454,$BI454,-SUMIFS($BI:$BI,$BG:$BG,$BG454,$B:$B,$B454,$L:$L,"&lt;&gt;"&amp;$L454)+SUMIFS($AY:$AY,$BG:$BG,$BG454,$B:$B,$B454)),IF($D454=$L454,-SUMIFS($BI:$BI,$BG:$BG,$BG454,$B:$B,$B454,$L:$L,"&lt;&gt;"&amp;$L454)*VLOOKUP($D454&amp;(IF($L454=MID($Q454,FIND("Bought ",$Q454)+7,3),MID($Q454,FIND("Sold ",$Q454)+5,3),IF($L454=MID($Q454,FIND("Sold ",$Q454)+5,3),MID($Q454,FIND("Bought ",$Q454)+7,3),"error"))),FX!$A:$B,2,0)+SUMIFS($AY:$AY,$BG:$BG,$BG454,$B:$B,$B454),$BI454*(VLOOKUP($D454&amp;$L454,FX!$A:$B,2,0)))))</f>
        <v>13205040.99</v>
      </c>
      <c r="BK454" t="str">
        <f>IF(E454="CASH",IFERROR(VLOOKUP(M454,[1]mapping!$A:$C,3,0),""),IF(I454="F.E.T.",IF(VLOOKUP(O454,[1]forwards!$E:$Q,13,0)=0,"",VLOOKUP(O454,[1]forwards!$E:$Q,13,0)),""))</f>
        <v/>
      </c>
      <c r="BL454" t="str">
        <f>IF($B454&lt;&gt;VLOOKUP($BL$1,NAV!$A:$N,MATCH("SubFund_Code",NAV!$A$1:$N$1,0),0),"n/a",IF($BK454="",$BJ454/SUMIFS($BJ:$BJ,$BK:$BK,"",$B:$B,$B454)*VLOOKUP($BL$1,NAV!$A:$N,MATCH("Hedged sc",NAV!$A$1:$N$1,0),0)/VLOOKUP($BL$1,NAV!$A:$N,MATCH("SC in FUND CCY",NAV!$A$1:$N$1,0),0),IF($BK454&lt;&gt;VLOOKUP($BL$1,NAV!$A:$N,MATCH("SC",NAV!$A$1:$N$1,0),0),"n/a",$BJ454/VLOOKUP($BL$1,NAV!$A:$N,MATCH("SC in FUND CCY",NAV!$A$1:$N$1,0),0))))</f>
        <v>n/a</v>
      </c>
    </row>
    <row r="455" spans="1:64" hidden="1" x14ac:dyDescent="0.25">
      <c r="A455" s="1">
        <v>44195</v>
      </c>
      <c r="B455" t="s">
        <v>1576</v>
      </c>
      <c r="C455" t="s">
        <v>1577</v>
      </c>
      <c r="D455" t="s">
        <v>57</v>
      </c>
      <c r="E455" t="s">
        <v>124</v>
      </c>
      <c r="F455" t="s">
        <v>125</v>
      </c>
      <c r="G455" t="s">
        <v>126</v>
      </c>
      <c r="H455">
        <v>400</v>
      </c>
      <c r="I455" t="s">
        <v>197</v>
      </c>
      <c r="J455">
        <v>485</v>
      </c>
      <c r="K455" t="s">
        <v>210</v>
      </c>
      <c r="L455" t="s">
        <v>57</v>
      </c>
      <c r="P455">
        <v>89337000000</v>
      </c>
      <c r="Q455" t="s">
        <v>1602</v>
      </c>
      <c r="R455" t="s">
        <v>199</v>
      </c>
      <c r="S455" t="s">
        <v>149</v>
      </c>
      <c r="T455" t="s">
        <v>211</v>
      </c>
      <c r="U455" t="s">
        <v>262</v>
      </c>
      <c r="V455">
        <v>890371</v>
      </c>
      <c r="W455" t="s">
        <v>1603</v>
      </c>
      <c r="X455" t="s">
        <v>1604</v>
      </c>
      <c r="AB455">
        <v>4750</v>
      </c>
      <c r="AC455" s="1">
        <v>43133</v>
      </c>
      <c r="AD455" s="1">
        <v>43138</v>
      </c>
      <c r="AL455">
        <v>1</v>
      </c>
      <c r="AO455">
        <v>2513.9023200000001</v>
      </c>
      <c r="AP455">
        <v>2807.67</v>
      </c>
      <c r="AQ455">
        <v>13336432.5</v>
      </c>
      <c r="AR455">
        <v>0</v>
      </c>
      <c r="AS455">
        <v>13336432.5</v>
      </c>
      <c r="AT455">
        <v>13336432.5</v>
      </c>
      <c r="AU455">
        <v>0</v>
      </c>
      <c r="AV455">
        <v>13336432.5</v>
      </c>
      <c r="AW455">
        <v>11941036.02</v>
      </c>
      <c r="AX455">
        <v>11941036.02</v>
      </c>
      <c r="BA455">
        <v>164478880.47999999</v>
      </c>
      <c r="BB455">
        <v>0</v>
      </c>
      <c r="BC455">
        <v>164478880.47999999</v>
      </c>
      <c r="BD455">
        <v>168289566.91</v>
      </c>
      <c r="BE455">
        <v>7.9246939999999997</v>
      </c>
      <c r="BF455" t="str">
        <f>IF(TRIM(W455)="",IF(TRIM(O455)="",IF(TRIM(M455)="","please check",CONCATENATE(M455,"_",COUNTIFS($M$2:$M455,M455,$C$2:$C455,$C455))),CONCATENATE(O455,"_",COUNTIFS($O$2:$O455,O455,$C$2:$C455,$C455))),W455)</f>
        <v>LU0156671926</v>
      </c>
      <c r="BG455" t="str">
        <f t="shared" si="25"/>
        <v/>
      </c>
      <c r="BH455">
        <f t="shared" si="26"/>
        <v>4750</v>
      </c>
      <c r="BI455">
        <f t="shared" si="27"/>
        <v>13336432.5</v>
      </c>
      <c r="BJ455">
        <f>IF($I455&lt;&gt;"F.E.T.",$AV455,IF($BK455="",IF($D455=$L455,$BI455,-SUMIFS($BI:$BI,$BG:$BG,$BG455,$B:$B,$B455,$L:$L,"&lt;&gt;"&amp;$L455)+SUMIFS($AY:$AY,$BG:$BG,$BG455,$B:$B,$B455)),IF($D455=$L455,-SUMIFS($BI:$BI,$BG:$BG,$BG455,$B:$B,$B455,$L:$L,"&lt;&gt;"&amp;$L455)*VLOOKUP($D455&amp;(IF($L455=MID($Q455,FIND("Bought ",$Q455)+7,3),MID($Q455,FIND("Sold ",$Q455)+5,3),IF($L455=MID($Q455,FIND("Sold ",$Q455)+5,3),MID($Q455,FIND("Bought ",$Q455)+7,3),"error"))),FX!$A:$B,2,0)+SUMIFS($AY:$AY,$BG:$BG,$BG455,$B:$B,$B455),$BI455*(VLOOKUP($D455&amp;$L455,FX!$A:$B,2,0)))))</f>
        <v>13336432.5</v>
      </c>
      <c r="BK455" t="str">
        <f>IF(E455="CASH",IFERROR(VLOOKUP(M455,[1]mapping!$A:$C,3,0),""),IF(I455="F.E.T.",IF(VLOOKUP(O455,[1]forwards!$E:$Q,13,0)=0,"",VLOOKUP(O455,[1]forwards!$E:$Q,13,0)),""))</f>
        <v/>
      </c>
      <c r="BL455" t="str">
        <f>IF($B455&lt;&gt;VLOOKUP($BL$1,NAV!$A:$N,MATCH("SubFund_Code",NAV!$A$1:$N$1,0),0),"n/a",IF($BK455="",$BJ455/SUMIFS($BJ:$BJ,$BK:$BK,"",$B:$B,$B455)*VLOOKUP($BL$1,NAV!$A:$N,MATCH("Hedged sc",NAV!$A$1:$N$1,0),0)/VLOOKUP($BL$1,NAV!$A:$N,MATCH("SC in FUND CCY",NAV!$A$1:$N$1,0),0),IF($BK455&lt;&gt;VLOOKUP($BL$1,NAV!$A:$N,MATCH("SC",NAV!$A$1:$N$1,0),0),"n/a",$BJ455/VLOOKUP($BL$1,NAV!$A:$N,MATCH("SC in FUND CCY",NAV!$A$1:$N$1,0),0))))</f>
        <v>n/a</v>
      </c>
    </row>
    <row r="456" spans="1:64" hidden="1" x14ac:dyDescent="0.25">
      <c r="A456" s="1">
        <v>44196</v>
      </c>
      <c r="B456" t="s">
        <v>102</v>
      </c>
      <c r="C456" t="s">
        <v>103</v>
      </c>
      <c r="D456" t="s">
        <v>57</v>
      </c>
      <c r="E456" t="s">
        <v>58</v>
      </c>
      <c r="F456" t="s">
        <v>59</v>
      </c>
      <c r="G456" t="s">
        <v>60</v>
      </c>
      <c r="H456">
        <v>600</v>
      </c>
      <c r="I456" t="s">
        <v>65</v>
      </c>
      <c r="L456" t="s">
        <v>57</v>
      </c>
      <c r="M456">
        <v>155000</v>
      </c>
      <c r="N456">
        <v>0</v>
      </c>
      <c r="Q456" t="s">
        <v>82</v>
      </c>
      <c r="AQ456">
        <v>300</v>
      </c>
      <c r="AS456">
        <v>300</v>
      </c>
      <c r="AT456">
        <v>300</v>
      </c>
      <c r="AV456">
        <v>300</v>
      </c>
      <c r="BA456">
        <v>388394.55</v>
      </c>
      <c r="BD456">
        <v>13034396.199999999</v>
      </c>
      <c r="BE456">
        <v>2.3019999999999998E-3</v>
      </c>
      <c r="BF456" t="str">
        <f>IF(TRIM(W456)="",IF(TRIM(O456)="",IF(TRIM(M456)="","please check",CONCATENATE(M456,"_",COUNTIFS($M$2:$M456,M456,$C$2:$C456,$C456))),CONCATENATE(O456,"_",COUNTIFS($O$2:$O456,O456,$C$2:$C456,$C456))),W456)</f>
        <v>155000_1</v>
      </c>
      <c r="BG456" t="str">
        <f t="shared" si="25"/>
        <v/>
      </c>
      <c r="BH456">
        <f t="shared" si="26"/>
        <v>300</v>
      </c>
      <c r="BI456">
        <f t="shared" si="27"/>
        <v>300</v>
      </c>
      <c r="BJ456">
        <f>IF($I456&lt;&gt;"F.E.T.",$AV456,IF($BK456="",IF($D456=$L456,$BI456,-SUMIFS($BI:$BI,$BG:$BG,$BG456,$B:$B,$B456,$L:$L,"&lt;&gt;"&amp;$L456)+SUMIFS($AY:$AY,$BG:$BG,$BG456,$B:$B,$B456)),IF($D456=$L456,-SUMIFS($BI:$BI,$BG:$BG,$BG456,$B:$B,$B456,$L:$L,"&lt;&gt;"&amp;$L456)*VLOOKUP($D456&amp;(IF($L456=MID($Q456,FIND("Bought ",$Q456)+7,3),MID($Q456,FIND("Sold ",$Q456)+5,3),IF($L456=MID($Q456,FIND("Sold ",$Q456)+5,3),MID($Q456,FIND("Bought ",$Q456)+7,3),"error"))),FX!$A:$B,2,0)+SUMIFS($AY:$AY,$BG:$BG,$BG456,$B:$B,$B456),$BI456*(VLOOKUP($D456&amp;$L456,FX!$A:$B,2,0)))))</f>
        <v>300</v>
      </c>
      <c r="BK456" t="str">
        <f>IF(E456="CASH",IFERROR(VLOOKUP(M456,[1]mapping!$A:$C,3,0),""),IF(I456="F.E.T.",IF(VLOOKUP(O456,[1]forwards!$E:$Q,13,0)=0,"",VLOOKUP(O456,[1]forwards!$E:$Q,13,0)),""))</f>
        <v/>
      </c>
      <c r="BL456" t="str">
        <f>IF($B456&lt;&gt;VLOOKUP($BL$1,NAV!$A:$N,MATCH("SubFund_Code",NAV!$A$1:$N$1,0),0),"n/a",IF($BK456="",$BJ456/SUMIFS($BJ:$BJ,$BK:$BK,"",$B:$B,$B456)*VLOOKUP($BL$1,NAV!$A:$N,MATCH("Hedged sc",NAV!$A$1:$N$1,0),0)/VLOOKUP($BL$1,NAV!$A:$N,MATCH("SC in FUND CCY",NAV!$A$1:$N$1,0),0),IF($BK456&lt;&gt;VLOOKUP($BL$1,NAV!$A:$N,MATCH("SC",NAV!$A$1:$N$1,0),0),"n/a",$BJ456/VLOOKUP($BL$1,NAV!$A:$N,MATCH("SC in FUND CCY",NAV!$A$1:$N$1,0),0))))</f>
        <v>n/a</v>
      </c>
    </row>
    <row r="457" spans="1:64" hidden="1" x14ac:dyDescent="0.25">
      <c r="A457" s="1">
        <v>44196</v>
      </c>
      <c r="B457" t="s">
        <v>102</v>
      </c>
      <c r="C457" t="s">
        <v>103</v>
      </c>
      <c r="D457" t="s">
        <v>57</v>
      </c>
      <c r="E457" t="s">
        <v>58</v>
      </c>
      <c r="F457" t="s">
        <v>59</v>
      </c>
      <c r="G457" t="s">
        <v>60</v>
      </c>
      <c r="H457">
        <v>450</v>
      </c>
      <c r="I457" t="s">
        <v>58</v>
      </c>
      <c r="L457" t="s">
        <v>57</v>
      </c>
      <c r="M457">
        <v>144120</v>
      </c>
      <c r="N457">
        <v>0</v>
      </c>
      <c r="Q457" t="s">
        <v>61</v>
      </c>
      <c r="AQ457">
        <v>60616.98</v>
      </c>
      <c r="AS457">
        <v>60616.98</v>
      </c>
      <c r="AT457">
        <v>60616.98</v>
      </c>
      <c r="AV457">
        <v>60616.98</v>
      </c>
      <c r="BA457">
        <v>388394.55</v>
      </c>
      <c r="BD457">
        <v>13034396.199999999</v>
      </c>
      <c r="BE457">
        <v>0.46505400000000002</v>
      </c>
      <c r="BF457" t="str">
        <f>IF(TRIM(W457)="",IF(TRIM(O457)="",IF(TRIM(M457)="","please check",CONCATENATE(M457,"_",COUNTIFS($M$2:$M457,M457,$C$2:$C457,$C457))),CONCATENATE(O457,"_",COUNTIFS($O$2:$O457,O457,$C$2:$C457,$C457))),W457)</f>
        <v>144120_1</v>
      </c>
      <c r="BG457" t="str">
        <f t="shared" si="25"/>
        <v/>
      </c>
      <c r="BH457">
        <f t="shared" si="26"/>
        <v>60616.98</v>
      </c>
      <c r="BI457">
        <f t="shared" si="27"/>
        <v>60616.98</v>
      </c>
      <c r="BJ457">
        <f>IF($I457&lt;&gt;"F.E.T.",$AV457,IF($BK457="",IF($D457=$L457,$BI457,-SUMIFS($BI:$BI,$BG:$BG,$BG457,$B:$B,$B457,$L:$L,"&lt;&gt;"&amp;$L457)+SUMIFS($AY:$AY,$BG:$BG,$BG457,$B:$B,$B457)),IF($D457=$L457,-SUMIFS($BI:$BI,$BG:$BG,$BG457,$B:$B,$B457,$L:$L,"&lt;&gt;"&amp;$L457)*VLOOKUP($D457&amp;(IF($L457=MID($Q457,FIND("Bought ",$Q457)+7,3),MID($Q457,FIND("Sold ",$Q457)+5,3),IF($L457=MID($Q457,FIND("Sold ",$Q457)+5,3),MID($Q457,FIND("Bought ",$Q457)+7,3),"error"))),FX!$A:$B,2,0)+SUMIFS($AY:$AY,$BG:$BG,$BG457,$B:$B,$B457),$BI457*(VLOOKUP($D457&amp;$L457,FX!$A:$B,2,0)))))</f>
        <v>60616.98</v>
      </c>
      <c r="BK457" t="str">
        <f>IF(E457="CASH",IFERROR(VLOOKUP(M457,[1]mapping!$A:$C,3,0),""),IF(I457="F.E.T.",IF(VLOOKUP(O457,[1]forwards!$E:$Q,13,0)=0,"",VLOOKUP(O457,[1]forwards!$E:$Q,13,0)),""))</f>
        <v/>
      </c>
      <c r="BL457" t="str">
        <f>IF($B457&lt;&gt;VLOOKUP($BL$1,NAV!$A:$N,MATCH("SubFund_Code",NAV!$A$1:$N$1,0),0),"n/a",IF($BK457="",$BJ457/SUMIFS($BJ:$BJ,$BK:$BK,"",$B:$B,$B457)*VLOOKUP($BL$1,NAV!$A:$N,MATCH("Hedged sc",NAV!$A$1:$N$1,0),0)/VLOOKUP($BL$1,NAV!$A:$N,MATCH("SC in FUND CCY",NAV!$A$1:$N$1,0),0),IF($BK457&lt;&gt;VLOOKUP($BL$1,NAV!$A:$N,MATCH("SC",NAV!$A$1:$N$1,0),0),"n/a",$BJ457/VLOOKUP($BL$1,NAV!$A:$N,MATCH("SC in FUND CCY",NAV!$A$1:$N$1,0),0))))</f>
        <v>n/a</v>
      </c>
    </row>
    <row r="458" spans="1:64" hidden="1" x14ac:dyDescent="0.25">
      <c r="A458" s="1">
        <v>44196</v>
      </c>
      <c r="B458" t="s">
        <v>102</v>
      </c>
      <c r="C458" t="s">
        <v>103</v>
      </c>
      <c r="D458" t="s">
        <v>57</v>
      </c>
      <c r="E458" t="s">
        <v>58</v>
      </c>
      <c r="F458" t="s">
        <v>59</v>
      </c>
      <c r="G458" t="s">
        <v>60</v>
      </c>
      <c r="H458">
        <v>450</v>
      </c>
      <c r="I458" t="s">
        <v>58</v>
      </c>
      <c r="L458" t="s">
        <v>63</v>
      </c>
      <c r="M458">
        <v>144120</v>
      </c>
      <c r="N458">
        <v>0</v>
      </c>
      <c r="Q458" t="s">
        <v>61</v>
      </c>
      <c r="AQ458">
        <v>1105.17</v>
      </c>
      <c r="AS458">
        <v>1105.17</v>
      </c>
      <c r="AT458">
        <v>903.25</v>
      </c>
      <c r="AV458">
        <v>903.25</v>
      </c>
      <c r="BA458">
        <v>903.25</v>
      </c>
      <c r="BD458">
        <v>13034396.199999999</v>
      </c>
      <c r="BE458">
        <v>6.9300000000000004E-3</v>
      </c>
      <c r="BF458" t="str">
        <f>IF(TRIM(W458)="",IF(TRIM(O458)="",IF(TRIM(M458)="","please check",CONCATENATE(M458,"_",COUNTIFS($M$2:$M458,M458,$C$2:$C458,$C458))),CONCATENATE(O458,"_",COUNTIFS($O$2:$O458,O458,$C$2:$C458,$C458))),W458)</f>
        <v>144120_2</v>
      </c>
      <c r="BG458" t="str">
        <f t="shared" si="25"/>
        <v/>
      </c>
      <c r="BH458">
        <f t="shared" si="26"/>
        <v>1105.17</v>
      </c>
      <c r="BI458">
        <f t="shared" si="27"/>
        <v>1105.17</v>
      </c>
      <c r="BJ458">
        <f>IF($I458&lt;&gt;"F.E.T.",$AV458,IF($BK458="",IF($D458=$L458,$BI458,-SUMIFS($BI:$BI,$BG:$BG,$BG458,$B:$B,$B458,$L:$L,"&lt;&gt;"&amp;$L458)+SUMIFS($AY:$AY,$BG:$BG,$BG458,$B:$B,$B458)),IF($D458=$L458,-SUMIFS($BI:$BI,$BG:$BG,$BG458,$B:$B,$B458,$L:$L,"&lt;&gt;"&amp;$L458)*VLOOKUP($D458&amp;(IF($L458=MID($Q458,FIND("Bought ",$Q458)+7,3),MID($Q458,FIND("Sold ",$Q458)+5,3),IF($L458=MID($Q458,FIND("Sold ",$Q458)+5,3),MID($Q458,FIND("Bought ",$Q458)+7,3),"error"))),FX!$A:$B,2,0)+SUMIFS($AY:$AY,$BG:$BG,$BG458,$B:$B,$B458),$BI458*(VLOOKUP($D458&amp;$L458,FX!$A:$B,2,0)))))</f>
        <v>903.25</v>
      </c>
      <c r="BK458" t="str">
        <f>IF(E458="CASH",IFERROR(VLOOKUP(M458,[1]mapping!$A:$C,3,0),""),IF(I458="F.E.T.",IF(VLOOKUP(O458,[1]forwards!$E:$Q,13,0)=0,"",VLOOKUP(O458,[1]forwards!$E:$Q,13,0)),""))</f>
        <v/>
      </c>
      <c r="BL458" t="str">
        <f>IF($B458&lt;&gt;VLOOKUP($BL$1,NAV!$A:$N,MATCH("SubFund_Code",NAV!$A$1:$N$1,0),0),"n/a",IF($BK458="",$BJ458/SUMIFS($BJ:$BJ,$BK:$BK,"",$B:$B,$B458)*VLOOKUP($BL$1,NAV!$A:$N,MATCH("Hedged sc",NAV!$A$1:$N$1,0),0)/VLOOKUP($BL$1,NAV!$A:$N,MATCH("SC in FUND CCY",NAV!$A$1:$N$1,0),0),IF($BK458&lt;&gt;VLOOKUP($BL$1,NAV!$A:$N,MATCH("SC",NAV!$A$1:$N$1,0),0),"n/a",$BJ458/VLOOKUP($BL$1,NAV!$A:$N,MATCH("SC in FUND CCY",NAV!$A$1:$N$1,0),0))))</f>
        <v>n/a</v>
      </c>
    </row>
    <row r="459" spans="1:64" hidden="1" x14ac:dyDescent="0.25">
      <c r="A459" s="1">
        <v>44196</v>
      </c>
      <c r="B459" t="s">
        <v>102</v>
      </c>
      <c r="C459" t="s">
        <v>103</v>
      </c>
      <c r="D459" t="s">
        <v>57</v>
      </c>
      <c r="E459" t="s">
        <v>58</v>
      </c>
      <c r="F459" t="s">
        <v>59</v>
      </c>
      <c r="G459" t="s">
        <v>60</v>
      </c>
      <c r="H459">
        <v>600</v>
      </c>
      <c r="I459" t="s">
        <v>65</v>
      </c>
      <c r="L459" t="s">
        <v>57</v>
      </c>
      <c r="M459">
        <v>152001</v>
      </c>
      <c r="N459">
        <v>0</v>
      </c>
      <c r="Q459" t="s">
        <v>66</v>
      </c>
      <c r="AQ459">
        <v>-4.01</v>
      </c>
      <c r="AS459">
        <v>-4.01</v>
      </c>
      <c r="AT459">
        <v>-4.01</v>
      </c>
      <c r="AV459">
        <v>-4.01</v>
      </c>
      <c r="BA459">
        <v>388394.55</v>
      </c>
      <c r="BD459">
        <v>13034396.199999999</v>
      </c>
      <c r="BE459">
        <v>-3.1000000000000001E-5</v>
      </c>
      <c r="BF459" t="str">
        <f>IF(TRIM(W459)="",IF(TRIM(O459)="",IF(TRIM(M459)="","please check",CONCATENATE(M459,"_",COUNTIFS($M$2:$M459,M459,$C$2:$C459,$C459))),CONCATENATE(O459,"_",COUNTIFS($O$2:$O459,O459,$C$2:$C459,$C459))),W459)</f>
        <v>152001_1</v>
      </c>
      <c r="BG459" t="str">
        <f t="shared" si="25"/>
        <v/>
      </c>
      <c r="BH459">
        <f t="shared" si="26"/>
        <v>-4.01</v>
      </c>
      <c r="BI459">
        <f t="shared" si="27"/>
        <v>-4.01</v>
      </c>
      <c r="BJ459">
        <f>IF($I459&lt;&gt;"F.E.T.",$AV459,IF($BK459="",IF($D459=$L459,$BI459,-SUMIFS($BI:$BI,$BG:$BG,$BG459,$B:$B,$B459,$L:$L,"&lt;&gt;"&amp;$L459)+SUMIFS($AY:$AY,$BG:$BG,$BG459,$B:$B,$B459)),IF($D459=$L459,-SUMIFS($BI:$BI,$BG:$BG,$BG459,$B:$B,$B459,$L:$L,"&lt;&gt;"&amp;$L459)*VLOOKUP($D459&amp;(IF($L459=MID($Q459,FIND("Bought ",$Q459)+7,3),MID($Q459,FIND("Sold ",$Q459)+5,3),IF($L459=MID($Q459,FIND("Sold ",$Q459)+5,3),MID($Q459,FIND("Bought ",$Q459)+7,3),"error"))),FX!$A:$B,2,0)+SUMIFS($AY:$AY,$BG:$BG,$BG459,$B:$B,$B459),$BI459*(VLOOKUP($D459&amp;$L459,FX!$A:$B,2,0)))))</f>
        <v>-4.01</v>
      </c>
      <c r="BK459" t="str">
        <f>IF(E459="CASH",IFERROR(VLOOKUP(M459,[1]mapping!$A:$C,3,0),""),IF(I459="F.E.T.",IF(VLOOKUP(O459,[1]forwards!$E:$Q,13,0)=0,"",VLOOKUP(O459,[1]forwards!$E:$Q,13,0)),""))</f>
        <v/>
      </c>
      <c r="BL459" t="str">
        <f>IF($B459&lt;&gt;VLOOKUP($BL$1,NAV!$A:$N,MATCH("SubFund_Code",NAV!$A$1:$N$1,0),0),"n/a",IF($BK459="",$BJ459/SUMIFS($BJ:$BJ,$BK:$BK,"",$B:$B,$B459)*VLOOKUP($BL$1,NAV!$A:$N,MATCH("Hedged sc",NAV!$A$1:$N$1,0),0)/VLOOKUP($BL$1,NAV!$A:$N,MATCH("SC in FUND CCY",NAV!$A$1:$N$1,0),0),IF($BK459&lt;&gt;VLOOKUP($BL$1,NAV!$A:$N,MATCH("SC",NAV!$A$1:$N$1,0),0),"n/a",$BJ459/VLOOKUP($BL$1,NAV!$A:$N,MATCH("SC in FUND CCY",NAV!$A$1:$N$1,0),0))))</f>
        <v>n/a</v>
      </c>
    </row>
    <row r="460" spans="1:64" hidden="1" x14ac:dyDescent="0.25">
      <c r="A460" s="1">
        <v>44196</v>
      </c>
      <c r="B460" t="s">
        <v>102</v>
      </c>
      <c r="C460" t="s">
        <v>103</v>
      </c>
      <c r="D460" t="s">
        <v>57</v>
      </c>
      <c r="E460" t="s">
        <v>58</v>
      </c>
      <c r="F460" t="s">
        <v>59</v>
      </c>
      <c r="G460" t="s">
        <v>60</v>
      </c>
      <c r="H460">
        <v>850</v>
      </c>
      <c r="I460" t="s">
        <v>62</v>
      </c>
      <c r="L460" t="s">
        <v>57</v>
      </c>
      <c r="M460">
        <v>290034</v>
      </c>
      <c r="N460">
        <v>0</v>
      </c>
      <c r="Q460" t="s">
        <v>80</v>
      </c>
      <c r="AQ460">
        <v>-1112.9000000000001</v>
      </c>
      <c r="AS460">
        <v>-1112.9000000000001</v>
      </c>
      <c r="AT460">
        <v>-1112.9000000000001</v>
      </c>
      <c r="AV460">
        <v>-1112.9000000000001</v>
      </c>
      <c r="BA460">
        <v>388394.55</v>
      </c>
      <c r="BD460">
        <v>13034396.199999999</v>
      </c>
      <c r="BE460">
        <v>-8.5380000000000005E-3</v>
      </c>
      <c r="BF460" t="str">
        <f>IF(TRIM(W460)="",IF(TRIM(O460)="",IF(TRIM(M460)="","please check",CONCATENATE(M460,"_",COUNTIFS($M$2:$M460,M460,$C$2:$C460,$C460))),CONCATENATE(O460,"_",COUNTIFS($O$2:$O460,O460,$C$2:$C460,$C460))),W460)</f>
        <v>290034_1</v>
      </c>
      <c r="BG460" t="str">
        <f t="shared" si="25"/>
        <v/>
      </c>
      <c r="BH460">
        <f t="shared" si="26"/>
        <v>-1112.9000000000001</v>
      </c>
      <c r="BI460">
        <f t="shared" si="27"/>
        <v>-1112.9000000000001</v>
      </c>
      <c r="BJ460">
        <f>IF($I460&lt;&gt;"F.E.T.",$AV460,IF($BK460="",IF($D460=$L460,$BI460,-SUMIFS($BI:$BI,$BG:$BG,$BG460,$B:$B,$B460,$L:$L,"&lt;&gt;"&amp;$L460)+SUMIFS($AY:$AY,$BG:$BG,$BG460,$B:$B,$B460)),IF($D460=$L460,-SUMIFS($BI:$BI,$BG:$BG,$BG460,$B:$B,$B460,$L:$L,"&lt;&gt;"&amp;$L460)*VLOOKUP($D460&amp;(IF($L460=MID($Q460,FIND("Bought ",$Q460)+7,3),MID($Q460,FIND("Sold ",$Q460)+5,3),IF($L460=MID($Q460,FIND("Sold ",$Q460)+5,3),MID($Q460,FIND("Bought ",$Q460)+7,3),"error"))),FX!$A:$B,2,0)+SUMIFS($AY:$AY,$BG:$BG,$BG460,$B:$B,$B460),$BI460*(VLOOKUP($D460&amp;$L460,FX!$A:$B,2,0)))))</f>
        <v>-1112.9000000000001</v>
      </c>
      <c r="BK460" t="str">
        <f>IF(E460="CASH",IFERROR(VLOOKUP(M460,[1]mapping!$A:$C,3,0),""),IF(I460="F.E.T.",IF(VLOOKUP(O460,[1]forwards!$E:$Q,13,0)=0,"",VLOOKUP(O460,[1]forwards!$E:$Q,13,0)),""))</f>
        <v>P</v>
      </c>
      <c r="BL460" t="str">
        <f>IF($B460&lt;&gt;VLOOKUP($BL$1,NAV!$A:$N,MATCH("SubFund_Code",NAV!$A$1:$N$1,0),0),"n/a",IF($BK460="",$BJ460/SUMIFS($BJ:$BJ,$BK:$BK,"",$B:$B,$B460)*VLOOKUP($BL$1,NAV!$A:$N,MATCH("Hedged sc",NAV!$A$1:$N$1,0),0)/VLOOKUP($BL$1,NAV!$A:$N,MATCH("SC in FUND CCY",NAV!$A$1:$N$1,0),0),IF($BK460&lt;&gt;VLOOKUP($BL$1,NAV!$A:$N,MATCH("SC",NAV!$A$1:$N$1,0),0),"n/a",$BJ460/VLOOKUP($BL$1,NAV!$A:$N,MATCH("SC in FUND CCY",NAV!$A$1:$N$1,0),0))))</f>
        <v>n/a</v>
      </c>
    </row>
    <row r="461" spans="1:64" hidden="1" x14ac:dyDescent="0.25">
      <c r="A461" s="1">
        <v>44196</v>
      </c>
      <c r="B461" t="s">
        <v>102</v>
      </c>
      <c r="C461" t="s">
        <v>103</v>
      </c>
      <c r="D461" t="s">
        <v>57</v>
      </c>
      <c r="E461" t="s">
        <v>58</v>
      </c>
      <c r="F461" t="s">
        <v>59</v>
      </c>
      <c r="G461" t="s">
        <v>60</v>
      </c>
      <c r="H461">
        <v>850</v>
      </c>
      <c r="I461" t="s">
        <v>62</v>
      </c>
      <c r="L461" t="s">
        <v>57</v>
      </c>
      <c r="M461">
        <v>264287</v>
      </c>
      <c r="N461">
        <v>0</v>
      </c>
      <c r="Q461" t="s">
        <v>81</v>
      </c>
      <c r="AQ461">
        <v>-5008.07</v>
      </c>
      <c r="AS461">
        <v>-5008.07</v>
      </c>
      <c r="AT461">
        <v>-5008.07</v>
      </c>
      <c r="AV461">
        <v>-5008.07</v>
      </c>
      <c r="BA461">
        <v>388394.55</v>
      </c>
      <c r="BD461">
        <v>13034396.199999999</v>
      </c>
      <c r="BE461">
        <v>-3.8421999999999998E-2</v>
      </c>
      <c r="BF461" t="str">
        <f>IF(TRIM(W461)="",IF(TRIM(O461)="",IF(TRIM(M461)="","please check",CONCATENATE(M461,"_",COUNTIFS($M$2:$M461,M461,$C$2:$C461,$C461))),CONCATENATE(O461,"_",COUNTIFS($O$2:$O461,O461,$C$2:$C461,$C461))),W461)</f>
        <v>264287_1</v>
      </c>
      <c r="BG461" t="str">
        <f t="shared" si="25"/>
        <v/>
      </c>
      <c r="BH461">
        <f t="shared" si="26"/>
        <v>-5008.07</v>
      </c>
      <c r="BI461">
        <f t="shared" si="27"/>
        <v>-5008.07</v>
      </c>
      <c r="BJ461">
        <f>IF($I461&lt;&gt;"F.E.T.",$AV461,IF($BK461="",IF($D461=$L461,$BI461,-SUMIFS($BI:$BI,$BG:$BG,$BG461,$B:$B,$B461,$L:$L,"&lt;&gt;"&amp;$L461)+SUMIFS($AY:$AY,$BG:$BG,$BG461,$B:$B,$B461)),IF($D461=$L461,-SUMIFS($BI:$BI,$BG:$BG,$BG461,$B:$B,$B461,$L:$L,"&lt;&gt;"&amp;$L461)*VLOOKUP($D461&amp;(IF($L461=MID($Q461,FIND("Bought ",$Q461)+7,3),MID($Q461,FIND("Sold ",$Q461)+5,3),IF($L461=MID($Q461,FIND("Sold ",$Q461)+5,3),MID($Q461,FIND("Bought ",$Q461)+7,3),"error"))),FX!$A:$B,2,0)+SUMIFS($AY:$AY,$BG:$BG,$BG461,$B:$B,$B461),$BI461*(VLOOKUP($D461&amp;$L461,FX!$A:$B,2,0)))))</f>
        <v>-5008.07</v>
      </c>
      <c r="BK461" t="str">
        <f>IF(E461="CASH",IFERROR(VLOOKUP(M461,[1]mapping!$A:$C,3,0),""),IF(I461="F.E.T.",IF(VLOOKUP(O461,[1]forwards!$E:$Q,13,0)=0,"",VLOOKUP(O461,[1]forwards!$E:$Q,13,0)),""))</f>
        <v>P</v>
      </c>
      <c r="BL461" t="str">
        <f>IF($B461&lt;&gt;VLOOKUP($BL$1,NAV!$A:$N,MATCH("SubFund_Code",NAV!$A$1:$N$1,0),0),"n/a",IF($BK461="",$BJ461/SUMIFS($BJ:$BJ,$BK:$BK,"",$B:$B,$B461)*VLOOKUP($BL$1,NAV!$A:$N,MATCH("Hedged sc",NAV!$A$1:$N$1,0),0)/VLOOKUP($BL$1,NAV!$A:$N,MATCH("SC in FUND CCY",NAV!$A$1:$N$1,0),0),IF($BK461&lt;&gt;VLOOKUP($BL$1,NAV!$A:$N,MATCH("SC",NAV!$A$1:$N$1,0),0),"n/a",$BJ461/VLOOKUP($BL$1,NAV!$A:$N,MATCH("SC in FUND CCY",NAV!$A$1:$N$1,0),0))))</f>
        <v>n/a</v>
      </c>
    </row>
    <row r="462" spans="1:64" hidden="1" x14ac:dyDescent="0.25">
      <c r="A462" s="1">
        <v>44196</v>
      </c>
      <c r="B462" t="s">
        <v>102</v>
      </c>
      <c r="C462" t="s">
        <v>103</v>
      </c>
      <c r="D462" t="s">
        <v>57</v>
      </c>
      <c r="E462" t="s">
        <v>58</v>
      </c>
      <c r="F462" t="s">
        <v>59</v>
      </c>
      <c r="G462" t="s">
        <v>60</v>
      </c>
      <c r="H462">
        <v>800</v>
      </c>
      <c r="I462" t="s">
        <v>68</v>
      </c>
      <c r="L462" t="s">
        <v>57</v>
      </c>
      <c r="M462">
        <v>265000</v>
      </c>
      <c r="N462">
        <v>0</v>
      </c>
      <c r="Q462" t="s">
        <v>69</v>
      </c>
      <c r="AQ462">
        <v>-13358</v>
      </c>
      <c r="AS462">
        <v>-13358</v>
      </c>
      <c r="AT462">
        <v>-13358</v>
      </c>
      <c r="AV462">
        <v>-13358</v>
      </c>
      <c r="BA462">
        <v>388394.55</v>
      </c>
      <c r="BD462">
        <v>13034396.199999999</v>
      </c>
      <c r="BE462">
        <v>-0.102483</v>
      </c>
      <c r="BF462" t="str">
        <f>IF(TRIM(W462)="",IF(TRIM(O462)="",IF(TRIM(M462)="","please check",CONCATENATE(M462,"_",COUNTIFS($M$2:$M462,M462,$C$2:$C462,$C462))),CONCATENATE(O462,"_",COUNTIFS($O$2:$O462,O462,$C$2:$C462,$C462))),W462)</f>
        <v>265000_1</v>
      </c>
      <c r="BG462" t="str">
        <f t="shared" si="25"/>
        <v/>
      </c>
      <c r="BH462">
        <f t="shared" si="26"/>
        <v>-13358</v>
      </c>
      <c r="BI462">
        <f t="shared" si="27"/>
        <v>-13358</v>
      </c>
      <c r="BJ462">
        <f>IF($I462&lt;&gt;"F.E.T.",$AV462,IF($BK462="",IF($D462=$L462,$BI462,-SUMIFS($BI:$BI,$BG:$BG,$BG462,$B:$B,$B462,$L:$L,"&lt;&gt;"&amp;$L462)+SUMIFS($AY:$AY,$BG:$BG,$BG462,$B:$B,$B462)),IF($D462=$L462,-SUMIFS($BI:$BI,$BG:$BG,$BG462,$B:$B,$B462,$L:$L,"&lt;&gt;"&amp;$L462)*VLOOKUP($D462&amp;(IF($L462=MID($Q462,FIND("Bought ",$Q462)+7,3),MID($Q462,FIND("Sold ",$Q462)+5,3),IF($L462=MID($Q462,FIND("Sold ",$Q462)+5,3),MID($Q462,FIND("Bought ",$Q462)+7,3),"error"))),FX!$A:$B,2,0)+SUMIFS($AY:$AY,$BG:$BG,$BG462,$B:$B,$B462),$BI462*(VLOOKUP($D462&amp;$L462,FX!$A:$B,2,0)))))</f>
        <v>-13358</v>
      </c>
      <c r="BK462" t="str">
        <f>IF(E462="CASH",IFERROR(VLOOKUP(M462,[1]mapping!$A:$C,3,0),""),IF(I462="F.E.T.",IF(VLOOKUP(O462,[1]forwards!$E:$Q,13,0)=0,"",VLOOKUP(O462,[1]forwards!$E:$Q,13,0)),""))</f>
        <v/>
      </c>
      <c r="BL462" t="str">
        <f>IF($B462&lt;&gt;VLOOKUP($BL$1,NAV!$A:$N,MATCH("SubFund_Code",NAV!$A$1:$N$1,0),0),"n/a",IF($BK462="",$BJ462/SUMIFS($BJ:$BJ,$BK:$BK,"",$B:$B,$B462)*VLOOKUP($BL$1,NAV!$A:$N,MATCH("Hedged sc",NAV!$A$1:$N$1,0),0)/VLOOKUP($BL$1,NAV!$A:$N,MATCH("SC in FUND CCY",NAV!$A$1:$N$1,0),0),IF($BK462&lt;&gt;VLOOKUP($BL$1,NAV!$A:$N,MATCH("SC",NAV!$A$1:$N$1,0),0),"n/a",$BJ462/VLOOKUP($BL$1,NAV!$A:$N,MATCH("SC in FUND CCY",NAV!$A$1:$N$1,0),0))))</f>
        <v>n/a</v>
      </c>
    </row>
    <row r="463" spans="1:64" hidden="1" x14ac:dyDescent="0.25">
      <c r="A463" s="1">
        <v>44196</v>
      </c>
      <c r="B463" t="s">
        <v>102</v>
      </c>
      <c r="C463" t="s">
        <v>103</v>
      </c>
      <c r="D463" t="s">
        <v>57</v>
      </c>
      <c r="E463" t="s">
        <v>58</v>
      </c>
      <c r="F463" t="s">
        <v>59</v>
      </c>
      <c r="G463" t="s">
        <v>60</v>
      </c>
      <c r="H463">
        <v>850</v>
      </c>
      <c r="I463" t="s">
        <v>62</v>
      </c>
      <c r="L463" t="s">
        <v>57</v>
      </c>
      <c r="M463">
        <v>267287</v>
      </c>
      <c r="N463">
        <v>0</v>
      </c>
      <c r="Q463" t="s">
        <v>94</v>
      </c>
      <c r="AQ463">
        <v>-36.1</v>
      </c>
      <c r="AS463">
        <v>-36.1</v>
      </c>
      <c r="AT463">
        <v>-36.1</v>
      </c>
      <c r="AV463">
        <v>-36.1</v>
      </c>
      <c r="BA463">
        <v>388394.55</v>
      </c>
      <c r="BD463">
        <v>13034396.199999999</v>
      </c>
      <c r="BE463">
        <v>-2.7700000000000001E-4</v>
      </c>
      <c r="BF463" t="str">
        <f>IF(TRIM(W463)="",IF(TRIM(O463)="",IF(TRIM(M463)="","please check",CONCATENATE(M463,"_",COUNTIFS($M$2:$M463,M463,$C$2:$C463,$C463))),CONCATENATE(O463,"_",COUNTIFS($O$2:$O463,O463,$C$2:$C463,$C463))),W463)</f>
        <v>267287_1</v>
      </c>
      <c r="BG463" t="str">
        <f t="shared" si="25"/>
        <v/>
      </c>
      <c r="BH463">
        <f t="shared" si="26"/>
        <v>-36.1</v>
      </c>
      <c r="BI463">
        <f t="shared" si="27"/>
        <v>-36.1</v>
      </c>
      <c r="BJ463">
        <f>IF($I463&lt;&gt;"F.E.T.",$AV463,IF($BK463="",IF($D463=$L463,$BI463,-SUMIFS($BI:$BI,$BG:$BG,$BG463,$B:$B,$B463,$L:$L,"&lt;&gt;"&amp;$L463)+SUMIFS($AY:$AY,$BG:$BG,$BG463,$B:$B,$B463)),IF($D463=$L463,-SUMIFS($BI:$BI,$BG:$BG,$BG463,$B:$B,$B463,$L:$L,"&lt;&gt;"&amp;$L463)*VLOOKUP($D463&amp;(IF($L463=MID($Q463,FIND("Bought ",$Q463)+7,3),MID($Q463,FIND("Sold ",$Q463)+5,3),IF($L463=MID($Q463,FIND("Sold ",$Q463)+5,3),MID($Q463,FIND("Bought ",$Q463)+7,3),"error"))),FX!$A:$B,2,0)+SUMIFS($AY:$AY,$BG:$BG,$BG463,$B:$B,$B463),$BI463*(VLOOKUP($D463&amp;$L463,FX!$A:$B,2,0)))))</f>
        <v>-36.1</v>
      </c>
      <c r="BK463" t="str">
        <f>IF(E463="CASH",IFERROR(VLOOKUP(M463,[1]mapping!$A:$C,3,0),""),IF(I463="F.E.T.",IF(VLOOKUP(O463,[1]forwards!$E:$Q,13,0)=0,"",VLOOKUP(O463,[1]forwards!$E:$Q,13,0)),""))</f>
        <v>P</v>
      </c>
      <c r="BL463" t="str">
        <f>IF($B463&lt;&gt;VLOOKUP($BL$1,NAV!$A:$N,MATCH("SubFund_Code",NAV!$A$1:$N$1,0),0),"n/a",IF($BK463="",$BJ463/SUMIFS($BJ:$BJ,$BK:$BK,"",$B:$B,$B463)*VLOOKUP($BL$1,NAV!$A:$N,MATCH("Hedged sc",NAV!$A$1:$N$1,0),0)/VLOOKUP($BL$1,NAV!$A:$N,MATCH("SC in FUND CCY",NAV!$A$1:$N$1,0),0),IF($BK463&lt;&gt;VLOOKUP($BL$1,NAV!$A:$N,MATCH("SC",NAV!$A$1:$N$1,0),0),"n/a",$BJ463/VLOOKUP($BL$1,NAV!$A:$N,MATCH("SC in FUND CCY",NAV!$A$1:$N$1,0),0))))</f>
        <v>n/a</v>
      </c>
    </row>
    <row r="464" spans="1:64" hidden="1" x14ac:dyDescent="0.25">
      <c r="A464" s="1">
        <v>44196</v>
      </c>
      <c r="B464" t="s">
        <v>102</v>
      </c>
      <c r="C464" t="s">
        <v>103</v>
      </c>
      <c r="D464" t="s">
        <v>57</v>
      </c>
      <c r="E464" t="s">
        <v>58</v>
      </c>
      <c r="F464" t="s">
        <v>59</v>
      </c>
      <c r="G464" t="s">
        <v>60</v>
      </c>
      <c r="H464">
        <v>600</v>
      </c>
      <c r="I464" t="s">
        <v>65</v>
      </c>
      <c r="L464" t="s">
        <v>57</v>
      </c>
      <c r="M464">
        <v>156100</v>
      </c>
      <c r="N464">
        <v>0</v>
      </c>
      <c r="Q464" t="s">
        <v>67</v>
      </c>
      <c r="AQ464">
        <v>346996.65</v>
      </c>
      <c r="AS464">
        <v>346996.65</v>
      </c>
      <c r="AT464">
        <v>346996.65</v>
      </c>
      <c r="AV464">
        <v>346996.65</v>
      </c>
      <c r="BA464">
        <v>388394.55</v>
      </c>
      <c r="BD464">
        <v>13034396.199999999</v>
      </c>
      <c r="BE464">
        <v>2.6621610000000002</v>
      </c>
      <c r="BF464" t="str">
        <f>IF(TRIM(W464)="",IF(TRIM(O464)="",IF(TRIM(M464)="","please check",CONCATENATE(M464,"_",COUNTIFS($M$2:$M464,M464,$C$2:$C464,$C464))),CONCATENATE(O464,"_",COUNTIFS($O$2:$O464,O464,$C$2:$C464,$C464))),W464)</f>
        <v>156100_1</v>
      </c>
      <c r="BG464" t="str">
        <f t="shared" si="25"/>
        <v/>
      </c>
      <c r="BH464">
        <f t="shared" si="26"/>
        <v>346996.65</v>
      </c>
      <c r="BI464">
        <f t="shared" si="27"/>
        <v>346996.65</v>
      </c>
      <c r="BJ464">
        <f>IF($I464&lt;&gt;"F.E.T.",$AV464,IF($BK464="",IF($D464=$L464,$BI464,-SUMIFS($BI:$BI,$BG:$BG,$BG464,$B:$B,$B464,$L:$L,"&lt;&gt;"&amp;$L464)+SUMIFS($AY:$AY,$BG:$BG,$BG464,$B:$B,$B464)),IF($D464=$L464,-SUMIFS($BI:$BI,$BG:$BG,$BG464,$B:$B,$B464,$L:$L,"&lt;&gt;"&amp;$L464)*VLOOKUP($D464&amp;(IF($L464=MID($Q464,FIND("Bought ",$Q464)+7,3),MID($Q464,FIND("Sold ",$Q464)+5,3),IF($L464=MID($Q464,FIND("Sold ",$Q464)+5,3),MID($Q464,FIND("Bought ",$Q464)+7,3),"error"))),FX!$A:$B,2,0)+SUMIFS($AY:$AY,$BG:$BG,$BG464,$B:$B,$B464),$BI464*(VLOOKUP($D464&amp;$L464,FX!$A:$B,2,0)))))</f>
        <v>346996.65</v>
      </c>
      <c r="BK464" t="str">
        <f>IF(E464="CASH",IFERROR(VLOOKUP(M464,[1]mapping!$A:$C,3,0),""),IF(I464="F.E.T.",IF(VLOOKUP(O464,[1]forwards!$E:$Q,13,0)=0,"",VLOOKUP(O464,[1]forwards!$E:$Q,13,0)),""))</f>
        <v/>
      </c>
      <c r="BL464" t="str">
        <f>IF($B464&lt;&gt;VLOOKUP($BL$1,NAV!$A:$N,MATCH("SubFund_Code",NAV!$A$1:$N$1,0),0),"n/a",IF($BK464="",$BJ464/SUMIFS($BJ:$BJ,$BK:$BK,"",$B:$B,$B464)*VLOOKUP($BL$1,NAV!$A:$N,MATCH("Hedged sc",NAV!$A$1:$N$1,0),0)/VLOOKUP($BL$1,NAV!$A:$N,MATCH("SC in FUND CCY",NAV!$A$1:$N$1,0),0),IF($BK464&lt;&gt;VLOOKUP($BL$1,NAV!$A:$N,MATCH("SC",NAV!$A$1:$N$1,0),0),"n/a",$BJ464/VLOOKUP($BL$1,NAV!$A:$N,MATCH("SC in FUND CCY",NAV!$A$1:$N$1,0),0))))</f>
        <v>n/a</v>
      </c>
    </row>
    <row r="465" spans="1:65" hidden="1" x14ac:dyDescent="0.25">
      <c r="A465" s="1">
        <v>44196</v>
      </c>
      <c r="B465" t="s">
        <v>102</v>
      </c>
      <c r="C465" t="s">
        <v>103</v>
      </c>
      <c r="D465" t="s">
        <v>57</v>
      </c>
      <c r="E465" t="s">
        <v>124</v>
      </c>
      <c r="F465" t="s">
        <v>125</v>
      </c>
      <c r="G465" t="s">
        <v>126</v>
      </c>
      <c r="H465">
        <v>400</v>
      </c>
      <c r="I465" t="s">
        <v>197</v>
      </c>
      <c r="J465">
        <v>485</v>
      </c>
      <c r="K465" t="s">
        <v>210</v>
      </c>
      <c r="L465" t="s">
        <v>57</v>
      </c>
      <c r="P465">
        <v>991918000000</v>
      </c>
      <c r="Q465" t="s">
        <v>583</v>
      </c>
      <c r="R465" t="s">
        <v>199</v>
      </c>
      <c r="S465" t="s">
        <v>149</v>
      </c>
      <c r="T465" t="s">
        <v>211</v>
      </c>
      <c r="U465" t="s">
        <v>262</v>
      </c>
      <c r="V465">
        <v>890371</v>
      </c>
      <c r="W465" t="s">
        <v>584</v>
      </c>
      <c r="X465" t="s">
        <v>209</v>
      </c>
      <c r="AB465">
        <v>8418</v>
      </c>
      <c r="AC465" s="1">
        <v>43528</v>
      </c>
      <c r="AD465" s="1">
        <v>43531</v>
      </c>
      <c r="AL465">
        <v>1</v>
      </c>
      <c r="AO465">
        <v>1494.278564</v>
      </c>
      <c r="AP465">
        <v>1502.15</v>
      </c>
      <c r="AQ465">
        <v>12645098.699999999</v>
      </c>
      <c r="AR465">
        <v>0</v>
      </c>
      <c r="AS465">
        <v>12645098.699999999</v>
      </c>
      <c r="AT465">
        <v>12645098.699999999</v>
      </c>
      <c r="AU465">
        <v>0</v>
      </c>
      <c r="AV465">
        <v>12645098.699999999</v>
      </c>
      <c r="AW465">
        <v>12578836.949999999</v>
      </c>
      <c r="AX465">
        <v>12578836.949999999</v>
      </c>
      <c r="BA465">
        <v>12645098.699999999</v>
      </c>
      <c r="BB465">
        <v>0</v>
      </c>
      <c r="BC465">
        <v>12645098.699999999</v>
      </c>
      <c r="BD465">
        <v>13034396.199999999</v>
      </c>
      <c r="BE465">
        <v>97.013306</v>
      </c>
      <c r="BF465" t="str">
        <f>IF(TRIM(W465)="",IF(TRIM(O465)="",IF(TRIM(M465)="","please check",CONCATENATE(M465,"_",COUNTIFS($M$2:$M465,M465,$C$2:$C465,$C465))),CONCATENATE(O465,"_",COUNTIFS($O$2:$O465,O465,$C$2:$C465,$C465))),W465)</f>
        <v>LU1838941885</v>
      </c>
      <c r="BG465" t="str">
        <f t="shared" si="25"/>
        <v/>
      </c>
      <c r="BH465">
        <f t="shared" si="26"/>
        <v>8418</v>
      </c>
      <c r="BI465">
        <f t="shared" si="27"/>
        <v>12645098.699999999</v>
      </c>
      <c r="BJ465">
        <f>IF($I465&lt;&gt;"F.E.T.",$AV465,IF($BK465="",IF($D465=$L465,$BI465,-SUMIFS($BI:$BI,$BG:$BG,$BG465,$B:$B,$B465,$L:$L,"&lt;&gt;"&amp;$L465)+SUMIFS($AY:$AY,$BG:$BG,$BG465,$B:$B,$B465)),IF($D465=$L465,-SUMIFS($BI:$BI,$BG:$BG,$BG465,$B:$B,$B465,$L:$L,"&lt;&gt;"&amp;$L465)*VLOOKUP($D465&amp;(IF($L465=MID($Q465,FIND("Bought ",$Q465)+7,3),MID($Q465,FIND("Sold ",$Q465)+5,3),IF($L465=MID($Q465,FIND("Sold ",$Q465)+5,3),MID($Q465,FIND("Bought ",$Q465)+7,3),"error"))),FX!$A:$B,2,0)+SUMIFS($AY:$AY,$BG:$BG,$BG465,$B:$B,$B465),$BI465*(VLOOKUP($D465&amp;$L465,FX!$A:$B,2,0)))))</f>
        <v>12645098.699999999</v>
      </c>
      <c r="BK465" t="str">
        <f>IF(E465="CASH",IFERROR(VLOOKUP(M465,[1]mapping!$A:$C,3,0),""),IF(I465="F.E.T.",IF(VLOOKUP(O465,[1]forwards!$E:$Q,13,0)=0,"",VLOOKUP(O465,[1]forwards!$E:$Q,13,0)),""))</f>
        <v/>
      </c>
      <c r="BL465" t="str">
        <f>IF($B465&lt;&gt;VLOOKUP($BL$1,NAV!$A:$N,MATCH("SubFund_Code",NAV!$A$1:$N$1,0),0),"n/a",IF($BK465="",$BJ465/SUMIFS($BJ:$BJ,$BK:$BK,"",$B:$B,$B465)*VLOOKUP($BL$1,NAV!$A:$N,MATCH("Hedged sc",NAV!$A$1:$N$1,0),0)/VLOOKUP($BL$1,NAV!$A:$N,MATCH("SC in FUND CCY",NAV!$A$1:$N$1,0),0),IF($BK465&lt;&gt;VLOOKUP($BL$1,NAV!$A:$N,MATCH("SC",NAV!$A$1:$N$1,0),0),"n/a",$BJ465/VLOOKUP($BL$1,NAV!$A:$N,MATCH("SC in FUND CCY",NAV!$A$1:$N$1,0),0))))</f>
        <v>n/a</v>
      </c>
    </row>
    <row r="466" spans="1:65" hidden="1" x14ac:dyDescent="0.25">
      <c r="A466" s="1">
        <v>44196</v>
      </c>
      <c r="B466" t="s">
        <v>113</v>
      </c>
      <c r="C466" t="s">
        <v>114</v>
      </c>
      <c r="D466" t="s">
        <v>63</v>
      </c>
      <c r="E466" t="s">
        <v>58</v>
      </c>
      <c r="F466" t="s">
        <v>59</v>
      </c>
      <c r="G466" t="s">
        <v>60</v>
      </c>
      <c r="H466">
        <v>450</v>
      </c>
      <c r="I466" t="s">
        <v>58</v>
      </c>
      <c r="L466" t="s">
        <v>63</v>
      </c>
      <c r="M466">
        <v>144120</v>
      </c>
      <c r="N466">
        <v>0</v>
      </c>
      <c r="Q466" t="s">
        <v>61</v>
      </c>
      <c r="AQ466">
        <v>270312.69</v>
      </c>
      <c r="AS466">
        <v>270312.69</v>
      </c>
      <c r="AT466">
        <v>270312.69</v>
      </c>
      <c r="AV466">
        <v>270312.69</v>
      </c>
      <c r="BA466">
        <v>263273.59000000003</v>
      </c>
      <c r="BD466">
        <v>13427910</v>
      </c>
      <c r="BE466">
        <v>2.0130659999999998</v>
      </c>
      <c r="BF466" t="str">
        <f>IF(TRIM(W466)="",IF(TRIM(O466)="",IF(TRIM(M466)="","please check",CONCATENATE(M466,"_",COUNTIFS($M$2:$M466,M466,$C$2:$C466,$C466))),CONCATENATE(O466,"_",COUNTIFS($O$2:$O466,O466,$C$2:$C466,$C466))),W466)</f>
        <v>144120_1</v>
      </c>
      <c r="BG466" t="str">
        <f t="shared" si="25"/>
        <v/>
      </c>
      <c r="BH466">
        <f t="shared" si="26"/>
        <v>270312.69</v>
      </c>
      <c r="BI466">
        <f t="shared" si="27"/>
        <v>270312.69</v>
      </c>
      <c r="BJ466">
        <f>IF($I466&lt;&gt;"F.E.T.",$AV466,IF($BK466="",IF($D466=$L466,$BI466,-SUMIFS($BI:$BI,$BG:$BG,$BG466,$B:$B,$B466,$L:$L,"&lt;&gt;"&amp;$L466)+SUMIFS($AY:$AY,$BG:$BG,$BG466,$B:$B,$B466)),IF($D466=$L466,-SUMIFS($BI:$BI,$BG:$BG,$BG466,$B:$B,$B466,$L:$L,"&lt;&gt;"&amp;$L466)*VLOOKUP($D466&amp;(IF($L466=MID($Q466,FIND("Bought ",$Q466)+7,3),MID($Q466,FIND("Sold ",$Q466)+5,3),IF($L466=MID($Q466,FIND("Sold ",$Q466)+5,3),MID($Q466,FIND("Bought ",$Q466)+7,3),"error"))),FX!$A:$B,2,0)+SUMIFS($AY:$AY,$BG:$BG,$BG466,$B:$B,$B466),$BI466*(VLOOKUP($D466&amp;$L466,FX!$A:$B,2,0)))))</f>
        <v>270312.69</v>
      </c>
      <c r="BK466" t="str">
        <f>IF(E466="CASH",IFERROR(VLOOKUP(M466,[1]mapping!$A:$C,3,0),""),IF(I466="F.E.T.",IF(VLOOKUP(O466,[1]forwards!$E:$Q,13,0)=0,"",VLOOKUP(O466,[1]forwards!$E:$Q,13,0)),""))</f>
        <v/>
      </c>
      <c r="BL466" t="str">
        <f>IF($B466&lt;&gt;VLOOKUP($BL$1,NAV!$A:$N,MATCH("SubFund_Code",NAV!$A$1:$N$1,0),0),"n/a",IF($BK466="",$BJ466/SUMIFS($BJ:$BJ,$BK:$BK,"",$B:$B,$B466)*VLOOKUP($BL$1,NAV!$A:$N,MATCH("Hedged sc",NAV!$A$1:$N$1,0),0)/VLOOKUP($BL$1,NAV!$A:$N,MATCH("SC in FUND CCY",NAV!$A$1:$N$1,0),0),IF($BK466&lt;&gt;VLOOKUP($BL$1,NAV!$A:$N,MATCH("SC",NAV!$A$1:$N$1,0),0),"n/a",$BJ466/VLOOKUP($BL$1,NAV!$A:$N,MATCH("SC in FUND CCY",NAV!$A$1:$N$1,0),0))))</f>
        <v>n/a</v>
      </c>
    </row>
    <row r="467" spans="1:65" hidden="1" x14ac:dyDescent="0.25">
      <c r="A467" s="1">
        <v>44196</v>
      </c>
      <c r="B467" t="s">
        <v>113</v>
      </c>
      <c r="C467" t="s">
        <v>114</v>
      </c>
      <c r="D467" t="s">
        <v>63</v>
      </c>
      <c r="E467" t="s">
        <v>58</v>
      </c>
      <c r="F467" t="s">
        <v>59</v>
      </c>
      <c r="G467" t="s">
        <v>60</v>
      </c>
      <c r="H467">
        <v>850</v>
      </c>
      <c r="I467" t="s">
        <v>62</v>
      </c>
      <c r="L467" t="s">
        <v>63</v>
      </c>
      <c r="M467">
        <v>294880</v>
      </c>
      <c r="N467">
        <v>0</v>
      </c>
      <c r="Q467" t="s">
        <v>89</v>
      </c>
      <c r="AQ467">
        <v>-1.8</v>
      </c>
      <c r="AS467">
        <v>-1.8</v>
      </c>
      <c r="AT467">
        <v>-1.8</v>
      </c>
      <c r="AV467">
        <v>-1.8</v>
      </c>
      <c r="BA467">
        <v>263273.59000000003</v>
      </c>
      <c r="BD467">
        <v>13427910</v>
      </c>
      <c r="BE467">
        <v>-1.2999999999999999E-5</v>
      </c>
      <c r="BF467" t="str">
        <f>IF(TRIM(W467)="",IF(TRIM(O467)="",IF(TRIM(M467)="","please check",CONCATENATE(M467,"_",COUNTIFS($M$2:$M467,M467,$C$2:$C467,$C467))),CONCATENATE(O467,"_",COUNTIFS($O$2:$O467,O467,$C$2:$C467,$C467))),W467)</f>
        <v>294880_1</v>
      </c>
      <c r="BG467" t="str">
        <f t="shared" si="25"/>
        <v/>
      </c>
      <c r="BH467">
        <f t="shared" si="26"/>
        <v>-1.8</v>
      </c>
      <c r="BI467">
        <f t="shared" si="27"/>
        <v>-1.8</v>
      </c>
      <c r="BJ467">
        <f>IF($I467&lt;&gt;"F.E.T.",$AV467,IF($BK467="",IF($D467=$L467,$BI467,-SUMIFS($BI:$BI,$BG:$BG,$BG467,$B:$B,$B467,$L:$L,"&lt;&gt;"&amp;$L467)+SUMIFS($AY:$AY,$BG:$BG,$BG467,$B:$B,$B467)),IF($D467=$L467,-SUMIFS($BI:$BI,$BG:$BG,$BG467,$B:$B,$B467,$L:$L,"&lt;&gt;"&amp;$L467)*VLOOKUP($D467&amp;(IF($L467=MID($Q467,FIND("Bought ",$Q467)+7,3),MID($Q467,FIND("Sold ",$Q467)+5,3),IF($L467=MID($Q467,FIND("Sold ",$Q467)+5,3),MID($Q467,FIND("Bought ",$Q467)+7,3),"error"))),FX!$A:$B,2,0)+SUMIFS($AY:$AY,$BG:$BG,$BG467,$B:$B,$B467),$BI467*(VLOOKUP($D467&amp;$L467,FX!$A:$B,2,0)))))</f>
        <v>-1.8</v>
      </c>
      <c r="BK467" t="str">
        <f>IF(E467="CASH",IFERROR(VLOOKUP(M467,[1]mapping!$A:$C,3,0),""),IF(I467="F.E.T.",IF(VLOOKUP(O467,[1]forwards!$E:$Q,13,0)=0,"",VLOOKUP(O467,[1]forwards!$E:$Q,13,0)),""))</f>
        <v>PD</v>
      </c>
      <c r="BL467" t="str">
        <f>IF($B467&lt;&gt;VLOOKUP($BL$1,NAV!$A:$N,MATCH("SubFund_Code",NAV!$A$1:$N$1,0),0),"n/a",IF($BK467="",$BJ467/SUMIFS($BJ:$BJ,$BK:$BK,"",$B:$B,$B467)*VLOOKUP($BL$1,NAV!$A:$N,MATCH("Hedged sc",NAV!$A$1:$N$1,0),0)/VLOOKUP($BL$1,NAV!$A:$N,MATCH("SC in FUND CCY",NAV!$A$1:$N$1,0),0),IF($BK467&lt;&gt;VLOOKUP($BL$1,NAV!$A:$N,MATCH("SC",NAV!$A$1:$N$1,0),0),"n/a",$BJ467/VLOOKUP($BL$1,NAV!$A:$N,MATCH("SC in FUND CCY",NAV!$A$1:$N$1,0),0))))</f>
        <v>n/a</v>
      </c>
    </row>
    <row r="468" spans="1:65" hidden="1" x14ac:dyDescent="0.25">
      <c r="A468" s="1">
        <v>44196</v>
      </c>
      <c r="B468" t="s">
        <v>113</v>
      </c>
      <c r="C468" t="s">
        <v>114</v>
      </c>
      <c r="D468" t="s">
        <v>63</v>
      </c>
      <c r="E468" t="s">
        <v>58</v>
      </c>
      <c r="F468" t="s">
        <v>59</v>
      </c>
      <c r="G468" t="s">
        <v>60</v>
      </c>
      <c r="H468">
        <v>600</v>
      </c>
      <c r="I468" t="s">
        <v>65</v>
      </c>
      <c r="L468" t="s">
        <v>57</v>
      </c>
      <c r="M468">
        <v>155000</v>
      </c>
      <c r="N468">
        <v>0</v>
      </c>
      <c r="Q468" t="s">
        <v>82</v>
      </c>
      <c r="AQ468">
        <v>3198.19</v>
      </c>
      <c r="AS468">
        <v>3198.19</v>
      </c>
      <c r="AT468">
        <v>3913.15</v>
      </c>
      <c r="AV468">
        <v>3913.15</v>
      </c>
      <c r="BA468">
        <v>17.68</v>
      </c>
      <c r="BD468">
        <v>13427910</v>
      </c>
      <c r="BE468">
        <v>2.9142000000000001E-2</v>
      </c>
      <c r="BF468" t="str">
        <f>IF(TRIM(W468)="",IF(TRIM(O468)="",IF(TRIM(M468)="","please check",CONCATENATE(M468,"_",COUNTIFS($M$2:$M468,M468,$C$2:$C468,$C468))),CONCATENATE(O468,"_",COUNTIFS($O$2:$O468,O468,$C$2:$C468,$C468))),W468)</f>
        <v>155000_1</v>
      </c>
      <c r="BG468" t="str">
        <f t="shared" si="25"/>
        <v/>
      </c>
      <c r="BH468">
        <f t="shared" si="26"/>
        <v>3198.19</v>
      </c>
      <c r="BI468">
        <f t="shared" si="27"/>
        <v>3198.19</v>
      </c>
      <c r="BJ468">
        <f>IF($I468&lt;&gt;"F.E.T.",$AV468,IF($BK468="",IF($D468=$L468,$BI468,-SUMIFS($BI:$BI,$BG:$BG,$BG468,$B:$B,$B468,$L:$L,"&lt;&gt;"&amp;$L468)+SUMIFS($AY:$AY,$BG:$BG,$BG468,$B:$B,$B468)),IF($D468=$L468,-SUMIFS($BI:$BI,$BG:$BG,$BG468,$B:$B,$B468,$L:$L,"&lt;&gt;"&amp;$L468)*VLOOKUP($D468&amp;(IF($L468=MID($Q468,FIND("Bought ",$Q468)+7,3),MID($Q468,FIND("Sold ",$Q468)+5,3),IF($L468=MID($Q468,FIND("Sold ",$Q468)+5,3),MID($Q468,FIND("Bought ",$Q468)+7,3),"error"))),FX!$A:$B,2,0)+SUMIFS($AY:$AY,$BG:$BG,$BG468,$B:$B,$B468),$BI468*(VLOOKUP($D468&amp;$L468,FX!$A:$B,2,0)))))</f>
        <v>3913.15</v>
      </c>
      <c r="BK468" t="str">
        <f>IF(E468="CASH",IFERROR(VLOOKUP(M468,[1]mapping!$A:$C,3,0),""),IF(I468="F.E.T.",IF(VLOOKUP(O468,[1]forwards!$E:$Q,13,0)=0,"",VLOOKUP(O468,[1]forwards!$E:$Q,13,0)),""))</f>
        <v/>
      </c>
      <c r="BL468" t="str">
        <f>IF($B468&lt;&gt;VLOOKUP($BL$1,NAV!$A:$N,MATCH("SubFund_Code",NAV!$A$1:$N$1,0),0),"n/a",IF($BK468="",$BJ468/SUMIFS($BJ:$BJ,$BK:$BK,"",$B:$B,$B468)*VLOOKUP($BL$1,NAV!$A:$N,MATCH("Hedged sc",NAV!$A$1:$N$1,0),0)/VLOOKUP($BL$1,NAV!$A:$N,MATCH("SC in FUND CCY",NAV!$A$1:$N$1,0),0),IF($BK468&lt;&gt;VLOOKUP($BL$1,NAV!$A:$N,MATCH("SC",NAV!$A$1:$N$1,0),0),"n/a",$BJ468/VLOOKUP($BL$1,NAV!$A:$N,MATCH("SC in FUND CCY",NAV!$A$1:$N$1,0),0))))</f>
        <v>n/a</v>
      </c>
    </row>
    <row r="469" spans="1:65" hidden="1" x14ac:dyDescent="0.25">
      <c r="A469" s="1">
        <v>44196</v>
      </c>
      <c r="B469" t="s">
        <v>113</v>
      </c>
      <c r="C469" t="s">
        <v>114</v>
      </c>
      <c r="D469" t="s">
        <v>63</v>
      </c>
      <c r="E469" t="s">
        <v>58</v>
      </c>
      <c r="F469" t="s">
        <v>59</v>
      </c>
      <c r="G469" t="s">
        <v>60</v>
      </c>
      <c r="H469">
        <v>600</v>
      </c>
      <c r="I469" t="s">
        <v>65</v>
      </c>
      <c r="L469" t="s">
        <v>63</v>
      </c>
      <c r="M469">
        <v>155000</v>
      </c>
      <c r="N469">
        <v>0</v>
      </c>
      <c r="Q469" t="s">
        <v>82</v>
      </c>
      <c r="AQ469">
        <v>30.2</v>
      </c>
      <c r="AS469">
        <v>30.2</v>
      </c>
      <c r="AT469">
        <v>30.2</v>
      </c>
      <c r="AV469">
        <v>30.2</v>
      </c>
      <c r="BA469">
        <v>263273.59000000003</v>
      </c>
      <c r="BD469">
        <v>13427910</v>
      </c>
      <c r="BE469">
        <v>2.2499999999999999E-4</v>
      </c>
      <c r="BF469" t="str">
        <f>IF(TRIM(W469)="",IF(TRIM(O469)="",IF(TRIM(M469)="","please check",CONCATENATE(M469,"_",COUNTIFS($M$2:$M469,M469,$C$2:$C469,$C469))),CONCATENATE(O469,"_",COUNTIFS($O$2:$O469,O469,$C$2:$C469,$C469))),W469)</f>
        <v>155000_2</v>
      </c>
      <c r="BG469" t="str">
        <f t="shared" si="25"/>
        <v/>
      </c>
      <c r="BH469">
        <f t="shared" si="26"/>
        <v>30.2</v>
      </c>
      <c r="BI469">
        <f t="shared" si="27"/>
        <v>30.2</v>
      </c>
      <c r="BJ469">
        <f>IF($I469&lt;&gt;"F.E.T.",$AV469,IF($BK469="",IF($D469=$L469,$BI469,-SUMIFS($BI:$BI,$BG:$BG,$BG469,$B:$B,$B469,$L:$L,"&lt;&gt;"&amp;$L469)+SUMIFS($AY:$AY,$BG:$BG,$BG469,$B:$B,$B469)),IF($D469=$L469,-SUMIFS($BI:$BI,$BG:$BG,$BG469,$B:$B,$B469,$L:$L,"&lt;&gt;"&amp;$L469)*VLOOKUP($D469&amp;(IF($L469=MID($Q469,FIND("Bought ",$Q469)+7,3),MID($Q469,FIND("Sold ",$Q469)+5,3),IF($L469=MID($Q469,FIND("Sold ",$Q469)+5,3),MID($Q469,FIND("Bought ",$Q469)+7,3),"error"))),FX!$A:$B,2,0)+SUMIFS($AY:$AY,$BG:$BG,$BG469,$B:$B,$B469),$BI469*(VLOOKUP($D469&amp;$L469,FX!$A:$B,2,0)))))</f>
        <v>30.2</v>
      </c>
      <c r="BK469" t="str">
        <f>IF(E469="CASH",IFERROR(VLOOKUP(M469,[1]mapping!$A:$C,3,0),""),IF(I469="F.E.T.",IF(VLOOKUP(O469,[1]forwards!$E:$Q,13,0)=0,"",VLOOKUP(O469,[1]forwards!$E:$Q,13,0)),""))</f>
        <v/>
      </c>
      <c r="BL469" t="str">
        <f>IF($B469&lt;&gt;VLOOKUP($BL$1,NAV!$A:$N,MATCH("SubFund_Code",NAV!$A$1:$N$1,0),0),"n/a",IF($BK469="",$BJ469/SUMIFS($BJ:$BJ,$BK:$BK,"",$B:$B,$B469)*VLOOKUP($BL$1,NAV!$A:$N,MATCH("Hedged sc",NAV!$A$1:$N$1,0),0)/VLOOKUP($BL$1,NAV!$A:$N,MATCH("SC in FUND CCY",NAV!$A$1:$N$1,0),0),IF($BK469&lt;&gt;VLOOKUP($BL$1,NAV!$A:$N,MATCH("SC",NAV!$A$1:$N$1,0),0),"n/a",$BJ469/VLOOKUP($BL$1,NAV!$A:$N,MATCH("SC in FUND CCY",NAV!$A$1:$N$1,0),0))))</f>
        <v>n/a</v>
      </c>
    </row>
    <row r="470" spans="1:65" hidden="1" x14ac:dyDescent="0.25">
      <c r="A470" s="1">
        <v>44196</v>
      </c>
      <c r="B470" t="s">
        <v>113</v>
      </c>
      <c r="C470" t="s">
        <v>114</v>
      </c>
      <c r="D470" t="s">
        <v>63</v>
      </c>
      <c r="E470" t="s">
        <v>58</v>
      </c>
      <c r="F470" t="s">
        <v>59</v>
      </c>
      <c r="G470" t="s">
        <v>60</v>
      </c>
      <c r="H470">
        <v>850</v>
      </c>
      <c r="I470" t="s">
        <v>62</v>
      </c>
      <c r="L470" t="s">
        <v>63</v>
      </c>
      <c r="M470">
        <v>263076</v>
      </c>
      <c r="N470">
        <v>0</v>
      </c>
      <c r="Q470" t="s">
        <v>90</v>
      </c>
      <c r="AQ470">
        <v>-2.63</v>
      </c>
      <c r="AS470">
        <v>-2.63</v>
      </c>
      <c r="AT470">
        <v>-2.63</v>
      </c>
      <c r="AV470">
        <v>-2.63</v>
      </c>
      <c r="BA470">
        <v>263273.59000000003</v>
      </c>
      <c r="BD470">
        <v>13427910</v>
      </c>
      <c r="BE470">
        <v>-2.0000000000000002E-5</v>
      </c>
      <c r="BF470" t="str">
        <f>IF(TRIM(W470)="",IF(TRIM(O470)="",IF(TRIM(M470)="","please check",CONCATENATE(M470,"_",COUNTIFS($M$2:$M470,M470,$C$2:$C470,$C470))),CONCATENATE(O470,"_",COUNTIFS($O$2:$O470,O470,$C$2:$C470,$C470))),W470)</f>
        <v>263076_1</v>
      </c>
      <c r="BG470" t="str">
        <f t="shared" si="25"/>
        <v/>
      </c>
      <c r="BH470">
        <f t="shared" si="26"/>
        <v>-2.63</v>
      </c>
      <c r="BI470">
        <f t="shared" si="27"/>
        <v>-2.63</v>
      </c>
      <c r="BJ470">
        <f>IF($I470&lt;&gt;"F.E.T.",$AV470,IF($BK470="",IF($D470=$L470,$BI470,-SUMIFS($BI:$BI,$BG:$BG,$BG470,$B:$B,$B470,$L:$L,"&lt;&gt;"&amp;$L470)+SUMIFS($AY:$AY,$BG:$BG,$BG470,$B:$B,$B470)),IF($D470=$L470,-SUMIFS($BI:$BI,$BG:$BG,$BG470,$B:$B,$B470,$L:$L,"&lt;&gt;"&amp;$L470)*VLOOKUP($D470&amp;(IF($L470=MID($Q470,FIND("Bought ",$Q470)+7,3),MID($Q470,FIND("Sold ",$Q470)+5,3),IF($L470=MID($Q470,FIND("Sold ",$Q470)+5,3),MID($Q470,FIND("Bought ",$Q470)+7,3),"error"))),FX!$A:$B,2,0)+SUMIFS($AY:$AY,$BG:$BG,$BG470,$B:$B,$B470),$BI470*(VLOOKUP($D470&amp;$L470,FX!$A:$B,2,0)))))</f>
        <v>-2.63</v>
      </c>
      <c r="BK470" t="str">
        <f>IF(E470="CASH",IFERROR(VLOOKUP(M470,[1]mapping!$A:$C,3,0),""),IF(I470="F.E.T.",IF(VLOOKUP(O470,[1]forwards!$E:$Q,13,0)=0,"",VLOOKUP(O470,[1]forwards!$E:$Q,13,0)),""))</f>
        <v>PD</v>
      </c>
      <c r="BL470" t="str">
        <f>IF($B470&lt;&gt;VLOOKUP($BL$1,NAV!$A:$N,MATCH("SubFund_Code",NAV!$A$1:$N$1,0),0),"n/a",IF($BK470="",$BJ470/SUMIFS($BJ:$BJ,$BK:$BK,"",$B:$B,$B470)*VLOOKUP($BL$1,NAV!$A:$N,MATCH("Hedged sc",NAV!$A$1:$N$1,0),0)/VLOOKUP($BL$1,NAV!$A:$N,MATCH("SC in FUND CCY",NAV!$A$1:$N$1,0),0),IF($BK470&lt;&gt;VLOOKUP($BL$1,NAV!$A:$N,MATCH("SC",NAV!$A$1:$N$1,0),0),"n/a",$BJ470/VLOOKUP($BL$1,NAV!$A:$N,MATCH("SC in FUND CCY",NAV!$A$1:$N$1,0),0))))</f>
        <v>n/a</v>
      </c>
    </row>
    <row r="471" spans="1:65" hidden="1" x14ac:dyDescent="0.25">
      <c r="A471" s="1">
        <v>44196</v>
      </c>
      <c r="B471" t="s">
        <v>113</v>
      </c>
      <c r="C471" t="s">
        <v>114</v>
      </c>
      <c r="D471" t="s">
        <v>63</v>
      </c>
      <c r="E471" t="s">
        <v>58</v>
      </c>
      <c r="F471" t="s">
        <v>59</v>
      </c>
      <c r="G471" t="s">
        <v>60</v>
      </c>
      <c r="H471">
        <v>850</v>
      </c>
      <c r="I471" t="s">
        <v>62</v>
      </c>
      <c r="L471" t="s">
        <v>63</v>
      </c>
      <c r="M471">
        <v>264287</v>
      </c>
      <c r="N471">
        <v>0</v>
      </c>
      <c r="Q471" t="s">
        <v>81</v>
      </c>
      <c r="AQ471">
        <v>-461.01</v>
      </c>
      <c r="AS471">
        <v>-461.01</v>
      </c>
      <c r="AT471">
        <v>-461.01</v>
      </c>
      <c r="AV471">
        <v>-461.01</v>
      </c>
      <c r="BA471">
        <v>263273.59000000003</v>
      </c>
      <c r="BD471">
        <v>13427910</v>
      </c>
      <c r="BE471">
        <v>-3.4329999999999999E-3</v>
      </c>
      <c r="BF471" t="str">
        <f>IF(TRIM(W471)="",IF(TRIM(O471)="",IF(TRIM(M471)="","please check",CONCATENATE(M471,"_",COUNTIFS($M$2:$M471,M471,$C$2:$C471,$C471))),CONCATENATE(O471,"_",COUNTIFS($O$2:$O471,O471,$C$2:$C471,$C471))),W471)</f>
        <v>264287_1</v>
      </c>
      <c r="BG471" t="str">
        <f t="shared" si="25"/>
        <v/>
      </c>
      <c r="BH471">
        <f t="shared" si="26"/>
        <v>-461.01</v>
      </c>
      <c r="BI471">
        <f t="shared" si="27"/>
        <v>-461.01</v>
      </c>
      <c r="BJ471">
        <f>IF($I471&lt;&gt;"F.E.T.",$AV471,IF($BK471="",IF($D471=$L471,$BI471,-SUMIFS($BI:$BI,$BG:$BG,$BG471,$B:$B,$B471,$L:$L,"&lt;&gt;"&amp;$L471)+SUMIFS($AY:$AY,$BG:$BG,$BG471,$B:$B,$B471)),IF($D471=$L471,-SUMIFS($BI:$BI,$BG:$BG,$BG471,$B:$B,$B471,$L:$L,"&lt;&gt;"&amp;$L471)*VLOOKUP($D471&amp;(IF($L471=MID($Q471,FIND("Bought ",$Q471)+7,3),MID($Q471,FIND("Sold ",$Q471)+5,3),IF($L471=MID($Q471,FIND("Sold ",$Q471)+5,3),MID($Q471,FIND("Bought ",$Q471)+7,3),"error"))),FX!$A:$B,2,0)+SUMIFS($AY:$AY,$BG:$BG,$BG471,$B:$B,$B471),$BI471*(VLOOKUP($D471&amp;$L471,FX!$A:$B,2,0)))))</f>
        <v>-461.01</v>
      </c>
      <c r="BK471" t="str">
        <f>IF(E471="CASH",IFERROR(VLOOKUP(M471,[1]mapping!$A:$C,3,0),""),IF(I471="F.E.T.",IF(VLOOKUP(O471,[1]forwards!$E:$Q,13,0)=0,"",VLOOKUP(O471,[1]forwards!$E:$Q,13,0)),""))</f>
        <v>P</v>
      </c>
      <c r="BL471" t="str">
        <f>IF($B471&lt;&gt;VLOOKUP($BL$1,NAV!$A:$N,MATCH("SubFund_Code",NAV!$A$1:$N$1,0),0),"n/a",IF($BK471="",$BJ471/SUMIFS($BJ:$BJ,$BK:$BK,"",$B:$B,$B471)*VLOOKUP($BL$1,NAV!$A:$N,MATCH("Hedged sc",NAV!$A$1:$N$1,0),0)/VLOOKUP($BL$1,NAV!$A:$N,MATCH("SC in FUND CCY",NAV!$A$1:$N$1,0),0),IF($BK471&lt;&gt;VLOOKUP($BL$1,NAV!$A:$N,MATCH("SC",NAV!$A$1:$N$1,0),0),"n/a",$BJ471/VLOOKUP($BL$1,NAV!$A:$N,MATCH("SC in FUND CCY",NAV!$A$1:$N$1,0),0))))</f>
        <v>n/a</v>
      </c>
    </row>
    <row r="472" spans="1:65" hidden="1" x14ac:dyDescent="0.25">
      <c r="A472" s="1">
        <v>44196</v>
      </c>
      <c r="B472" t="s">
        <v>113</v>
      </c>
      <c r="C472" t="s">
        <v>114</v>
      </c>
      <c r="D472" t="s">
        <v>63</v>
      </c>
      <c r="E472" t="s">
        <v>58</v>
      </c>
      <c r="F472" t="s">
        <v>59</v>
      </c>
      <c r="G472" t="s">
        <v>60</v>
      </c>
      <c r="H472">
        <v>850</v>
      </c>
      <c r="I472" t="s">
        <v>62</v>
      </c>
      <c r="L472" t="s">
        <v>63</v>
      </c>
      <c r="M472">
        <v>264293</v>
      </c>
      <c r="N472">
        <v>0</v>
      </c>
      <c r="Q472" t="s">
        <v>91</v>
      </c>
      <c r="AQ472">
        <v>-0.98</v>
      </c>
      <c r="AS472">
        <v>-0.98</v>
      </c>
      <c r="AT472">
        <v>-0.98</v>
      </c>
      <c r="AV472">
        <v>-0.98</v>
      </c>
      <c r="BA472">
        <v>263273.59000000003</v>
      </c>
      <c r="BD472">
        <v>13427910</v>
      </c>
      <c r="BE472">
        <v>-6.9999999999999999E-6</v>
      </c>
      <c r="BF472" t="str">
        <f>IF(TRIM(W472)="",IF(TRIM(O472)="",IF(TRIM(M472)="","please check",CONCATENATE(M472,"_",COUNTIFS($M$2:$M472,M472,$C$2:$C472,$C472))),CONCATENATE(O472,"_",COUNTIFS($O$2:$O472,O472,$C$2:$C472,$C472))),W472)</f>
        <v>264293_1</v>
      </c>
      <c r="BG472" t="str">
        <f t="shared" si="25"/>
        <v/>
      </c>
      <c r="BH472">
        <f t="shared" si="26"/>
        <v>-0.98</v>
      </c>
      <c r="BI472">
        <f t="shared" si="27"/>
        <v>-0.98</v>
      </c>
      <c r="BJ472">
        <f>IF($I472&lt;&gt;"F.E.T.",$AV472,IF($BK472="",IF($D472=$L472,$BI472,-SUMIFS($BI:$BI,$BG:$BG,$BG472,$B:$B,$B472,$L:$L,"&lt;&gt;"&amp;$L472)+SUMIFS($AY:$AY,$BG:$BG,$BG472,$B:$B,$B472)),IF($D472=$L472,-SUMIFS($BI:$BI,$BG:$BG,$BG472,$B:$B,$B472,$L:$L,"&lt;&gt;"&amp;$L472)*VLOOKUP($D472&amp;(IF($L472=MID($Q472,FIND("Bought ",$Q472)+7,3),MID($Q472,FIND("Sold ",$Q472)+5,3),IF($L472=MID($Q472,FIND("Sold ",$Q472)+5,3),MID($Q472,FIND("Bought ",$Q472)+7,3),"error"))),FX!$A:$B,2,0)+SUMIFS($AY:$AY,$BG:$BG,$BG472,$B:$B,$B472),$BI472*(VLOOKUP($D472&amp;$L472,FX!$A:$B,2,0)))))</f>
        <v>-0.98</v>
      </c>
      <c r="BK472" t="str">
        <f>IF(E472="CASH",IFERROR(VLOOKUP(M472,[1]mapping!$A:$C,3,0),""),IF(I472="F.E.T.",IF(VLOOKUP(O472,[1]forwards!$E:$Q,13,0)=0,"",VLOOKUP(O472,[1]forwards!$E:$Q,13,0)),""))</f>
        <v>I</v>
      </c>
      <c r="BL472" t="str">
        <f>IF($B472&lt;&gt;VLOOKUP($BL$1,NAV!$A:$N,MATCH("SubFund_Code",NAV!$A$1:$N$1,0),0),"n/a",IF($BK472="",$BJ472/SUMIFS($BJ:$BJ,$BK:$BK,"",$B:$B,$B472)*VLOOKUP($BL$1,NAV!$A:$N,MATCH("Hedged sc",NAV!$A$1:$N$1,0),0)/VLOOKUP($BL$1,NAV!$A:$N,MATCH("SC in FUND CCY",NAV!$A$1:$N$1,0),0),IF($BK472&lt;&gt;VLOOKUP($BL$1,NAV!$A:$N,MATCH("SC",NAV!$A$1:$N$1,0),0),"n/a",$BJ472/VLOOKUP($BL$1,NAV!$A:$N,MATCH("SC in FUND CCY",NAV!$A$1:$N$1,0),0))))</f>
        <v>n/a</v>
      </c>
    </row>
    <row r="473" spans="1:65" hidden="1" x14ac:dyDescent="0.25">
      <c r="A473" s="1">
        <v>44196</v>
      </c>
      <c r="B473" t="s">
        <v>113</v>
      </c>
      <c r="C473" t="s">
        <v>114</v>
      </c>
      <c r="D473" t="s">
        <v>63</v>
      </c>
      <c r="E473" t="s">
        <v>58</v>
      </c>
      <c r="F473" t="s">
        <v>59</v>
      </c>
      <c r="G473" t="s">
        <v>60</v>
      </c>
      <c r="H473">
        <v>850</v>
      </c>
      <c r="I473" t="s">
        <v>62</v>
      </c>
      <c r="L473" t="s">
        <v>63</v>
      </c>
      <c r="M473">
        <v>264839</v>
      </c>
      <c r="N473">
        <v>0</v>
      </c>
      <c r="Q473" t="s">
        <v>109</v>
      </c>
      <c r="AQ473">
        <v>-4254.5600000000004</v>
      </c>
      <c r="AS473">
        <v>-4254.5600000000004</v>
      </c>
      <c r="AT473">
        <v>-4254.5600000000004</v>
      </c>
      <c r="AV473">
        <v>-4254.5600000000004</v>
      </c>
      <c r="BA473">
        <v>263273.59000000003</v>
      </c>
      <c r="BD473">
        <v>13427910</v>
      </c>
      <c r="BE473">
        <v>-3.1683999999999997E-2</v>
      </c>
      <c r="BF473" t="str">
        <f>IF(TRIM(W473)="",IF(TRIM(O473)="",IF(TRIM(M473)="","please check",CONCATENATE(M473,"_",COUNTIFS($M$2:$M473,M473,$C$2:$C473,$C473))),CONCATENATE(O473,"_",COUNTIFS($O$2:$O473,O473,$C$2:$C473,$C473))),W473)</f>
        <v>264839_1</v>
      </c>
      <c r="BG473" t="str">
        <f t="shared" si="25"/>
        <v/>
      </c>
      <c r="BH473">
        <f t="shared" si="26"/>
        <v>-4254.5600000000004</v>
      </c>
      <c r="BI473">
        <f t="shared" si="27"/>
        <v>-4254.5600000000004</v>
      </c>
      <c r="BJ473">
        <f>IF($I473&lt;&gt;"F.E.T.",$AV473,IF($BK473="",IF($D473=$L473,$BI473,-SUMIFS($BI:$BI,$BG:$BG,$BG473,$B:$B,$B473,$L:$L,"&lt;&gt;"&amp;$L473)+SUMIFS($AY:$AY,$BG:$BG,$BG473,$B:$B,$B473)),IF($D473=$L473,-SUMIFS($BI:$BI,$BG:$BG,$BG473,$B:$B,$B473,$L:$L,"&lt;&gt;"&amp;$L473)*VLOOKUP($D473&amp;(IF($L473=MID($Q473,FIND("Bought ",$Q473)+7,3),MID($Q473,FIND("Sold ",$Q473)+5,3),IF($L473=MID($Q473,FIND("Sold ",$Q473)+5,3),MID($Q473,FIND("Bought ",$Q473)+7,3),"error"))),FX!$A:$B,2,0)+SUMIFS($AY:$AY,$BG:$BG,$BG473,$B:$B,$B473),$BI473*(VLOOKUP($D473&amp;$L473,FX!$A:$B,2,0)))))</f>
        <v>-4254.5600000000004</v>
      </c>
      <c r="BK473" t="str">
        <f>IF(E473="CASH",IFERROR(VLOOKUP(M473,[1]mapping!$A:$C,3,0),""),IF(I473="F.E.T.",IF(VLOOKUP(O473,[1]forwards!$E:$Q,13,0)=0,"",VLOOKUP(O473,[1]forwards!$E:$Q,13,0)),""))</f>
        <v>IEH</v>
      </c>
      <c r="BL473" t="str">
        <f>IF($B473&lt;&gt;VLOOKUP($BL$1,NAV!$A:$N,MATCH("SubFund_Code",NAV!$A$1:$N$1,0),0),"n/a",IF($BK473="",$BJ473/SUMIFS($BJ:$BJ,$BK:$BK,"",$B:$B,$B473)*VLOOKUP($BL$1,NAV!$A:$N,MATCH("Hedged sc",NAV!$A$1:$N$1,0),0)/VLOOKUP($BL$1,NAV!$A:$N,MATCH("SC in FUND CCY",NAV!$A$1:$N$1,0),0),IF($BK473&lt;&gt;VLOOKUP($BL$1,NAV!$A:$N,MATCH("SC",NAV!$A$1:$N$1,0),0),"n/a",$BJ473/VLOOKUP($BL$1,NAV!$A:$N,MATCH("SC in FUND CCY",NAV!$A$1:$N$1,0),0))))</f>
        <v>n/a</v>
      </c>
    </row>
    <row r="474" spans="1:65" hidden="1" x14ac:dyDescent="0.25">
      <c r="A474" s="1">
        <v>44196</v>
      </c>
      <c r="B474" t="s">
        <v>113</v>
      </c>
      <c r="C474" t="s">
        <v>114</v>
      </c>
      <c r="D474" t="s">
        <v>63</v>
      </c>
      <c r="E474" t="s">
        <v>58</v>
      </c>
      <c r="F474" t="s">
        <v>59</v>
      </c>
      <c r="G474" t="s">
        <v>60</v>
      </c>
      <c r="H474">
        <v>800</v>
      </c>
      <c r="I474" t="s">
        <v>68</v>
      </c>
      <c r="L474" t="s">
        <v>57</v>
      </c>
      <c r="M474">
        <v>265000</v>
      </c>
      <c r="N474">
        <v>0</v>
      </c>
      <c r="Q474" t="s">
        <v>69</v>
      </c>
      <c r="AQ474">
        <v>-3183.74</v>
      </c>
      <c r="AS474">
        <v>-3183.74</v>
      </c>
      <c r="AT474">
        <v>-3895.47</v>
      </c>
      <c r="AV474">
        <v>-3895.47</v>
      </c>
      <c r="BA474">
        <v>17.68</v>
      </c>
      <c r="BD474">
        <v>13427910</v>
      </c>
      <c r="BE474">
        <v>-2.9010000000000001E-2</v>
      </c>
      <c r="BF474" t="str">
        <f>IF(TRIM(W474)="",IF(TRIM(O474)="",IF(TRIM(M474)="","please check",CONCATENATE(M474,"_",COUNTIFS($M$2:$M474,M474,$C$2:$C474,$C474))),CONCATENATE(O474,"_",COUNTIFS($O$2:$O474,O474,$C$2:$C474,$C474))),W474)</f>
        <v>265000_1</v>
      </c>
      <c r="BG474" t="str">
        <f t="shared" si="25"/>
        <v/>
      </c>
      <c r="BH474">
        <f t="shared" si="26"/>
        <v>-3183.74</v>
      </c>
      <c r="BI474">
        <f t="shared" si="27"/>
        <v>-3183.74</v>
      </c>
      <c r="BJ474">
        <f>IF($I474&lt;&gt;"F.E.T.",$AV474,IF($BK474="",IF($D474=$L474,$BI474,-SUMIFS($BI:$BI,$BG:$BG,$BG474,$B:$B,$B474,$L:$L,"&lt;&gt;"&amp;$L474)+SUMIFS($AY:$AY,$BG:$BG,$BG474,$B:$B,$B474)),IF($D474=$L474,-SUMIFS($BI:$BI,$BG:$BG,$BG474,$B:$B,$B474,$L:$L,"&lt;&gt;"&amp;$L474)*VLOOKUP($D474&amp;(IF($L474=MID($Q474,FIND("Bought ",$Q474)+7,3),MID($Q474,FIND("Sold ",$Q474)+5,3),IF($L474=MID($Q474,FIND("Sold ",$Q474)+5,3),MID($Q474,FIND("Bought ",$Q474)+7,3),"error"))),FX!$A:$B,2,0)+SUMIFS($AY:$AY,$BG:$BG,$BG474,$B:$B,$B474),$BI474*(VLOOKUP($D474&amp;$L474,FX!$A:$B,2,0)))))</f>
        <v>-3895.47</v>
      </c>
      <c r="BK474" t="str">
        <f>IF(E474="CASH",IFERROR(VLOOKUP(M474,[1]mapping!$A:$C,3,0),""),IF(I474="F.E.T.",IF(VLOOKUP(O474,[1]forwards!$E:$Q,13,0)=0,"",VLOOKUP(O474,[1]forwards!$E:$Q,13,0)),""))</f>
        <v/>
      </c>
      <c r="BL474" t="str">
        <f>IF($B474&lt;&gt;VLOOKUP($BL$1,NAV!$A:$N,MATCH("SubFund_Code",NAV!$A$1:$N$1,0),0),"n/a",IF($BK474="",$BJ474/SUMIFS($BJ:$BJ,$BK:$BK,"",$B:$B,$B474)*VLOOKUP($BL$1,NAV!$A:$N,MATCH("Hedged sc",NAV!$A$1:$N$1,0),0)/VLOOKUP($BL$1,NAV!$A:$N,MATCH("SC in FUND CCY",NAV!$A$1:$N$1,0),0),IF($BK474&lt;&gt;VLOOKUP($BL$1,NAV!$A:$N,MATCH("SC",NAV!$A$1:$N$1,0),0),"n/a",$BJ474/VLOOKUP($BL$1,NAV!$A:$N,MATCH("SC in FUND CCY",NAV!$A$1:$N$1,0),0))))</f>
        <v>n/a</v>
      </c>
    </row>
    <row r="475" spans="1:65" hidden="1" x14ac:dyDescent="0.25">
      <c r="A475" s="1">
        <v>44196</v>
      </c>
      <c r="B475" t="s">
        <v>113</v>
      </c>
      <c r="C475" t="s">
        <v>114</v>
      </c>
      <c r="D475" t="s">
        <v>63</v>
      </c>
      <c r="E475" t="s">
        <v>58</v>
      </c>
      <c r="F475" t="s">
        <v>59</v>
      </c>
      <c r="G475" t="s">
        <v>60</v>
      </c>
      <c r="H475">
        <v>850</v>
      </c>
      <c r="I475" t="s">
        <v>62</v>
      </c>
      <c r="L475" t="s">
        <v>63</v>
      </c>
      <c r="M475">
        <v>265796</v>
      </c>
      <c r="N475">
        <v>0</v>
      </c>
      <c r="Q475" t="s">
        <v>92</v>
      </c>
      <c r="AQ475">
        <v>-9.6</v>
      </c>
      <c r="AS475">
        <v>-9.6</v>
      </c>
      <c r="AT475">
        <v>-9.6</v>
      </c>
      <c r="AV475">
        <v>-9.6</v>
      </c>
      <c r="BA475">
        <v>263273.59000000003</v>
      </c>
      <c r="BD475">
        <v>13427910</v>
      </c>
      <c r="BE475">
        <v>-7.1000000000000005E-5</v>
      </c>
      <c r="BF475" t="str">
        <f>IF(TRIM(W475)="",IF(TRIM(O475)="",IF(TRIM(M475)="","please check",CONCATENATE(M475,"_",COUNTIFS($M$2:$M475,M475,$C$2:$C475,$C475))),CONCATENATE(O475,"_",COUNTIFS($O$2:$O475,O475,$C$2:$C475,$C475))),W475)</f>
        <v>265796_1</v>
      </c>
      <c r="BG475" t="str">
        <f t="shared" si="25"/>
        <v/>
      </c>
      <c r="BH475">
        <f t="shared" si="26"/>
        <v>-9.6</v>
      </c>
      <c r="BI475">
        <f t="shared" si="27"/>
        <v>-9.6</v>
      </c>
      <c r="BJ475">
        <f>IF($I475&lt;&gt;"F.E.T.",$AV475,IF($BK475="",IF($D475=$L475,$BI475,-SUMIFS($BI:$BI,$BG:$BG,$BG475,$B:$B,$B475,$L:$L,"&lt;&gt;"&amp;$L475)+SUMIFS($AY:$AY,$BG:$BG,$BG475,$B:$B,$B475)),IF($D475=$L475,-SUMIFS($BI:$BI,$BG:$BG,$BG475,$B:$B,$B475,$L:$L,"&lt;&gt;"&amp;$L475)*VLOOKUP($D475&amp;(IF($L475=MID($Q475,FIND("Bought ",$Q475)+7,3),MID($Q475,FIND("Sold ",$Q475)+5,3),IF($L475=MID($Q475,FIND("Sold ",$Q475)+5,3),MID($Q475,FIND("Bought ",$Q475)+7,3),"error"))),FX!$A:$B,2,0)+SUMIFS($AY:$AY,$BG:$BG,$BG475,$B:$B,$B475),$BI475*(VLOOKUP($D475&amp;$L475,FX!$A:$B,2,0)))))</f>
        <v>-9.6</v>
      </c>
      <c r="BK475" t="str">
        <f>IF(E475="CASH",IFERROR(VLOOKUP(M475,[1]mapping!$A:$C,3,0),""),IF(I475="F.E.T.",IF(VLOOKUP(O475,[1]forwards!$E:$Q,13,0)=0,"",VLOOKUP(O475,[1]forwards!$E:$Q,13,0)),""))</f>
        <v>PD</v>
      </c>
      <c r="BL475" t="str">
        <f>IF($B475&lt;&gt;VLOOKUP($BL$1,NAV!$A:$N,MATCH("SubFund_Code",NAV!$A$1:$N$1,0),0),"n/a",IF($BK475="",$BJ475/SUMIFS($BJ:$BJ,$BK:$BK,"",$B:$B,$B475)*VLOOKUP($BL$1,NAV!$A:$N,MATCH("Hedged sc",NAV!$A$1:$N$1,0),0)/VLOOKUP($BL$1,NAV!$A:$N,MATCH("SC in FUND CCY",NAV!$A$1:$N$1,0),0),IF($BK475&lt;&gt;VLOOKUP($BL$1,NAV!$A:$N,MATCH("SC",NAV!$A$1:$N$1,0),0),"n/a",$BJ475/VLOOKUP($BL$1,NAV!$A:$N,MATCH("SC in FUND CCY",NAV!$A$1:$N$1,0),0))))</f>
        <v>n/a</v>
      </c>
    </row>
    <row r="476" spans="1:65" hidden="1" x14ac:dyDescent="0.25">
      <c r="A476" s="1">
        <v>44196</v>
      </c>
      <c r="B476" t="s">
        <v>113</v>
      </c>
      <c r="C476" t="s">
        <v>114</v>
      </c>
      <c r="D476" t="s">
        <v>63</v>
      </c>
      <c r="E476" t="s">
        <v>58</v>
      </c>
      <c r="F476" t="s">
        <v>59</v>
      </c>
      <c r="G476" t="s">
        <v>60</v>
      </c>
      <c r="H476">
        <v>850</v>
      </c>
      <c r="I476" t="s">
        <v>62</v>
      </c>
      <c r="L476" t="s">
        <v>63</v>
      </c>
      <c r="M476">
        <v>267100</v>
      </c>
      <c r="N476">
        <v>0</v>
      </c>
      <c r="Q476" t="s">
        <v>75</v>
      </c>
      <c r="AQ476">
        <v>-0.08</v>
      </c>
      <c r="AS476">
        <v>-0.08</v>
      </c>
      <c r="AT476">
        <v>-0.08</v>
      </c>
      <c r="AV476">
        <v>-0.08</v>
      </c>
      <c r="BA476">
        <v>263273.59000000003</v>
      </c>
      <c r="BD476">
        <v>13427910</v>
      </c>
      <c r="BE476">
        <v>-2.3809999999999999E-3</v>
      </c>
      <c r="BF476" t="str">
        <f>IF(TRIM(W476)="",IF(TRIM(O476)="",IF(TRIM(M476)="","please check",CONCATENATE(M476,"_",COUNTIFS($M$2:$M476,M476,$C$2:$C476,$C476))),CONCATENATE(O476,"_",COUNTIFS($O$2:$O476,O476,$C$2:$C476,$C476))),W476)</f>
        <v>267100_1</v>
      </c>
      <c r="BG476" t="str">
        <f t="shared" si="25"/>
        <v/>
      </c>
      <c r="BH476">
        <f t="shared" si="26"/>
        <v>-0.08</v>
      </c>
      <c r="BI476">
        <f t="shared" si="27"/>
        <v>-0.08</v>
      </c>
      <c r="BJ476">
        <f>IF($I476&lt;&gt;"F.E.T.",$AV476,IF($BK476="",IF($D476=$L476,$BI476,-SUMIFS($BI:$BI,$BG:$BG,$BG476,$B:$B,$B476,$L:$L,"&lt;&gt;"&amp;$L476)+SUMIFS($AY:$AY,$BG:$BG,$BG476,$B:$B,$B476)),IF($D476=$L476,-SUMIFS($BI:$BI,$BG:$BG,$BG476,$B:$B,$B476,$L:$L,"&lt;&gt;"&amp;$L476)*VLOOKUP($D476&amp;(IF($L476=MID($Q476,FIND("Bought ",$Q476)+7,3),MID($Q476,FIND("Sold ",$Q476)+5,3),IF($L476=MID($Q476,FIND("Sold ",$Q476)+5,3),MID($Q476,FIND("Bought ",$Q476)+7,3),"error"))),FX!$A:$B,2,0)+SUMIFS($AY:$AY,$BG:$BG,$BG476,$B:$B,$B476),$BI476*(VLOOKUP($D476&amp;$L476,FX!$A:$B,2,0)))))</f>
        <v>-0.08</v>
      </c>
      <c r="BK476" t="s">
        <v>1727</v>
      </c>
      <c r="BL476" t="str">
        <f>IF($B476&lt;&gt;VLOOKUP($BL$1,NAV!$A:$N,MATCH("SubFund_Code",NAV!$A$1:$N$1,0),0),"n/a",IF($BK476="",$BJ476/SUMIFS($BJ:$BJ,$BK:$BK,"",$B:$B,$B476)*VLOOKUP($BL$1,NAV!$A:$N,MATCH("Hedged sc",NAV!$A$1:$N$1,0),0)/VLOOKUP($BL$1,NAV!$A:$N,MATCH("SC in FUND CCY",NAV!$A$1:$N$1,0),0),IF($BK476&lt;&gt;VLOOKUP($BL$1,NAV!$A:$N,MATCH("SC",NAV!$A$1:$N$1,0),0),"n/a",$BJ476/VLOOKUP($BL$1,NAV!$A:$N,MATCH("SC in FUND CCY",NAV!$A$1:$N$1,0),0))))</f>
        <v>n/a</v>
      </c>
      <c r="BM476" t="s">
        <v>1809</v>
      </c>
    </row>
    <row r="477" spans="1:65" hidden="1" x14ac:dyDescent="0.25">
      <c r="A477" s="1">
        <v>44196</v>
      </c>
      <c r="B477" t="s">
        <v>113</v>
      </c>
      <c r="C477" t="s">
        <v>114</v>
      </c>
      <c r="D477" t="s">
        <v>63</v>
      </c>
      <c r="E477" t="s">
        <v>58</v>
      </c>
      <c r="F477" t="s">
        <v>59</v>
      </c>
      <c r="G477" t="s">
        <v>60</v>
      </c>
      <c r="H477">
        <v>850</v>
      </c>
      <c r="I477" t="s">
        <v>62</v>
      </c>
      <c r="L477" t="s">
        <v>63</v>
      </c>
      <c r="M477">
        <v>267100</v>
      </c>
      <c r="N477">
        <v>0</v>
      </c>
      <c r="Q477" t="s">
        <v>75</v>
      </c>
      <c r="AQ477">
        <v>-319.62</v>
      </c>
      <c r="AS477">
        <v>-319.62</v>
      </c>
      <c r="AT477">
        <v>-319.62</v>
      </c>
      <c r="AV477">
        <v>-319.62</v>
      </c>
      <c r="BA477">
        <v>263273.59000000003</v>
      </c>
      <c r="BD477">
        <v>13427910</v>
      </c>
      <c r="BE477">
        <v>-2.3809999999999999E-3</v>
      </c>
      <c r="BF477" t="str">
        <f>IF(TRIM(W477)="",IF(TRIM(O477)="",IF(TRIM(M477)="","please check",CONCATENATE(M477,"_",COUNTIFS($M$2:$M477,M477,$C$2:$C477,$C477))),CONCATENATE(O477,"_",COUNTIFS($O$2:$O477,O477,$C$2:$C477,$C477))),W477)</f>
        <v>267100_2</v>
      </c>
      <c r="BG477" t="str">
        <f t="shared" ref="BG477" si="28">IF(TRIM(O477)="","",IFERROR(_xlfn.NUMBERVALUE(TRIM(O477)),TRIM(O477)))</f>
        <v/>
      </c>
      <c r="BH477">
        <f t="shared" ref="BH477" si="29">IF(I477="F.E.T.",$AW477,IF(AB477="",AQ477,AB477))</f>
        <v>-319.62</v>
      </c>
      <c r="BI477">
        <f t="shared" si="27"/>
        <v>-319.62</v>
      </c>
      <c r="BJ477">
        <f>IF($I477&lt;&gt;"F.E.T.",$AV477,IF($BK477="",IF($D477=$L477,$BI477,-SUMIFS($BI:$BI,$BG:$BG,$BG477,$B:$B,$B477,$L:$L,"&lt;&gt;"&amp;$L477)+SUMIFS($AY:$AY,$BG:$BG,$BG477,$B:$B,$B477)),IF($D477=$L477,-SUMIFS($BI:$BI,$BG:$BG,$BG477,$B:$B,$B477,$L:$L,"&lt;&gt;"&amp;$L477)*VLOOKUP($D477&amp;(IF($L477=MID($Q477,FIND("Bought ",$Q477)+7,3),MID($Q477,FIND("Sold ",$Q477)+5,3),IF($L477=MID($Q477,FIND("Sold ",$Q477)+5,3),MID($Q477,FIND("Bought ",$Q477)+7,3),"error"))),FX!$A:$B,2,0)+SUMIFS($AY:$AY,$BG:$BG,$BG477,$B:$B,$B477),$BI477*(VLOOKUP($D477&amp;$L477,FX!$A:$B,2,0)))))</f>
        <v>-319.62</v>
      </c>
      <c r="BK477" t="s">
        <v>1734</v>
      </c>
      <c r="BL477" t="str">
        <f>IF($B477&lt;&gt;VLOOKUP($BL$1,NAV!$A:$N,MATCH("SubFund_Code",NAV!$A$1:$N$1,0),0),"n/a",IF($BK477="",$BJ477/SUMIFS($BJ:$BJ,$BK:$BK,"",$B:$B,$B477)*VLOOKUP($BL$1,NAV!$A:$N,MATCH("Hedged sc",NAV!$A$1:$N$1,0),0)/VLOOKUP($BL$1,NAV!$A:$N,MATCH("SC in FUND CCY",NAV!$A$1:$N$1,0),0),IF($BK477&lt;&gt;VLOOKUP($BL$1,NAV!$A:$N,MATCH("SC",NAV!$A$1:$N$1,0),0),"n/a",$BJ477/VLOOKUP($BL$1,NAV!$A:$N,MATCH("SC in FUND CCY",NAV!$A$1:$N$1,0),0))))</f>
        <v>n/a</v>
      </c>
      <c r="BM477" t="s">
        <v>1809</v>
      </c>
    </row>
    <row r="478" spans="1:65" hidden="1" x14ac:dyDescent="0.25">
      <c r="A478" s="1">
        <v>44196</v>
      </c>
      <c r="B478" t="s">
        <v>113</v>
      </c>
      <c r="C478" t="s">
        <v>114</v>
      </c>
      <c r="D478" t="s">
        <v>63</v>
      </c>
      <c r="E478" t="s">
        <v>58</v>
      </c>
      <c r="F478" t="s">
        <v>59</v>
      </c>
      <c r="G478" t="s">
        <v>60</v>
      </c>
      <c r="H478">
        <v>850</v>
      </c>
      <c r="I478" t="s">
        <v>62</v>
      </c>
      <c r="L478" t="s">
        <v>63</v>
      </c>
      <c r="M478">
        <v>290018</v>
      </c>
      <c r="N478">
        <v>0</v>
      </c>
      <c r="Q478" t="s">
        <v>84</v>
      </c>
      <c r="AQ478">
        <v>-0.37</v>
      </c>
      <c r="AS478">
        <v>-0.37</v>
      </c>
      <c r="AT478">
        <v>-0.37</v>
      </c>
      <c r="AV478">
        <v>-0.37</v>
      </c>
      <c r="BA478">
        <v>263273.59000000003</v>
      </c>
      <c r="BD478">
        <v>13427910</v>
      </c>
      <c r="BE478">
        <v>-3.0000000000000001E-6</v>
      </c>
      <c r="BF478" t="str">
        <f>IF(TRIM(W478)="",IF(TRIM(O478)="",IF(TRIM(M478)="","please check",CONCATENATE(M478,"_",COUNTIFS($M$2:$M478,M478,$C$2:$C478,$C478))),CONCATENATE(O478,"_",COUNTIFS($O$2:$O478,O478,$C$2:$C478,$C478))),W478)</f>
        <v>290018_1</v>
      </c>
      <c r="BG478" t="str">
        <f t="shared" si="25"/>
        <v/>
      </c>
      <c r="BH478">
        <f t="shared" si="26"/>
        <v>-0.37</v>
      </c>
      <c r="BI478">
        <f t="shared" si="27"/>
        <v>-0.37</v>
      </c>
      <c r="BJ478">
        <f>IF($I478&lt;&gt;"F.E.T.",$AV478,IF($BK478="",IF($D478=$L478,$BI478,-SUMIFS($BI:$BI,$BG:$BG,$BG478,$B:$B,$B478,$L:$L,"&lt;&gt;"&amp;$L478)+SUMIFS($AY:$AY,$BG:$BG,$BG478,$B:$B,$B478)),IF($D478=$L478,-SUMIFS($BI:$BI,$BG:$BG,$BG478,$B:$B,$B478,$L:$L,"&lt;&gt;"&amp;$L478)*VLOOKUP($D478&amp;(IF($L478=MID($Q478,FIND("Bought ",$Q478)+7,3),MID($Q478,FIND("Sold ",$Q478)+5,3),IF($L478=MID($Q478,FIND("Sold ",$Q478)+5,3),MID($Q478,FIND("Bought ",$Q478)+7,3),"error"))),FX!$A:$B,2,0)+SUMIFS($AY:$AY,$BG:$BG,$BG478,$B:$B,$B478),$BI478*(VLOOKUP($D478&amp;$L478,FX!$A:$B,2,0)))))</f>
        <v>-0.37</v>
      </c>
      <c r="BK478" t="str">
        <f>IF(E478="CASH",IFERROR(VLOOKUP(M478,[1]mapping!$A:$C,3,0),""),IF(I478="F.E.T.",IF(VLOOKUP(O478,[1]forwards!$E:$Q,13,0)=0,"",VLOOKUP(O478,[1]forwards!$E:$Q,13,0)),""))</f>
        <v>I</v>
      </c>
      <c r="BL478" t="str">
        <f>IF($B478&lt;&gt;VLOOKUP($BL$1,NAV!$A:$N,MATCH("SubFund_Code",NAV!$A$1:$N$1,0),0),"n/a",IF($BK478="",$BJ478/SUMIFS($BJ:$BJ,$BK:$BK,"",$B:$B,$B478)*VLOOKUP($BL$1,NAV!$A:$N,MATCH("Hedged sc",NAV!$A$1:$N$1,0),0)/VLOOKUP($BL$1,NAV!$A:$N,MATCH("SC in FUND CCY",NAV!$A$1:$N$1,0),0),IF($BK478&lt;&gt;VLOOKUP($BL$1,NAV!$A:$N,MATCH("SC",NAV!$A$1:$N$1,0),0),"n/a",$BJ478/VLOOKUP($BL$1,NAV!$A:$N,MATCH("SC in FUND CCY",NAV!$A$1:$N$1,0),0))))</f>
        <v>n/a</v>
      </c>
    </row>
    <row r="479" spans="1:65" hidden="1" x14ac:dyDescent="0.25">
      <c r="A479" s="1">
        <v>44196</v>
      </c>
      <c r="B479" t="s">
        <v>113</v>
      </c>
      <c r="C479" t="s">
        <v>114</v>
      </c>
      <c r="D479" t="s">
        <v>63</v>
      </c>
      <c r="E479" t="s">
        <v>58</v>
      </c>
      <c r="F479" t="s">
        <v>59</v>
      </c>
      <c r="G479" t="s">
        <v>60</v>
      </c>
      <c r="H479">
        <v>850</v>
      </c>
      <c r="I479" t="s">
        <v>62</v>
      </c>
      <c r="L479" t="s">
        <v>63</v>
      </c>
      <c r="M479">
        <v>290025</v>
      </c>
      <c r="N479">
        <v>0</v>
      </c>
      <c r="Q479" t="s">
        <v>110</v>
      </c>
      <c r="AQ479">
        <v>-1808.2</v>
      </c>
      <c r="AS479">
        <v>-1808.2</v>
      </c>
      <c r="AT479">
        <v>-1808.2</v>
      </c>
      <c r="AV479">
        <v>-1808.2</v>
      </c>
      <c r="BA479">
        <v>263273.59000000003</v>
      </c>
      <c r="BD479">
        <v>13427910</v>
      </c>
      <c r="BE479">
        <v>-1.3466000000000001E-2</v>
      </c>
      <c r="BF479" t="str">
        <f>IF(TRIM(W479)="",IF(TRIM(O479)="",IF(TRIM(M479)="","please check",CONCATENATE(M479,"_",COUNTIFS($M$2:$M479,M479,$C$2:$C479,$C479))),CONCATENATE(O479,"_",COUNTIFS($O$2:$O479,O479,$C$2:$C479,$C479))),W479)</f>
        <v>290025_1</v>
      </c>
      <c r="BG479" t="str">
        <f t="shared" si="25"/>
        <v/>
      </c>
      <c r="BH479">
        <f t="shared" si="26"/>
        <v>-1808.2</v>
      </c>
      <c r="BI479">
        <f t="shared" si="27"/>
        <v>-1808.2</v>
      </c>
      <c r="BJ479">
        <f>IF($I479&lt;&gt;"F.E.T.",$AV479,IF($BK479="",IF($D479=$L479,$BI479,-SUMIFS($BI:$BI,$BG:$BG,$BG479,$B:$B,$B479,$L:$L,"&lt;&gt;"&amp;$L479)+SUMIFS($AY:$AY,$BG:$BG,$BG479,$B:$B,$B479)),IF($D479=$L479,-SUMIFS($BI:$BI,$BG:$BG,$BG479,$B:$B,$B479,$L:$L,"&lt;&gt;"&amp;$L479)*VLOOKUP($D479&amp;(IF($L479=MID($Q479,FIND("Bought ",$Q479)+7,3),MID($Q479,FIND("Sold ",$Q479)+5,3),IF($L479=MID($Q479,FIND("Sold ",$Q479)+5,3),MID($Q479,FIND("Bought ",$Q479)+7,3),"error"))),FX!$A:$B,2,0)+SUMIFS($AY:$AY,$BG:$BG,$BG479,$B:$B,$B479),$BI479*(VLOOKUP($D479&amp;$L479,FX!$A:$B,2,0)))))</f>
        <v>-1808.2</v>
      </c>
      <c r="BK479" t="str">
        <f>IF(E479="CASH",IFERROR(VLOOKUP(M479,[1]mapping!$A:$C,3,0),""),IF(I479="F.E.T.",IF(VLOOKUP(O479,[1]forwards!$E:$Q,13,0)=0,"",VLOOKUP(O479,[1]forwards!$E:$Q,13,0)),""))</f>
        <v>IEH</v>
      </c>
      <c r="BL479" t="str">
        <f>IF($B479&lt;&gt;VLOOKUP($BL$1,NAV!$A:$N,MATCH("SubFund_Code",NAV!$A$1:$N$1,0),0),"n/a",IF($BK479="",$BJ479/SUMIFS($BJ:$BJ,$BK:$BK,"",$B:$B,$B479)*VLOOKUP($BL$1,NAV!$A:$N,MATCH("Hedged sc",NAV!$A$1:$N$1,0),0)/VLOOKUP($BL$1,NAV!$A:$N,MATCH("SC in FUND CCY",NAV!$A$1:$N$1,0),0),IF($BK479&lt;&gt;VLOOKUP($BL$1,NAV!$A:$N,MATCH("SC",NAV!$A$1:$N$1,0),0),"n/a",$BJ479/VLOOKUP($BL$1,NAV!$A:$N,MATCH("SC in FUND CCY",NAV!$A$1:$N$1,0),0))))</f>
        <v>n/a</v>
      </c>
    </row>
    <row r="480" spans="1:65" hidden="1" x14ac:dyDescent="0.25">
      <c r="A480" s="1">
        <v>44196</v>
      </c>
      <c r="B480" t="s">
        <v>113</v>
      </c>
      <c r="C480" t="s">
        <v>114</v>
      </c>
      <c r="D480" t="s">
        <v>63</v>
      </c>
      <c r="E480" t="s">
        <v>58</v>
      </c>
      <c r="F480" t="s">
        <v>59</v>
      </c>
      <c r="G480" t="s">
        <v>60</v>
      </c>
      <c r="H480">
        <v>850</v>
      </c>
      <c r="I480" t="s">
        <v>62</v>
      </c>
      <c r="L480" t="s">
        <v>63</v>
      </c>
      <c r="M480">
        <v>290034</v>
      </c>
      <c r="N480">
        <v>0</v>
      </c>
      <c r="Q480" t="s">
        <v>80</v>
      </c>
      <c r="AQ480">
        <v>-126.77</v>
      </c>
      <c r="AS480">
        <v>-126.77</v>
      </c>
      <c r="AT480">
        <v>-126.77</v>
      </c>
      <c r="AV480">
        <v>-126.77</v>
      </c>
      <c r="BA480">
        <v>263273.59000000003</v>
      </c>
      <c r="BD480">
        <v>13427910</v>
      </c>
      <c r="BE480">
        <v>-9.4399999999999996E-4</v>
      </c>
      <c r="BF480" t="str">
        <f>IF(TRIM(W480)="",IF(TRIM(O480)="",IF(TRIM(M480)="","please check",CONCATENATE(M480,"_",COUNTIFS($M$2:$M480,M480,$C$2:$C480,$C480))),CONCATENATE(O480,"_",COUNTIFS($O$2:$O480,O480,$C$2:$C480,$C480))),W480)</f>
        <v>290034_1</v>
      </c>
      <c r="BG480" t="str">
        <f t="shared" si="25"/>
        <v/>
      </c>
      <c r="BH480">
        <f t="shared" si="26"/>
        <v>-126.77</v>
      </c>
      <c r="BI480">
        <f t="shared" si="27"/>
        <v>-126.77</v>
      </c>
      <c r="BJ480">
        <f>IF($I480&lt;&gt;"F.E.T.",$AV480,IF($BK480="",IF($D480=$L480,$BI480,-SUMIFS($BI:$BI,$BG:$BG,$BG480,$B:$B,$B480,$L:$L,"&lt;&gt;"&amp;$L480)+SUMIFS($AY:$AY,$BG:$BG,$BG480,$B:$B,$B480)),IF($D480=$L480,-SUMIFS($BI:$BI,$BG:$BG,$BG480,$B:$B,$B480,$L:$L,"&lt;&gt;"&amp;$L480)*VLOOKUP($D480&amp;(IF($L480=MID($Q480,FIND("Bought ",$Q480)+7,3),MID($Q480,FIND("Sold ",$Q480)+5,3),IF($L480=MID($Q480,FIND("Sold ",$Q480)+5,3),MID($Q480,FIND("Bought ",$Q480)+7,3),"error"))),FX!$A:$B,2,0)+SUMIFS($AY:$AY,$BG:$BG,$BG480,$B:$B,$B480),$BI480*(VLOOKUP($D480&amp;$L480,FX!$A:$B,2,0)))))</f>
        <v>-126.77</v>
      </c>
      <c r="BK480" t="str">
        <f>IF(E480="CASH",IFERROR(VLOOKUP(M480,[1]mapping!$A:$C,3,0),""),IF(I480="F.E.T.",IF(VLOOKUP(O480,[1]forwards!$E:$Q,13,0)=0,"",VLOOKUP(O480,[1]forwards!$E:$Q,13,0)),""))</f>
        <v>P</v>
      </c>
      <c r="BL480" t="str">
        <f>IF($B480&lt;&gt;VLOOKUP($BL$1,NAV!$A:$N,MATCH("SubFund_Code",NAV!$A$1:$N$1,0),0),"n/a",IF($BK480="",$BJ480/SUMIFS($BJ:$BJ,$BK:$BK,"",$B:$B,$B480)*VLOOKUP($BL$1,NAV!$A:$N,MATCH("Hedged sc",NAV!$A$1:$N$1,0),0)/VLOOKUP($BL$1,NAV!$A:$N,MATCH("SC in FUND CCY",NAV!$A$1:$N$1,0),0),IF($BK480&lt;&gt;VLOOKUP($BL$1,NAV!$A:$N,MATCH("SC",NAV!$A$1:$N$1,0),0),"n/a",$BJ480/VLOOKUP($BL$1,NAV!$A:$N,MATCH("SC in FUND CCY",NAV!$A$1:$N$1,0),0))))</f>
        <v>n/a</v>
      </c>
    </row>
    <row r="481" spans="1:64" hidden="1" x14ac:dyDescent="0.25">
      <c r="A481" s="1">
        <v>44196</v>
      </c>
      <c r="B481" t="s">
        <v>113</v>
      </c>
      <c r="C481" t="s">
        <v>114</v>
      </c>
      <c r="D481" t="s">
        <v>63</v>
      </c>
      <c r="E481" t="s">
        <v>58</v>
      </c>
      <c r="F481" t="s">
        <v>59</v>
      </c>
      <c r="G481" t="s">
        <v>60</v>
      </c>
      <c r="H481">
        <v>850</v>
      </c>
      <c r="I481" t="s">
        <v>62</v>
      </c>
      <c r="L481" t="s">
        <v>63</v>
      </c>
      <c r="M481">
        <v>294864</v>
      </c>
      <c r="N481">
        <v>0</v>
      </c>
      <c r="Q481" t="s">
        <v>79</v>
      </c>
      <c r="AQ481">
        <v>-82.63</v>
      </c>
      <c r="AS481">
        <v>-82.63</v>
      </c>
      <c r="AT481">
        <v>-82.63</v>
      </c>
      <c r="AV481">
        <v>-82.63</v>
      </c>
      <c r="BA481">
        <v>263273.59000000003</v>
      </c>
      <c r="BD481">
        <v>13427910</v>
      </c>
      <c r="BE481">
        <v>-6.1499999999999999E-4</v>
      </c>
      <c r="BF481" t="str">
        <f>IF(TRIM(W481)="",IF(TRIM(O481)="",IF(TRIM(M481)="","please check",CONCATENATE(M481,"_",COUNTIFS($M$2:$M481,M481,$C$2:$C481,$C481))),CONCATENATE(O481,"_",COUNTIFS($O$2:$O481,O481,$C$2:$C481,$C481))),W481)</f>
        <v>294864_1</v>
      </c>
      <c r="BG481" t="str">
        <f t="shared" si="25"/>
        <v/>
      </c>
      <c r="BH481">
        <f t="shared" si="26"/>
        <v>-82.63</v>
      </c>
      <c r="BI481">
        <f t="shared" si="27"/>
        <v>-82.63</v>
      </c>
      <c r="BJ481">
        <f>IF($I481&lt;&gt;"F.E.T.",$AV481,IF($BK481="",IF($D481=$L481,$BI481,-SUMIFS($BI:$BI,$BG:$BG,$BG481,$B:$B,$B481,$L:$L,"&lt;&gt;"&amp;$L481)+SUMIFS($AY:$AY,$BG:$BG,$BG481,$B:$B,$B481)),IF($D481=$L481,-SUMIFS($BI:$BI,$BG:$BG,$BG481,$B:$B,$B481,$L:$L,"&lt;&gt;"&amp;$L481)*VLOOKUP($D481&amp;(IF($L481=MID($Q481,FIND("Bought ",$Q481)+7,3),MID($Q481,FIND("Sold ",$Q481)+5,3),IF($L481=MID($Q481,FIND("Sold ",$Q481)+5,3),MID($Q481,FIND("Bought ",$Q481)+7,3),"error"))),FX!$A:$B,2,0)+SUMIFS($AY:$AY,$BG:$BG,$BG481,$B:$B,$B481),$BI481*(VLOOKUP($D481&amp;$L481,FX!$A:$B,2,0)))))</f>
        <v>-82.63</v>
      </c>
      <c r="BK481" t="str">
        <f>IF(E481="CASH",IFERROR(VLOOKUP(M481,[1]mapping!$A:$C,3,0),""),IF(I481="F.E.T.",IF(VLOOKUP(O481,[1]forwards!$E:$Q,13,0)=0,"",VLOOKUP(O481,[1]forwards!$E:$Q,13,0)),""))</f>
        <v>P</v>
      </c>
      <c r="BL481" t="str">
        <f>IF($B481&lt;&gt;VLOOKUP($BL$1,NAV!$A:$N,MATCH("SubFund_Code",NAV!$A$1:$N$1,0),0),"n/a",IF($BK481="",$BJ481/SUMIFS($BJ:$BJ,$BK:$BK,"",$B:$B,$B481)*VLOOKUP($BL$1,NAV!$A:$N,MATCH("Hedged sc",NAV!$A$1:$N$1,0),0)/VLOOKUP($BL$1,NAV!$A:$N,MATCH("SC in FUND CCY",NAV!$A$1:$N$1,0),0),IF($BK481&lt;&gt;VLOOKUP($BL$1,NAV!$A:$N,MATCH("SC",NAV!$A$1:$N$1,0),0),"n/a",$BJ481/VLOOKUP($BL$1,NAV!$A:$N,MATCH("SC in FUND CCY",NAV!$A$1:$N$1,0),0))))</f>
        <v>n/a</v>
      </c>
    </row>
    <row r="482" spans="1:64" hidden="1" x14ac:dyDescent="0.25">
      <c r="A482" s="1">
        <v>44196</v>
      </c>
      <c r="B482" t="s">
        <v>113</v>
      </c>
      <c r="C482" t="s">
        <v>114</v>
      </c>
      <c r="D482" t="s">
        <v>63</v>
      </c>
      <c r="E482" t="s">
        <v>58</v>
      </c>
      <c r="F482" t="s">
        <v>59</v>
      </c>
      <c r="G482" t="s">
        <v>60</v>
      </c>
      <c r="H482">
        <v>600</v>
      </c>
      <c r="I482" t="s">
        <v>65</v>
      </c>
      <c r="L482" t="s">
        <v>63</v>
      </c>
      <c r="M482">
        <v>152001</v>
      </c>
      <c r="N482">
        <v>0</v>
      </c>
      <c r="Q482" t="s">
        <v>66</v>
      </c>
      <c r="AQ482">
        <v>-1.05</v>
      </c>
      <c r="AS482">
        <v>-1.05</v>
      </c>
      <c r="AT482">
        <v>-1.05</v>
      </c>
      <c r="AV482">
        <v>-1.05</v>
      </c>
      <c r="BA482">
        <v>263273.59000000003</v>
      </c>
      <c r="BD482">
        <v>13427910</v>
      </c>
      <c r="BE482">
        <v>-7.9999999999999996E-6</v>
      </c>
      <c r="BF482" t="str">
        <f>IF(TRIM(W482)="",IF(TRIM(O482)="",IF(TRIM(M482)="","please check",CONCATENATE(M482,"_",COUNTIFS($M$2:$M482,M482,$C$2:$C482,$C482))),CONCATENATE(O482,"_",COUNTIFS($O$2:$O482,O482,$C$2:$C482,$C482))),W482)</f>
        <v>152001_1</v>
      </c>
      <c r="BG482" t="str">
        <f t="shared" si="25"/>
        <v/>
      </c>
      <c r="BH482">
        <f t="shared" si="26"/>
        <v>-1.05</v>
      </c>
      <c r="BI482">
        <f t="shared" si="27"/>
        <v>-1.05</v>
      </c>
      <c r="BJ482">
        <f>IF($I482&lt;&gt;"F.E.T.",$AV482,IF($BK482="",IF($D482=$L482,$BI482,-SUMIFS($BI:$BI,$BG:$BG,$BG482,$B:$B,$B482,$L:$L,"&lt;&gt;"&amp;$L482)+SUMIFS($AY:$AY,$BG:$BG,$BG482,$B:$B,$B482)),IF($D482=$L482,-SUMIFS($BI:$BI,$BG:$BG,$BG482,$B:$B,$B482,$L:$L,"&lt;&gt;"&amp;$L482)*VLOOKUP($D482&amp;(IF($L482=MID($Q482,FIND("Bought ",$Q482)+7,3),MID($Q482,FIND("Sold ",$Q482)+5,3),IF($L482=MID($Q482,FIND("Sold ",$Q482)+5,3),MID($Q482,FIND("Bought ",$Q482)+7,3),"error"))),FX!$A:$B,2,0)+SUMIFS($AY:$AY,$BG:$BG,$BG482,$B:$B,$B482),$BI482*(VLOOKUP($D482&amp;$L482,FX!$A:$B,2,0)))))</f>
        <v>-1.05</v>
      </c>
      <c r="BK482" t="str">
        <f>IF(E482="CASH",IFERROR(VLOOKUP(M482,[1]mapping!$A:$C,3,0),""),IF(I482="F.E.T.",IF(VLOOKUP(O482,[1]forwards!$E:$Q,13,0)=0,"",VLOOKUP(O482,[1]forwards!$E:$Q,13,0)),""))</f>
        <v/>
      </c>
      <c r="BL482" t="str">
        <f>IF($B482&lt;&gt;VLOOKUP($BL$1,NAV!$A:$N,MATCH("SubFund_Code",NAV!$A$1:$N$1,0),0),"n/a",IF($BK482="",$BJ482/SUMIFS($BJ:$BJ,$BK:$BK,"",$B:$B,$B482)*VLOOKUP($BL$1,NAV!$A:$N,MATCH("Hedged sc",NAV!$A$1:$N$1,0),0)/VLOOKUP($BL$1,NAV!$A:$N,MATCH("SC in FUND CCY",NAV!$A$1:$N$1,0),0),IF($BK482&lt;&gt;VLOOKUP($BL$1,NAV!$A:$N,MATCH("SC",NAV!$A$1:$N$1,0),0),"n/a",$BJ482/VLOOKUP($BL$1,NAV!$A:$N,MATCH("SC in FUND CCY",NAV!$A$1:$N$1,0),0))))</f>
        <v>n/a</v>
      </c>
    </row>
    <row r="483" spans="1:64" hidden="1" x14ac:dyDescent="0.25">
      <c r="A483" s="1">
        <v>44196</v>
      </c>
      <c r="B483" t="s">
        <v>113</v>
      </c>
      <c r="C483" t="s">
        <v>114</v>
      </c>
      <c r="D483" t="s">
        <v>63</v>
      </c>
      <c r="E483" t="s">
        <v>124</v>
      </c>
      <c r="F483" t="s">
        <v>125</v>
      </c>
      <c r="G483" t="s">
        <v>126</v>
      </c>
      <c r="H483">
        <v>400</v>
      </c>
      <c r="I483" t="s">
        <v>197</v>
      </c>
      <c r="J483">
        <v>410</v>
      </c>
      <c r="K483" t="s">
        <v>198</v>
      </c>
      <c r="L483" t="s">
        <v>63</v>
      </c>
      <c r="P483">
        <v>406317000000</v>
      </c>
      <c r="Q483" t="s">
        <v>1457</v>
      </c>
      <c r="R483" t="s">
        <v>199</v>
      </c>
      <c r="S483" t="s">
        <v>200</v>
      </c>
      <c r="T483" t="s">
        <v>206</v>
      </c>
      <c r="U483" t="s">
        <v>219</v>
      </c>
      <c r="V483">
        <v>20052</v>
      </c>
      <c r="W483" t="s">
        <v>1458</v>
      </c>
      <c r="X483" t="s">
        <v>1459</v>
      </c>
      <c r="AB483">
        <v>870</v>
      </c>
      <c r="AC483" s="1">
        <v>43850</v>
      </c>
      <c r="AD483" s="1">
        <v>43852</v>
      </c>
      <c r="AL483">
        <v>1</v>
      </c>
      <c r="AO483">
        <v>101.94528699999999</v>
      </c>
      <c r="AP483">
        <v>103.05</v>
      </c>
      <c r="AQ483">
        <v>89653.5</v>
      </c>
      <c r="AR483">
        <v>0</v>
      </c>
      <c r="AS483">
        <v>89653.5</v>
      </c>
      <c r="AT483">
        <v>89653.5</v>
      </c>
      <c r="AU483">
        <v>0</v>
      </c>
      <c r="AV483">
        <v>89653.5</v>
      </c>
      <c r="AW483">
        <v>88692.4</v>
      </c>
      <c r="AX483">
        <v>88692.4</v>
      </c>
      <c r="BA483">
        <v>13065544.300000001</v>
      </c>
      <c r="BB483">
        <v>0</v>
      </c>
      <c r="BC483">
        <v>13065544.300000001</v>
      </c>
      <c r="BD483">
        <v>13427910</v>
      </c>
      <c r="BE483">
        <v>0.66766499999999995</v>
      </c>
      <c r="BF483" t="str">
        <f>IF(TRIM(W483)="",IF(TRIM(O483)="",IF(TRIM(M483)="","please check",CONCATENATE(M483,"_",COUNTIFS($M$2:$M483,M483,$C$2:$C483,$C483))),CONCATENATE(O483,"_",COUNTIFS($O$2:$O483,O483,$C$2:$C483,$C483))),W483)</f>
        <v>IE00B4PY7Y77</v>
      </c>
      <c r="BG483" t="str">
        <f t="shared" si="25"/>
        <v/>
      </c>
      <c r="BH483">
        <f t="shared" si="26"/>
        <v>870</v>
      </c>
      <c r="BI483">
        <f t="shared" si="27"/>
        <v>89653.5</v>
      </c>
      <c r="BJ483">
        <f>IF($I483&lt;&gt;"F.E.T.",$AV483,IF($BK483="",IF($D483=$L483,$BI483,-SUMIFS($BI:$BI,$BG:$BG,$BG483,$B:$B,$B483,$L:$L,"&lt;&gt;"&amp;$L483)+SUMIFS($AY:$AY,$BG:$BG,$BG483,$B:$B,$B483)),IF($D483=$L483,-SUMIFS($BI:$BI,$BG:$BG,$BG483,$B:$B,$B483,$L:$L,"&lt;&gt;"&amp;$L483)*VLOOKUP($D483&amp;(IF($L483=MID($Q483,FIND("Bought ",$Q483)+7,3),MID($Q483,FIND("Sold ",$Q483)+5,3),IF($L483=MID($Q483,FIND("Sold ",$Q483)+5,3),MID($Q483,FIND("Bought ",$Q483)+7,3),"error"))),FX!$A:$B,2,0)+SUMIFS($AY:$AY,$BG:$BG,$BG483,$B:$B,$B483),$BI483*(VLOOKUP($D483&amp;$L483,FX!$A:$B,2,0)))))</f>
        <v>89653.5</v>
      </c>
      <c r="BK483" t="str">
        <f>IF(E483="CASH",IFERROR(VLOOKUP(M483,[1]mapping!$A:$C,3,0),""),IF(I483="F.E.T.",IF(VLOOKUP(O483,[1]forwards!$E:$Q,13,0)=0,"",VLOOKUP(O483,[1]forwards!$E:$Q,13,0)),""))</f>
        <v/>
      </c>
      <c r="BL483" t="str">
        <f>IF($B483&lt;&gt;VLOOKUP($BL$1,NAV!$A:$N,MATCH("SubFund_Code",NAV!$A$1:$N$1,0),0),"n/a",IF($BK483="",$BJ483/SUMIFS($BJ:$BJ,$BK:$BK,"",$B:$B,$B483)*VLOOKUP($BL$1,NAV!$A:$N,MATCH("Hedged sc",NAV!$A$1:$N$1,0),0)/VLOOKUP($BL$1,NAV!$A:$N,MATCH("SC in FUND CCY",NAV!$A$1:$N$1,0),0),IF($BK483&lt;&gt;VLOOKUP($BL$1,NAV!$A:$N,MATCH("SC",NAV!$A$1:$N$1,0),0),"n/a",$BJ483/VLOOKUP($BL$1,NAV!$A:$N,MATCH("SC in FUND CCY",NAV!$A$1:$N$1,0),0))))</f>
        <v>n/a</v>
      </c>
    </row>
    <row r="484" spans="1:64" hidden="1" x14ac:dyDescent="0.25">
      <c r="A484" s="1">
        <v>44196</v>
      </c>
      <c r="B484" t="s">
        <v>113</v>
      </c>
      <c r="C484" t="s">
        <v>114</v>
      </c>
      <c r="D484" t="s">
        <v>63</v>
      </c>
      <c r="E484" t="s">
        <v>124</v>
      </c>
      <c r="F484" t="s">
        <v>125</v>
      </c>
      <c r="G484" t="s">
        <v>126</v>
      </c>
      <c r="H484">
        <v>400</v>
      </c>
      <c r="I484" t="s">
        <v>197</v>
      </c>
      <c r="J484">
        <v>410</v>
      </c>
      <c r="K484" t="s">
        <v>198</v>
      </c>
      <c r="L484" t="s">
        <v>63</v>
      </c>
      <c r="P484">
        <v>406317000000</v>
      </c>
      <c r="Q484" t="s">
        <v>1457</v>
      </c>
      <c r="R484" t="s">
        <v>199</v>
      </c>
      <c r="S484" t="s">
        <v>200</v>
      </c>
      <c r="T484" t="s">
        <v>206</v>
      </c>
      <c r="U484" t="s">
        <v>309</v>
      </c>
      <c r="V484">
        <v>635713</v>
      </c>
      <c r="W484" t="s">
        <v>1458</v>
      </c>
      <c r="X484" t="s">
        <v>1459</v>
      </c>
      <c r="AB484">
        <v>17128</v>
      </c>
      <c r="AC484" s="1">
        <v>43850</v>
      </c>
      <c r="AD484" s="1">
        <v>43852</v>
      </c>
      <c r="AE484" s="1">
        <v>44147</v>
      </c>
      <c r="AL484">
        <v>1</v>
      </c>
      <c r="AO484">
        <v>103.385403</v>
      </c>
      <c r="AP484">
        <v>103.05</v>
      </c>
      <c r="AQ484">
        <v>1765040.4</v>
      </c>
      <c r="AR484">
        <v>0</v>
      </c>
      <c r="AS484">
        <v>1765040.4</v>
      </c>
      <c r="AT484">
        <v>1765040.4</v>
      </c>
      <c r="AU484">
        <v>0</v>
      </c>
      <c r="AV484">
        <v>1765040.4</v>
      </c>
      <c r="AW484">
        <v>1770785.19</v>
      </c>
      <c r="AX484">
        <v>1770785.19</v>
      </c>
      <c r="BA484">
        <v>13065544.300000001</v>
      </c>
      <c r="BB484">
        <v>0</v>
      </c>
      <c r="BC484">
        <v>13065544.300000001</v>
      </c>
      <c r="BD484">
        <v>13427910</v>
      </c>
      <c r="BE484">
        <v>13.144565</v>
      </c>
      <c r="BF484" t="str">
        <f>IF(TRIM(W484)="",IF(TRIM(O484)="",IF(TRIM(M484)="","please check",CONCATENATE(M484,"_",COUNTIFS($M$2:$M484,M484,$C$2:$C484,$C484))),CONCATENATE(O484,"_",COUNTIFS($O$2:$O484,O484,$C$2:$C484,$C484))),W484)</f>
        <v>IE00B4PY7Y77</v>
      </c>
      <c r="BG484" t="str">
        <f t="shared" si="25"/>
        <v/>
      </c>
      <c r="BH484">
        <f t="shared" si="26"/>
        <v>17128</v>
      </c>
      <c r="BI484">
        <f t="shared" si="27"/>
        <v>1765040.4</v>
      </c>
      <c r="BJ484">
        <f>IF($I484&lt;&gt;"F.E.T.",$AV484,IF($BK484="",IF($D484=$L484,$BI484,-SUMIFS($BI:$BI,$BG:$BG,$BG484,$B:$B,$B484,$L:$L,"&lt;&gt;"&amp;$L484)+SUMIFS($AY:$AY,$BG:$BG,$BG484,$B:$B,$B484)),IF($D484=$L484,-SUMIFS($BI:$BI,$BG:$BG,$BG484,$B:$B,$B484,$L:$L,"&lt;&gt;"&amp;$L484)*VLOOKUP($D484&amp;(IF($L484=MID($Q484,FIND("Bought ",$Q484)+7,3),MID($Q484,FIND("Sold ",$Q484)+5,3),IF($L484=MID($Q484,FIND("Sold ",$Q484)+5,3),MID($Q484,FIND("Bought ",$Q484)+7,3),"error"))),FX!$A:$B,2,0)+SUMIFS($AY:$AY,$BG:$BG,$BG484,$B:$B,$B484),$BI484*(VLOOKUP($D484&amp;$L484,FX!$A:$B,2,0)))))</f>
        <v>1765040.4</v>
      </c>
      <c r="BK484" t="str">
        <f>IF(E484="CASH",IFERROR(VLOOKUP(M484,[1]mapping!$A:$C,3,0),""),IF(I484="F.E.T.",IF(VLOOKUP(O484,[1]forwards!$E:$Q,13,0)=0,"",VLOOKUP(O484,[1]forwards!$E:$Q,13,0)),""))</f>
        <v/>
      </c>
      <c r="BL484" t="str">
        <f>IF($B484&lt;&gt;VLOOKUP($BL$1,NAV!$A:$N,MATCH("SubFund_Code",NAV!$A$1:$N$1,0),0),"n/a",IF($BK484="",$BJ484/SUMIFS($BJ:$BJ,$BK:$BK,"",$B:$B,$B484)*VLOOKUP($BL$1,NAV!$A:$N,MATCH("Hedged sc",NAV!$A$1:$N$1,0),0)/VLOOKUP($BL$1,NAV!$A:$N,MATCH("SC in FUND CCY",NAV!$A$1:$N$1,0),0),IF($BK484&lt;&gt;VLOOKUP($BL$1,NAV!$A:$N,MATCH("SC",NAV!$A$1:$N$1,0),0),"n/a",$BJ484/VLOOKUP($BL$1,NAV!$A:$N,MATCH("SC in FUND CCY",NAV!$A$1:$N$1,0),0))))</f>
        <v>n/a</v>
      </c>
    </row>
    <row r="485" spans="1:64" hidden="1" x14ac:dyDescent="0.25">
      <c r="A485" s="1">
        <v>44196</v>
      </c>
      <c r="B485" t="s">
        <v>113</v>
      </c>
      <c r="C485" t="s">
        <v>114</v>
      </c>
      <c r="D485" t="s">
        <v>63</v>
      </c>
      <c r="E485" t="s">
        <v>124</v>
      </c>
      <c r="F485" t="s">
        <v>125</v>
      </c>
      <c r="G485" t="s">
        <v>126</v>
      </c>
      <c r="H485">
        <v>400</v>
      </c>
      <c r="I485" t="s">
        <v>197</v>
      </c>
      <c r="J485">
        <v>410</v>
      </c>
      <c r="K485" t="s">
        <v>198</v>
      </c>
      <c r="L485" t="s">
        <v>63</v>
      </c>
      <c r="P485">
        <v>759048000000</v>
      </c>
      <c r="Q485" t="s">
        <v>1460</v>
      </c>
      <c r="R485" t="s">
        <v>199</v>
      </c>
      <c r="S485" t="s">
        <v>149</v>
      </c>
      <c r="T485" t="s">
        <v>206</v>
      </c>
      <c r="U485" t="s">
        <v>309</v>
      </c>
      <c r="V485">
        <v>635713</v>
      </c>
      <c r="W485" t="s">
        <v>1461</v>
      </c>
      <c r="X485" t="s">
        <v>1462</v>
      </c>
      <c r="AB485">
        <v>8650</v>
      </c>
      <c r="AC485" s="1">
        <v>43133</v>
      </c>
      <c r="AD485" s="1">
        <v>43137</v>
      </c>
      <c r="AE485" s="1">
        <v>44020</v>
      </c>
      <c r="AL485">
        <v>1</v>
      </c>
      <c r="AO485">
        <v>106.898962</v>
      </c>
      <c r="AP485">
        <v>106.22499999999999</v>
      </c>
      <c r="AQ485">
        <v>918846.25</v>
      </c>
      <c r="AR485">
        <v>0</v>
      </c>
      <c r="AS485">
        <v>918846.25</v>
      </c>
      <c r="AT485">
        <v>918846.25</v>
      </c>
      <c r="AU485">
        <v>0</v>
      </c>
      <c r="AV485">
        <v>918846.25</v>
      </c>
      <c r="AW485">
        <v>924676.02</v>
      </c>
      <c r="AX485">
        <v>924676.02</v>
      </c>
      <c r="BA485">
        <v>13065544.300000001</v>
      </c>
      <c r="BB485">
        <v>0</v>
      </c>
      <c r="BC485">
        <v>13065544.300000001</v>
      </c>
      <c r="BD485">
        <v>13427910</v>
      </c>
      <c r="BE485">
        <v>6.8428089999999999</v>
      </c>
      <c r="BF485" t="str">
        <f>IF(TRIM(W485)="",IF(TRIM(O485)="",IF(TRIM(M485)="","please check",CONCATENATE(M485,"_",COUNTIFS($M$2:$M485,M485,$C$2:$C485,$C485))),CONCATENATE(O485,"_",COUNTIFS($O$2:$O485,O485,$C$2:$C485,$C485))),W485)</f>
        <v>LU1435356149</v>
      </c>
      <c r="BG485" t="str">
        <f t="shared" si="25"/>
        <v/>
      </c>
      <c r="BH485">
        <f t="shared" si="26"/>
        <v>8650</v>
      </c>
      <c r="BI485">
        <f t="shared" si="27"/>
        <v>918846.25</v>
      </c>
      <c r="BJ485">
        <f>IF($I485&lt;&gt;"F.E.T.",$AV485,IF($BK485="",IF($D485=$L485,$BI485,-SUMIFS($BI:$BI,$BG:$BG,$BG485,$B:$B,$B485,$L:$L,"&lt;&gt;"&amp;$L485)+SUMIFS($AY:$AY,$BG:$BG,$BG485,$B:$B,$B485)),IF($D485=$L485,-SUMIFS($BI:$BI,$BG:$BG,$BG485,$B:$B,$B485,$L:$L,"&lt;&gt;"&amp;$L485)*VLOOKUP($D485&amp;(IF($L485=MID($Q485,FIND("Bought ",$Q485)+7,3),MID($Q485,FIND("Sold ",$Q485)+5,3),IF($L485=MID($Q485,FIND("Sold ",$Q485)+5,3),MID($Q485,FIND("Bought ",$Q485)+7,3),"error"))),FX!$A:$B,2,0)+SUMIFS($AY:$AY,$BG:$BG,$BG485,$B:$B,$B485),$BI485*(VLOOKUP($D485&amp;$L485,FX!$A:$B,2,0)))))</f>
        <v>918846.25</v>
      </c>
      <c r="BK485" t="str">
        <f>IF(E485="CASH",IFERROR(VLOOKUP(M485,[1]mapping!$A:$C,3,0),""),IF(I485="F.E.T.",IF(VLOOKUP(O485,[1]forwards!$E:$Q,13,0)=0,"",VLOOKUP(O485,[1]forwards!$E:$Q,13,0)),""))</f>
        <v/>
      </c>
      <c r="BL485" t="str">
        <f>IF($B485&lt;&gt;VLOOKUP($BL$1,NAV!$A:$N,MATCH("SubFund_Code",NAV!$A$1:$N$1,0),0),"n/a",IF($BK485="",$BJ485/SUMIFS($BJ:$BJ,$BK:$BK,"",$B:$B,$B485)*VLOOKUP($BL$1,NAV!$A:$N,MATCH("Hedged sc",NAV!$A$1:$N$1,0),0)/VLOOKUP($BL$1,NAV!$A:$N,MATCH("SC in FUND CCY",NAV!$A$1:$N$1,0),0),IF($BK485&lt;&gt;VLOOKUP($BL$1,NAV!$A:$N,MATCH("SC",NAV!$A$1:$N$1,0),0),"n/a",$BJ485/VLOOKUP($BL$1,NAV!$A:$N,MATCH("SC in FUND CCY",NAV!$A$1:$N$1,0),0))))</f>
        <v>n/a</v>
      </c>
    </row>
    <row r="486" spans="1:64" hidden="1" x14ac:dyDescent="0.25">
      <c r="A486" s="1">
        <v>44196</v>
      </c>
      <c r="B486" t="s">
        <v>113</v>
      </c>
      <c r="C486" t="s">
        <v>114</v>
      </c>
      <c r="D486" t="s">
        <v>63</v>
      </c>
      <c r="E486" t="s">
        <v>124</v>
      </c>
      <c r="F486" t="s">
        <v>125</v>
      </c>
      <c r="G486" t="s">
        <v>126</v>
      </c>
      <c r="H486">
        <v>400</v>
      </c>
      <c r="I486" t="s">
        <v>197</v>
      </c>
      <c r="J486">
        <v>410</v>
      </c>
      <c r="K486" t="s">
        <v>198</v>
      </c>
      <c r="L486" t="s">
        <v>63</v>
      </c>
      <c r="P486">
        <v>742094000000</v>
      </c>
      <c r="Q486" t="s">
        <v>1454</v>
      </c>
      <c r="R486" t="s">
        <v>199</v>
      </c>
      <c r="S486" t="s">
        <v>200</v>
      </c>
      <c r="T486" t="s">
        <v>206</v>
      </c>
      <c r="U486" t="s">
        <v>309</v>
      </c>
      <c r="V486">
        <v>635713</v>
      </c>
      <c r="W486" t="s">
        <v>1455</v>
      </c>
      <c r="X486" t="s">
        <v>1456</v>
      </c>
      <c r="AB486">
        <v>91167</v>
      </c>
      <c r="AC486" s="1">
        <v>43850</v>
      </c>
      <c r="AD486" s="1">
        <v>43852</v>
      </c>
      <c r="AE486" s="1">
        <v>43992</v>
      </c>
      <c r="AL486">
        <v>1</v>
      </c>
      <c r="AO486">
        <v>14.482196999999999</v>
      </c>
      <c r="AP486">
        <v>15.444000000000001</v>
      </c>
      <c r="AQ486">
        <v>1407983.15</v>
      </c>
      <c r="AR486">
        <v>0</v>
      </c>
      <c r="AS486">
        <v>1407983.15</v>
      </c>
      <c r="AT486">
        <v>1407983.15</v>
      </c>
      <c r="AU486">
        <v>0</v>
      </c>
      <c r="AV486">
        <v>1407983.15</v>
      </c>
      <c r="AW486">
        <v>1320298.49</v>
      </c>
      <c r="AX486">
        <v>1320298.49</v>
      </c>
      <c r="BA486">
        <v>13065544.300000001</v>
      </c>
      <c r="BB486">
        <v>0</v>
      </c>
      <c r="BC486">
        <v>13065544.300000001</v>
      </c>
      <c r="BD486">
        <v>13427910</v>
      </c>
      <c r="BE486">
        <v>10.485497000000001</v>
      </c>
      <c r="BF486" t="str">
        <f>IF(TRIM(W486)="",IF(TRIM(O486)="",IF(TRIM(M486)="","please check",CONCATENATE(M486,"_",COUNTIFS($M$2:$M486,M486,$C$2:$C486,$C486))),CONCATENATE(O486,"_",COUNTIFS($O$2:$O486,O486,$C$2:$C486,$C486))),W486)</f>
        <v>IE00BDR5HM97</v>
      </c>
      <c r="BG486" t="str">
        <f t="shared" si="25"/>
        <v/>
      </c>
      <c r="BH486">
        <f t="shared" si="26"/>
        <v>91167</v>
      </c>
      <c r="BI486">
        <f t="shared" si="27"/>
        <v>1407983.15</v>
      </c>
      <c r="BJ486">
        <f>IF($I486&lt;&gt;"F.E.T.",$AV486,IF($BK486="",IF($D486=$L486,$BI486,-SUMIFS($BI:$BI,$BG:$BG,$BG486,$B:$B,$B486,$L:$L,"&lt;&gt;"&amp;$L486)+SUMIFS($AY:$AY,$BG:$BG,$BG486,$B:$B,$B486)),IF($D486=$L486,-SUMIFS($BI:$BI,$BG:$BG,$BG486,$B:$B,$B486,$L:$L,"&lt;&gt;"&amp;$L486)*VLOOKUP($D486&amp;(IF($L486=MID($Q486,FIND("Bought ",$Q486)+7,3),MID($Q486,FIND("Sold ",$Q486)+5,3),IF($L486=MID($Q486,FIND("Sold ",$Q486)+5,3),MID($Q486,FIND("Bought ",$Q486)+7,3),"error"))),FX!$A:$B,2,0)+SUMIFS($AY:$AY,$BG:$BG,$BG486,$B:$B,$B486),$BI486*(VLOOKUP($D486&amp;$L486,FX!$A:$B,2,0)))))</f>
        <v>1407983.15</v>
      </c>
      <c r="BK486" t="str">
        <f>IF(E486="CASH",IFERROR(VLOOKUP(M486,[1]mapping!$A:$C,3,0),""),IF(I486="F.E.T.",IF(VLOOKUP(O486,[1]forwards!$E:$Q,13,0)=0,"",VLOOKUP(O486,[1]forwards!$E:$Q,13,0)),""))</f>
        <v/>
      </c>
      <c r="BL486" t="str">
        <f>IF($B486&lt;&gt;VLOOKUP($BL$1,NAV!$A:$N,MATCH("SubFund_Code",NAV!$A$1:$N$1,0),0),"n/a",IF($BK486="",$BJ486/SUMIFS($BJ:$BJ,$BK:$BK,"",$B:$B,$B486)*VLOOKUP($BL$1,NAV!$A:$N,MATCH("Hedged sc",NAV!$A$1:$N$1,0),0)/VLOOKUP($BL$1,NAV!$A:$N,MATCH("SC in FUND CCY",NAV!$A$1:$N$1,0),0),IF($BK486&lt;&gt;VLOOKUP($BL$1,NAV!$A:$N,MATCH("SC",NAV!$A$1:$N$1,0),0),"n/a",$BJ486/VLOOKUP($BL$1,NAV!$A:$N,MATCH("SC in FUND CCY",NAV!$A$1:$N$1,0),0))))</f>
        <v>n/a</v>
      </c>
    </row>
    <row r="487" spans="1:64" hidden="1" x14ac:dyDescent="0.25">
      <c r="A487" s="1">
        <v>44196</v>
      </c>
      <c r="B487" t="s">
        <v>113</v>
      </c>
      <c r="C487" t="s">
        <v>114</v>
      </c>
      <c r="D487" t="s">
        <v>63</v>
      </c>
      <c r="E487" t="s">
        <v>124</v>
      </c>
      <c r="F487" t="s">
        <v>125</v>
      </c>
      <c r="G487" t="s">
        <v>126</v>
      </c>
      <c r="H487">
        <v>400</v>
      </c>
      <c r="I487" t="s">
        <v>197</v>
      </c>
      <c r="J487">
        <v>410</v>
      </c>
      <c r="K487" t="s">
        <v>198</v>
      </c>
      <c r="L487" t="s">
        <v>63</v>
      </c>
      <c r="P487">
        <v>742094000000</v>
      </c>
      <c r="Q487" t="s">
        <v>1454</v>
      </c>
      <c r="R487" t="s">
        <v>199</v>
      </c>
      <c r="S487" t="s">
        <v>200</v>
      </c>
      <c r="T487" t="s">
        <v>206</v>
      </c>
      <c r="U487" t="s">
        <v>219</v>
      </c>
      <c r="V487">
        <v>20052</v>
      </c>
      <c r="W487" t="s">
        <v>1455</v>
      </c>
      <c r="X487" t="s">
        <v>1456</v>
      </c>
      <c r="AB487">
        <v>20375</v>
      </c>
      <c r="AC487" s="1">
        <v>43850</v>
      </c>
      <c r="AD487" s="1">
        <v>43852</v>
      </c>
      <c r="AE487" s="1">
        <v>43992</v>
      </c>
      <c r="AL487">
        <v>1</v>
      </c>
      <c r="AO487">
        <v>14.357322</v>
      </c>
      <c r="AP487">
        <v>15.444000000000001</v>
      </c>
      <c r="AQ487">
        <v>314671.5</v>
      </c>
      <c r="AR487">
        <v>0</v>
      </c>
      <c r="AS487">
        <v>314671.5</v>
      </c>
      <c r="AT487">
        <v>314671.5</v>
      </c>
      <c r="AU487">
        <v>0</v>
      </c>
      <c r="AV487">
        <v>314671.5</v>
      </c>
      <c r="AW487">
        <v>292530.43</v>
      </c>
      <c r="AX487">
        <v>292530.43</v>
      </c>
      <c r="BA487">
        <v>13065544.300000001</v>
      </c>
      <c r="BB487">
        <v>0</v>
      </c>
      <c r="BC487">
        <v>13065544.300000001</v>
      </c>
      <c r="BD487">
        <v>13427910</v>
      </c>
      <c r="BE487">
        <v>2.3434140000000001</v>
      </c>
      <c r="BF487" t="str">
        <f>IF(TRIM(W487)="",IF(TRIM(O487)="",IF(TRIM(M487)="","please check",CONCATENATE(M487,"_",COUNTIFS($M$2:$M487,M487,$C$2:$C487,$C487))),CONCATENATE(O487,"_",COUNTIFS($O$2:$O487,O487,$C$2:$C487,$C487))),W487)</f>
        <v>IE00BDR5HM97</v>
      </c>
      <c r="BG487" t="str">
        <f t="shared" si="25"/>
        <v/>
      </c>
      <c r="BH487">
        <f t="shared" si="26"/>
        <v>20375</v>
      </c>
      <c r="BI487">
        <f t="shared" si="27"/>
        <v>314671.5</v>
      </c>
      <c r="BJ487">
        <f>IF($I487&lt;&gt;"F.E.T.",$AV487,IF($BK487="",IF($D487=$L487,$BI487,-SUMIFS($BI:$BI,$BG:$BG,$BG487,$B:$B,$B487,$L:$L,"&lt;&gt;"&amp;$L487)+SUMIFS($AY:$AY,$BG:$BG,$BG487,$B:$B,$B487)),IF($D487=$L487,-SUMIFS($BI:$BI,$BG:$BG,$BG487,$B:$B,$B487,$L:$L,"&lt;&gt;"&amp;$L487)*VLOOKUP($D487&amp;(IF($L487=MID($Q487,FIND("Bought ",$Q487)+7,3),MID($Q487,FIND("Sold ",$Q487)+5,3),IF($L487=MID($Q487,FIND("Sold ",$Q487)+5,3),MID($Q487,FIND("Bought ",$Q487)+7,3),"error"))),FX!$A:$B,2,0)+SUMIFS($AY:$AY,$BG:$BG,$BG487,$B:$B,$B487),$BI487*(VLOOKUP($D487&amp;$L487,FX!$A:$B,2,0)))))</f>
        <v>314671.5</v>
      </c>
      <c r="BK487" t="str">
        <f>IF(E487="CASH",IFERROR(VLOOKUP(M487,[1]mapping!$A:$C,3,0),""),IF(I487="F.E.T.",IF(VLOOKUP(O487,[1]forwards!$E:$Q,13,0)=0,"",VLOOKUP(O487,[1]forwards!$E:$Q,13,0)),""))</f>
        <v/>
      </c>
      <c r="BL487" t="str">
        <f>IF($B487&lt;&gt;VLOOKUP($BL$1,NAV!$A:$N,MATCH("SubFund_Code",NAV!$A$1:$N$1,0),0),"n/a",IF($BK487="",$BJ487/SUMIFS($BJ:$BJ,$BK:$BK,"",$B:$B,$B487)*VLOOKUP($BL$1,NAV!$A:$N,MATCH("Hedged sc",NAV!$A$1:$N$1,0),0)/VLOOKUP($BL$1,NAV!$A:$N,MATCH("SC in FUND CCY",NAV!$A$1:$N$1,0),0),IF($BK487&lt;&gt;VLOOKUP($BL$1,NAV!$A:$N,MATCH("SC",NAV!$A$1:$N$1,0),0),"n/a",$BJ487/VLOOKUP($BL$1,NAV!$A:$N,MATCH("SC in FUND CCY",NAV!$A$1:$N$1,0),0))))</f>
        <v>n/a</v>
      </c>
    </row>
    <row r="488" spans="1:64" hidden="1" x14ac:dyDescent="0.25">
      <c r="A488" s="1">
        <v>44196</v>
      </c>
      <c r="B488" t="s">
        <v>113</v>
      </c>
      <c r="C488" t="s">
        <v>114</v>
      </c>
      <c r="D488" t="s">
        <v>63</v>
      </c>
      <c r="E488" t="s">
        <v>124</v>
      </c>
      <c r="F488" t="s">
        <v>125</v>
      </c>
      <c r="G488" t="s">
        <v>126</v>
      </c>
      <c r="H488">
        <v>400</v>
      </c>
      <c r="I488" t="s">
        <v>197</v>
      </c>
      <c r="J488">
        <v>485</v>
      </c>
      <c r="K488" t="s">
        <v>210</v>
      </c>
      <c r="L488" t="s">
        <v>63</v>
      </c>
      <c r="P488">
        <v>270829000000</v>
      </c>
      <c r="Q488" t="s">
        <v>1472</v>
      </c>
      <c r="R488" t="s">
        <v>199</v>
      </c>
      <c r="S488" t="s">
        <v>200</v>
      </c>
      <c r="T488" t="s">
        <v>450</v>
      </c>
      <c r="U488" t="s">
        <v>262</v>
      </c>
      <c r="V488">
        <v>890371</v>
      </c>
      <c r="W488" t="s">
        <v>1473</v>
      </c>
      <c r="X488" t="s">
        <v>1474</v>
      </c>
      <c r="AB488">
        <v>84920</v>
      </c>
      <c r="AC488" s="1">
        <v>43144</v>
      </c>
      <c r="AD488" s="1">
        <v>43147</v>
      </c>
      <c r="AL488">
        <v>1</v>
      </c>
      <c r="AO488">
        <v>13.505981999999999</v>
      </c>
      <c r="AP488">
        <v>15.54</v>
      </c>
      <c r="AQ488">
        <v>1319656.8</v>
      </c>
      <c r="AR488">
        <v>0</v>
      </c>
      <c r="AS488">
        <v>1319656.8</v>
      </c>
      <c r="AT488">
        <v>1319656.8</v>
      </c>
      <c r="AU488">
        <v>0</v>
      </c>
      <c r="AV488">
        <v>1319656.8</v>
      </c>
      <c r="AW488">
        <v>1146927.99</v>
      </c>
      <c r="AX488">
        <v>1146927.99</v>
      </c>
      <c r="BA488">
        <v>13065544.300000001</v>
      </c>
      <c r="BB488">
        <v>0</v>
      </c>
      <c r="BC488">
        <v>13065544.300000001</v>
      </c>
      <c r="BD488">
        <v>13427910</v>
      </c>
      <c r="BE488">
        <v>9.8277160000000006</v>
      </c>
      <c r="BF488" t="str">
        <f>IF(TRIM(W488)="",IF(TRIM(O488)="",IF(TRIM(M488)="","please check",CONCATENATE(M488,"_",COUNTIFS($M$2:$M488,M488,$C$2:$C488,$C488))),CONCATENATE(O488,"_",COUNTIFS($O$2:$O488,O488,$C$2:$C488,$C488))),W488)</f>
        <v>IE00B8XZ4G17</v>
      </c>
      <c r="BG488" t="str">
        <f t="shared" si="25"/>
        <v/>
      </c>
      <c r="BH488">
        <f t="shared" si="26"/>
        <v>84920</v>
      </c>
      <c r="BI488">
        <f t="shared" si="27"/>
        <v>1319656.8</v>
      </c>
      <c r="BJ488">
        <f>IF($I488&lt;&gt;"F.E.T.",$AV488,IF($BK488="",IF($D488=$L488,$BI488,-SUMIFS($BI:$BI,$BG:$BG,$BG488,$B:$B,$B488,$L:$L,"&lt;&gt;"&amp;$L488)+SUMIFS($AY:$AY,$BG:$BG,$BG488,$B:$B,$B488)),IF($D488=$L488,-SUMIFS($BI:$BI,$BG:$BG,$BG488,$B:$B,$B488,$L:$L,"&lt;&gt;"&amp;$L488)*VLOOKUP($D488&amp;(IF($L488=MID($Q488,FIND("Bought ",$Q488)+7,3),MID($Q488,FIND("Sold ",$Q488)+5,3),IF($L488=MID($Q488,FIND("Sold ",$Q488)+5,3),MID($Q488,FIND("Bought ",$Q488)+7,3),"error"))),FX!$A:$B,2,0)+SUMIFS($AY:$AY,$BG:$BG,$BG488,$B:$B,$B488),$BI488*(VLOOKUP($D488&amp;$L488,FX!$A:$B,2,0)))))</f>
        <v>1319656.8</v>
      </c>
      <c r="BK488" t="str">
        <f>IF(E488="CASH",IFERROR(VLOOKUP(M488,[1]mapping!$A:$C,3,0),""),IF(I488="F.E.T.",IF(VLOOKUP(O488,[1]forwards!$E:$Q,13,0)=0,"",VLOOKUP(O488,[1]forwards!$E:$Q,13,0)),""))</f>
        <v/>
      </c>
      <c r="BL488" t="str">
        <f>IF($B488&lt;&gt;VLOOKUP($BL$1,NAV!$A:$N,MATCH("SubFund_Code",NAV!$A$1:$N$1,0),0),"n/a",IF($BK488="",$BJ488/SUMIFS($BJ:$BJ,$BK:$BK,"",$B:$B,$B488)*VLOOKUP($BL$1,NAV!$A:$N,MATCH("Hedged sc",NAV!$A$1:$N$1,0),0)/VLOOKUP($BL$1,NAV!$A:$N,MATCH("SC in FUND CCY",NAV!$A$1:$N$1,0),0),IF($BK488&lt;&gt;VLOOKUP($BL$1,NAV!$A:$N,MATCH("SC",NAV!$A$1:$N$1,0),0),"n/a",$BJ488/VLOOKUP($BL$1,NAV!$A:$N,MATCH("SC in FUND CCY",NAV!$A$1:$N$1,0),0))))</f>
        <v>n/a</v>
      </c>
    </row>
    <row r="489" spans="1:64" hidden="1" x14ac:dyDescent="0.25">
      <c r="A489" s="1">
        <v>44196</v>
      </c>
      <c r="B489" t="s">
        <v>113</v>
      </c>
      <c r="C489" t="s">
        <v>114</v>
      </c>
      <c r="D489" t="s">
        <v>63</v>
      </c>
      <c r="E489" t="s">
        <v>124</v>
      </c>
      <c r="F489" t="s">
        <v>125</v>
      </c>
      <c r="G489" t="s">
        <v>126</v>
      </c>
      <c r="H489">
        <v>400</v>
      </c>
      <c r="I489" t="s">
        <v>197</v>
      </c>
      <c r="J489">
        <v>485</v>
      </c>
      <c r="K489" t="s">
        <v>210</v>
      </c>
      <c r="L489" t="s">
        <v>63</v>
      </c>
      <c r="P489">
        <v>201899000000</v>
      </c>
      <c r="Q489" t="s">
        <v>1469</v>
      </c>
      <c r="R489" t="s">
        <v>199</v>
      </c>
      <c r="S489" t="s">
        <v>149</v>
      </c>
      <c r="T489" t="s">
        <v>149</v>
      </c>
      <c r="U489" t="s">
        <v>262</v>
      </c>
      <c r="V489">
        <v>890371</v>
      </c>
      <c r="W489" t="s">
        <v>1470</v>
      </c>
      <c r="X489" t="s">
        <v>1471</v>
      </c>
      <c r="AB489">
        <v>36060</v>
      </c>
      <c r="AC489" s="1">
        <v>43945</v>
      </c>
      <c r="AD489" s="1">
        <v>43950</v>
      </c>
      <c r="AL489">
        <v>1</v>
      </c>
      <c r="AO489">
        <v>34.935986</v>
      </c>
      <c r="AP489">
        <v>40.19</v>
      </c>
      <c r="AQ489">
        <v>1449251.4</v>
      </c>
      <c r="AR489">
        <v>0</v>
      </c>
      <c r="AS489">
        <v>1449251.4</v>
      </c>
      <c r="AT489">
        <v>1449251.4</v>
      </c>
      <c r="AU489">
        <v>0</v>
      </c>
      <c r="AV489">
        <v>1449251.4</v>
      </c>
      <c r="AW489">
        <v>1259791.6499999999</v>
      </c>
      <c r="AX489">
        <v>1259791.6499999999</v>
      </c>
      <c r="BA489">
        <v>13065544.300000001</v>
      </c>
      <c r="BB489">
        <v>0</v>
      </c>
      <c r="BC489">
        <v>13065544.300000001</v>
      </c>
      <c r="BD489">
        <v>13427910</v>
      </c>
      <c r="BE489">
        <v>10.792828999999999</v>
      </c>
      <c r="BF489" t="str">
        <f>IF(TRIM(W489)="",IF(TRIM(O489)="",IF(TRIM(M489)="","please check",CONCATENATE(M489,"_",COUNTIFS($M$2:$M489,M489,$C$2:$C489,$C489))),CONCATENATE(O489,"_",COUNTIFS($O$2:$O489,O489,$C$2:$C489,$C489))),W489)</f>
        <v>LU0552552704</v>
      </c>
      <c r="BG489" t="str">
        <f t="shared" si="25"/>
        <v/>
      </c>
      <c r="BH489">
        <f t="shared" si="26"/>
        <v>36060</v>
      </c>
      <c r="BI489">
        <f t="shared" si="27"/>
        <v>1449251.4</v>
      </c>
      <c r="BJ489">
        <f>IF($I489&lt;&gt;"F.E.T.",$AV489,IF($BK489="",IF($D489=$L489,$BI489,-SUMIFS($BI:$BI,$BG:$BG,$BG489,$B:$B,$B489,$L:$L,"&lt;&gt;"&amp;$L489)+SUMIFS($AY:$AY,$BG:$BG,$BG489,$B:$B,$B489)),IF($D489=$L489,-SUMIFS($BI:$BI,$BG:$BG,$BG489,$B:$B,$B489,$L:$L,"&lt;&gt;"&amp;$L489)*VLOOKUP($D489&amp;(IF($L489=MID($Q489,FIND("Bought ",$Q489)+7,3),MID($Q489,FIND("Sold ",$Q489)+5,3),IF($L489=MID($Q489,FIND("Sold ",$Q489)+5,3),MID($Q489,FIND("Bought ",$Q489)+7,3),"error"))),FX!$A:$B,2,0)+SUMIFS($AY:$AY,$BG:$BG,$BG489,$B:$B,$B489),$BI489*(VLOOKUP($D489&amp;$L489,FX!$A:$B,2,0)))))</f>
        <v>1449251.4</v>
      </c>
      <c r="BK489" t="str">
        <f>IF(E489="CASH",IFERROR(VLOOKUP(M489,[1]mapping!$A:$C,3,0),""),IF(I489="F.E.T.",IF(VLOOKUP(O489,[1]forwards!$E:$Q,13,0)=0,"",VLOOKUP(O489,[1]forwards!$E:$Q,13,0)),""))</f>
        <v/>
      </c>
      <c r="BL489" t="str">
        <f>IF($B489&lt;&gt;VLOOKUP($BL$1,NAV!$A:$N,MATCH("SubFund_Code",NAV!$A$1:$N$1,0),0),"n/a",IF($BK489="",$BJ489/SUMIFS($BJ:$BJ,$BK:$BK,"",$B:$B,$B489)*VLOOKUP($BL$1,NAV!$A:$N,MATCH("Hedged sc",NAV!$A$1:$N$1,0),0)/VLOOKUP($BL$1,NAV!$A:$N,MATCH("SC in FUND CCY",NAV!$A$1:$N$1,0),0),IF($BK489&lt;&gt;VLOOKUP($BL$1,NAV!$A:$N,MATCH("SC",NAV!$A$1:$N$1,0),0),"n/a",$BJ489/VLOOKUP($BL$1,NAV!$A:$N,MATCH("SC in FUND CCY",NAV!$A$1:$N$1,0),0))))</f>
        <v>n/a</v>
      </c>
    </row>
    <row r="490" spans="1:64" hidden="1" x14ac:dyDescent="0.25">
      <c r="A490" s="1">
        <v>44196</v>
      </c>
      <c r="B490" t="s">
        <v>113</v>
      </c>
      <c r="C490" t="s">
        <v>114</v>
      </c>
      <c r="D490" t="s">
        <v>63</v>
      </c>
      <c r="E490" t="s">
        <v>124</v>
      </c>
      <c r="F490" t="s">
        <v>125</v>
      </c>
      <c r="G490" t="s">
        <v>126</v>
      </c>
      <c r="H490">
        <v>400</v>
      </c>
      <c r="I490" t="s">
        <v>197</v>
      </c>
      <c r="J490">
        <v>485</v>
      </c>
      <c r="K490" t="s">
        <v>210</v>
      </c>
      <c r="L490" t="s">
        <v>63</v>
      </c>
      <c r="P490">
        <v>430010000000</v>
      </c>
      <c r="Q490" t="s">
        <v>1475</v>
      </c>
      <c r="R490" t="s">
        <v>199</v>
      </c>
      <c r="S490" t="s">
        <v>149</v>
      </c>
      <c r="T490" t="s">
        <v>218</v>
      </c>
      <c r="U490" t="s">
        <v>262</v>
      </c>
      <c r="V490">
        <v>890371</v>
      </c>
      <c r="W490" t="s">
        <v>1476</v>
      </c>
      <c r="X490" t="s">
        <v>1477</v>
      </c>
      <c r="AB490">
        <v>6240</v>
      </c>
      <c r="AC490" s="1">
        <v>43909</v>
      </c>
      <c r="AD490" s="1">
        <v>43914</v>
      </c>
      <c r="AL490">
        <v>1</v>
      </c>
      <c r="AO490">
        <v>166.58425299999999</v>
      </c>
      <c r="AP490">
        <v>210.65</v>
      </c>
      <c r="AQ490">
        <v>1314456</v>
      </c>
      <c r="AR490">
        <v>0</v>
      </c>
      <c r="AS490">
        <v>1314456</v>
      </c>
      <c r="AT490">
        <v>1314456</v>
      </c>
      <c r="AU490">
        <v>0</v>
      </c>
      <c r="AV490">
        <v>1314456</v>
      </c>
      <c r="AW490">
        <v>1039485.74</v>
      </c>
      <c r="AX490">
        <v>1039485.74</v>
      </c>
      <c r="BA490">
        <v>13065544.300000001</v>
      </c>
      <c r="BB490">
        <v>0</v>
      </c>
      <c r="BC490">
        <v>13065544.300000001</v>
      </c>
      <c r="BD490">
        <v>13427910</v>
      </c>
      <c r="BE490">
        <v>9.7889839999999992</v>
      </c>
      <c r="BF490" t="str">
        <f>IF(TRIM(W490)="",IF(TRIM(O490)="",IF(TRIM(M490)="","please check",CONCATENATE(M490,"_",COUNTIFS($M$2:$M490,M490,$C$2:$C490,$C490))),CONCATENATE(O490,"_",COUNTIFS($O$2:$O490,O490,$C$2:$C490,$C490))),W490)</f>
        <v>LU0344579213</v>
      </c>
      <c r="BG490" t="str">
        <f t="shared" si="25"/>
        <v/>
      </c>
      <c r="BH490">
        <f t="shared" si="26"/>
        <v>6240</v>
      </c>
      <c r="BI490">
        <f t="shared" si="27"/>
        <v>1314456</v>
      </c>
      <c r="BJ490">
        <f>IF($I490&lt;&gt;"F.E.T.",$AV490,IF($BK490="",IF($D490=$L490,$BI490,-SUMIFS($BI:$BI,$BG:$BG,$BG490,$B:$B,$B490,$L:$L,"&lt;&gt;"&amp;$L490)+SUMIFS($AY:$AY,$BG:$BG,$BG490,$B:$B,$B490)),IF($D490=$L490,-SUMIFS($BI:$BI,$BG:$BG,$BG490,$B:$B,$B490,$L:$L,"&lt;&gt;"&amp;$L490)*VLOOKUP($D490&amp;(IF($L490=MID($Q490,FIND("Bought ",$Q490)+7,3),MID($Q490,FIND("Sold ",$Q490)+5,3),IF($L490=MID($Q490,FIND("Sold ",$Q490)+5,3),MID($Q490,FIND("Bought ",$Q490)+7,3),"error"))),FX!$A:$B,2,0)+SUMIFS($AY:$AY,$BG:$BG,$BG490,$B:$B,$B490),$BI490*(VLOOKUP($D490&amp;$L490,FX!$A:$B,2,0)))))</f>
        <v>1314456</v>
      </c>
      <c r="BK490" t="str">
        <f>IF(E490="CASH",IFERROR(VLOOKUP(M490,[1]mapping!$A:$C,3,0),""),IF(I490="F.E.T.",IF(VLOOKUP(O490,[1]forwards!$E:$Q,13,0)=0,"",VLOOKUP(O490,[1]forwards!$E:$Q,13,0)),""))</f>
        <v/>
      </c>
      <c r="BL490" t="str">
        <f>IF($B490&lt;&gt;VLOOKUP($BL$1,NAV!$A:$N,MATCH("SubFund_Code",NAV!$A$1:$N$1,0),0),"n/a",IF($BK490="",$BJ490/SUMIFS($BJ:$BJ,$BK:$BK,"",$B:$B,$B490)*VLOOKUP($BL$1,NAV!$A:$N,MATCH("Hedged sc",NAV!$A$1:$N$1,0),0)/VLOOKUP($BL$1,NAV!$A:$N,MATCH("SC in FUND CCY",NAV!$A$1:$N$1,0),0),IF($BK490&lt;&gt;VLOOKUP($BL$1,NAV!$A:$N,MATCH("SC",NAV!$A$1:$N$1,0),0),"n/a",$BJ490/VLOOKUP($BL$1,NAV!$A:$N,MATCH("SC in FUND CCY",NAV!$A$1:$N$1,0),0))))</f>
        <v>n/a</v>
      </c>
    </row>
    <row r="491" spans="1:64" hidden="1" x14ac:dyDescent="0.25">
      <c r="A491" s="1">
        <v>44196</v>
      </c>
      <c r="B491" t="s">
        <v>113</v>
      </c>
      <c r="C491" t="s">
        <v>114</v>
      </c>
      <c r="D491" t="s">
        <v>63</v>
      </c>
      <c r="E491" t="s">
        <v>124</v>
      </c>
      <c r="F491" t="s">
        <v>125</v>
      </c>
      <c r="G491" t="s">
        <v>126</v>
      </c>
      <c r="H491">
        <v>400</v>
      </c>
      <c r="I491" t="s">
        <v>197</v>
      </c>
      <c r="J491">
        <v>485</v>
      </c>
      <c r="K491" t="s">
        <v>210</v>
      </c>
      <c r="L491" t="s">
        <v>63</v>
      </c>
      <c r="P491">
        <v>931713000000</v>
      </c>
      <c r="Q491" t="s">
        <v>1463</v>
      </c>
      <c r="R491" t="s">
        <v>199</v>
      </c>
      <c r="S491" t="s">
        <v>200</v>
      </c>
      <c r="T491" t="s">
        <v>212</v>
      </c>
      <c r="U491" t="s">
        <v>262</v>
      </c>
      <c r="V491">
        <v>890371</v>
      </c>
      <c r="W491" t="s">
        <v>1464</v>
      </c>
      <c r="X491" t="s">
        <v>1465</v>
      </c>
      <c r="AB491">
        <v>35070</v>
      </c>
      <c r="AC491" s="1">
        <v>43348</v>
      </c>
      <c r="AD491" s="1">
        <v>43353</v>
      </c>
      <c r="AL491">
        <v>1</v>
      </c>
      <c r="AO491">
        <v>13.492445</v>
      </c>
      <c r="AP491">
        <v>15.16</v>
      </c>
      <c r="AQ491">
        <v>531661.19999999995</v>
      </c>
      <c r="AR491">
        <v>0</v>
      </c>
      <c r="AS491">
        <v>531661.19999999995</v>
      </c>
      <c r="AT491">
        <v>531661.19999999995</v>
      </c>
      <c r="AU491">
        <v>0</v>
      </c>
      <c r="AV491">
        <v>531661.19999999995</v>
      </c>
      <c r="AW491">
        <v>473180.06</v>
      </c>
      <c r="AX491">
        <v>473180.06</v>
      </c>
      <c r="BA491">
        <v>13065544.300000001</v>
      </c>
      <c r="BB491">
        <v>0</v>
      </c>
      <c r="BC491">
        <v>13065544.300000001</v>
      </c>
      <c r="BD491">
        <v>13427910</v>
      </c>
      <c r="BE491">
        <v>3.9593739999999999</v>
      </c>
      <c r="BF491" t="str">
        <f>IF(TRIM(W491)="",IF(TRIM(O491)="",IF(TRIM(M491)="","please check",CONCATENATE(M491,"_",COUNTIFS($M$2:$M491,M491,$C$2:$C491,$C491))),CONCATENATE(O491,"_",COUNTIFS($O$2:$O491,O491,$C$2:$C491,$C491))),W491)</f>
        <v>IE00BFNWYS31</v>
      </c>
      <c r="BG491" t="str">
        <f t="shared" si="25"/>
        <v/>
      </c>
      <c r="BH491">
        <f t="shared" si="26"/>
        <v>35070</v>
      </c>
      <c r="BI491">
        <f t="shared" si="27"/>
        <v>531661.19999999995</v>
      </c>
      <c r="BJ491">
        <f>IF($I491&lt;&gt;"F.E.T.",$AV491,IF($BK491="",IF($D491=$L491,$BI491,-SUMIFS($BI:$BI,$BG:$BG,$BG491,$B:$B,$B491,$L:$L,"&lt;&gt;"&amp;$L491)+SUMIFS($AY:$AY,$BG:$BG,$BG491,$B:$B,$B491)),IF($D491=$L491,-SUMIFS($BI:$BI,$BG:$BG,$BG491,$B:$B,$B491,$L:$L,"&lt;&gt;"&amp;$L491)*VLOOKUP($D491&amp;(IF($L491=MID($Q491,FIND("Bought ",$Q491)+7,3),MID($Q491,FIND("Sold ",$Q491)+5,3),IF($L491=MID($Q491,FIND("Sold ",$Q491)+5,3),MID($Q491,FIND("Bought ",$Q491)+7,3),"error"))),FX!$A:$B,2,0)+SUMIFS($AY:$AY,$BG:$BG,$BG491,$B:$B,$B491),$BI491*(VLOOKUP($D491&amp;$L491,FX!$A:$B,2,0)))))</f>
        <v>531661.19999999995</v>
      </c>
      <c r="BK491" t="str">
        <f>IF(E491="CASH",IFERROR(VLOOKUP(M491,[1]mapping!$A:$C,3,0),""),IF(I491="F.E.T.",IF(VLOOKUP(O491,[1]forwards!$E:$Q,13,0)=0,"",VLOOKUP(O491,[1]forwards!$E:$Q,13,0)),""))</f>
        <v/>
      </c>
      <c r="BL491" t="str">
        <f>IF($B491&lt;&gt;VLOOKUP($BL$1,NAV!$A:$N,MATCH("SubFund_Code",NAV!$A$1:$N$1,0),0),"n/a",IF($BK491="",$BJ491/SUMIFS($BJ:$BJ,$BK:$BK,"",$B:$B,$B491)*VLOOKUP($BL$1,NAV!$A:$N,MATCH("Hedged sc",NAV!$A$1:$N$1,0),0)/VLOOKUP($BL$1,NAV!$A:$N,MATCH("SC in FUND CCY",NAV!$A$1:$N$1,0),0),IF($BK491&lt;&gt;VLOOKUP($BL$1,NAV!$A:$N,MATCH("SC",NAV!$A$1:$N$1,0),0),"n/a",$BJ491/VLOOKUP($BL$1,NAV!$A:$N,MATCH("SC in FUND CCY",NAV!$A$1:$N$1,0),0))))</f>
        <v>n/a</v>
      </c>
    </row>
    <row r="492" spans="1:64" hidden="1" x14ac:dyDescent="0.25">
      <c r="A492" s="1">
        <v>44196</v>
      </c>
      <c r="B492" t="s">
        <v>113</v>
      </c>
      <c r="C492" t="s">
        <v>114</v>
      </c>
      <c r="D492" t="s">
        <v>63</v>
      </c>
      <c r="E492" t="s">
        <v>124</v>
      </c>
      <c r="F492" t="s">
        <v>125</v>
      </c>
      <c r="G492" t="s">
        <v>126</v>
      </c>
      <c r="H492">
        <v>400</v>
      </c>
      <c r="I492" t="s">
        <v>197</v>
      </c>
      <c r="J492">
        <v>485</v>
      </c>
      <c r="K492" t="s">
        <v>210</v>
      </c>
      <c r="L492" t="s">
        <v>63</v>
      </c>
      <c r="P492">
        <v>754693000000</v>
      </c>
      <c r="Q492" t="s">
        <v>1466</v>
      </c>
      <c r="R492" t="s">
        <v>199</v>
      </c>
      <c r="S492" t="s">
        <v>200</v>
      </c>
      <c r="T492" t="s">
        <v>217</v>
      </c>
      <c r="U492" t="s">
        <v>262</v>
      </c>
      <c r="V492">
        <v>890371</v>
      </c>
      <c r="W492" t="s">
        <v>1467</v>
      </c>
      <c r="X492" t="s">
        <v>1468</v>
      </c>
      <c r="AB492">
        <v>15360</v>
      </c>
      <c r="AC492" s="1">
        <v>43945</v>
      </c>
      <c r="AD492" s="1">
        <v>43950</v>
      </c>
      <c r="AE492" s="1">
        <v>44166</v>
      </c>
      <c r="AL492">
        <v>1</v>
      </c>
      <c r="AO492">
        <v>86.007760000000005</v>
      </c>
      <c r="AP492">
        <v>93.7</v>
      </c>
      <c r="AQ492">
        <v>1439232</v>
      </c>
      <c r="AR492">
        <v>0</v>
      </c>
      <c r="AS492">
        <v>1439232</v>
      </c>
      <c r="AT492">
        <v>1439232</v>
      </c>
      <c r="AU492">
        <v>0</v>
      </c>
      <c r="AV492">
        <v>1439232</v>
      </c>
      <c r="AW492">
        <v>1321079.19</v>
      </c>
      <c r="AX492">
        <v>1321079.19</v>
      </c>
      <c r="BA492">
        <v>13065544.300000001</v>
      </c>
      <c r="BB492">
        <v>0</v>
      </c>
      <c r="BC492">
        <v>13065544.300000001</v>
      </c>
      <c r="BD492">
        <v>13427910</v>
      </c>
      <c r="BE492">
        <v>10.718213</v>
      </c>
      <c r="BF492" t="str">
        <f>IF(TRIM(W492)="",IF(TRIM(O492)="",IF(TRIM(M492)="","please check",CONCATENATE(M492,"_",COUNTIFS($M$2:$M492,M492,$C$2:$C492,$C492))),CONCATENATE(O492,"_",COUNTIFS($O$2:$O492,O492,$C$2:$C492,$C492))),W492)</f>
        <v>IE0033150131</v>
      </c>
      <c r="BG492" t="str">
        <f t="shared" si="25"/>
        <v/>
      </c>
      <c r="BH492">
        <f t="shared" si="26"/>
        <v>15360</v>
      </c>
      <c r="BI492">
        <f t="shared" si="27"/>
        <v>1439232</v>
      </c>
      <c r="BJ492">
        <f>IF($I492&lt;&gt;"F.E.T.",$AV492,IF($BK492="",IF($D492=$L492,$BI492,-SUMIFS($BI:$BI,$BG:$BG,$BG492,$B:$B,$B492,$L:$L,"&lt;&gt;"&amp;$L492)+SUMIFS($AY:$AY,$BG:$BG,$BG492,$B:$B,$B492)),IF($D492=$L492,-SUMIFS($BI:$BI,$BG:$BG,$BG492,$B:$B,$B492,$L:$L,"&lt;&gt;"&amp;$L492)*VLOOKUP($D492&amp;(IF($L492=MID($Q492,FIND("Bought ",$Q492)+7,3),MID($Q492,FIND("Sold ",$Q492)+5,3),IF($L492=MID($Q492,FIND("Sold ",$Q492)+5,3),MID($Q492,FIND("Bought ",$Q492)+7,3),"error"))),FX!$A:$B,2,0)+SUMIFS($AY:$AY,$BG:$BG,$BG492,$B:$B,$B492),$BI492*(VLOOKUP($D492&amp;$L492,FX!$A:$B,2,0)))))</f>
        <v>1439232</v>
      </c>
      <c r="BK492" t="str">
        <f>IF(E492="CASH",IFERROR(VLOOKUP(M492,[1]mapping!$A:$C,3,0),""),IF(I492="F.E.T.",IF(VLOOKUP(O492,[1]forwards!$E:$Q,13,0)=0,"",VLOOKUP(O492,[1]forwards!$E:$Q,13,0)),""))</f>
        <v/>
      </c>
      <c r="BL492" t="str">
        <f>IF($B492&lt;&gt;VLOOKUP($BL$1,NAV!$A:$N,MATCH("SubFund_Code",NAV!$A$1:$N$1,0),0),"n/a",IF($BK492="",$BJ492/SUMIFS($BJ:$BJ,$BK:$BK,"",$B:$B,$B492)*VLOOKUP($BL$1,NAV!$A:$N,MATCH("Hedged sc",NAV!$A$1:$N$1,0),0)/VLOOKUP($BL$1,NAV!$A:$N,MATCH("SC in FUND CCY",NAV!$A$1:$N$1,0),0),IF($BK492&lt;&gt;VLOOKUP($BL$1,NAV!$A:$N,MATCH("SC",NAV!$A$1:$N$1,0),0),"n/a",$BJ492/VLOOKUP($BL$1,NAV!$A:$N,MATCH("SC in FUND CCY",NAV!$A$1:$N$1,0),0))))</f>
        <v>n/a</v>
      </c>
    </row>
    <row r="493" spans="1:64" hidden="1" x14ac:dyDescent="0.25">
      <c r="A493" s="1">
        <v>44196</v>
      </c>
      <c r="B493" t="s">
        <v>113</v>
      </c>
      <c r="C493" t="s">
        <v>114</v>
      </c>
      <c r="D493" t="s">
        <v>63</v>
      </c>
      <c r="E493" t="s">
        <v>124</v>
      </c>
      <c r="F493" t="s">
        <v>125</v>
      </c>
      <c r="G493" t="s">
        <v>126</v>
      </c>
      <c r="H493">
        <v>400</v>
      </c>
      <c r="I493" t="s">
        <v>197</v>
      </c>
      <c r="J493">
        <v>485</v>
      </c>
      <c r="K493" t="s">
        <v>210</v>
      </c>
      <c r="L493" t="s">
        <v>63</v>
      </c>
      <c r="P493">
        <v>759103000000</v>
      </c>
      <c r="Q493" t="s">
        <v>1478</v>
      </c>
      <c r="R493" t="s">
        <v>199</v>
      </c>
      <c r="S493" t="s">
        <v>149</v>
      </c>
      <c r="T493" t="s">
        <v>218</v>
      </c>
      <c r="U493" t="s">
        <v>262</v>
      </c>
      <c r="V493">
        <v>890371</v>
      </c>
      <c r="W493" t="s">
        <v>1479</v>
      </c>
      <c r="X493" t="s">
        <v>1480</v>
      </c>
      <c r="AB493">
        <v>96240</v>
      </c>
      <c r="AC493" s="1">
        <v>43159</v>
      </c>
      <c r="AD493" s="1">
        <v>43164</v>
      </c>
      <c r="AL493">
        <v>1</v>
      </c>
      <c r="AO493">
        <v>13.232923</v>
      </c>
      <c r="AP493">
        <v>15.07</v>
      </c>
      <c r="AQ493">
        <v>1450336.8</v>
      </c>
      <c r="AR493">
        <v>0</v>
      </c>
      <c r="AS493">
        <v>1450336.8</v>
      </c>
      <c r="AT493">
        <v>1450336.8</v>
      </c>
      <c r="AU493">
        <v>0</v>
      </c>
      <c r="AV493">
        <v>1450336.8</v>
      </c>
      <c r="AW493">
        <v>1273536.5</v>
      </c>
      <c r="AX493">
        <v>1273536.5</v>
      </c>
      <c r="BA493">
        <v>13065544.300000001</v>
      </c>
      <c r="BB493">
        <v>0</v>
      </c>
      <c r="BC493">
        <v>13065544.300000001</v>
      </c>
      <c r="BD493">
        <v>13427910</v>
      </c>
      <c r="BE493">
        <v>10.800912</v>
      </c>
      <c r="BF493" t="str">
        <f>IF(TRIM(W493)="",IF(TRIM(O493)="",IF(TRIM(M493)="","please check",CONCATENATE(M493,"_",COUNTIFS($M$2:$M493,M493,$C$2:$C493,$C493))),CONCATENATE(O493,"_",COUNTIFS($O$2:$O493,O493,$C$2:$C493,$C493))),W493)</f>
        <v>LU0891474172</v>
      </c>
      <c r="BG493" t="str">
        <f t="shared" si="25"/>
        <v/>
      </c>
      <c r="BH493">
        <f t="shared" si="26"/>
        <v>96240</v>
      </c>
      <c r="BI493">
        <f t="shared" si="27"/>
        <v>1450336.8</v>
      </c>
      <c r="BJ493">
        <f>IF($I493&lt;&gt;"F.E.T.",$AV493,IF($BK493="",IF($D493=$L493,$BI493,-SUMIFS($BI:$BI,$BG:$BG,$BG493,$B:$B,$B493,$L:$L,"&lt;&gt;"&amp;$L493)+SUMIFS($AY:$AY,$BG:$BG,$BG493,$B:$B,$B493)),IF($D493=$L493,-SUMIFS($BI:$BI,$BG:$BG,$BG493,$B:$B,$B493,$L:$L,"&lt;&gt;"&amp;$L493)*VLOOKUP($D493&amp;(IF($L493=MID($Q493,FIND("Bought ",$Q493)+7,3),MID($Q493,FIND("Sold ",$Q493)+5,3),IF($L493=MID($Q493,FIND("Sold ",$Q493)+5,3),MID($Q493,FIND("Bought ",$Q493)+7,3),"error"))),FX!$A:$B,2,0)+SUMIFS($AY:$AY,$BG:$BG,$BG493,$B:$B,$B493),$BI493*(VLOOKUP($D493&amp;$L493,FX!$A:$B,2,0)))))</f>
        <v>1450336.8</v>
      </c>
      <c r="BK493" t="str">
        <f>IF(E493="CASH",IFERROR(VLOOKUP(M493,[1]mapping!$A:$C,3,0),""),IF(I493="F.E.T.",IF(VLOOKUP(O493,[1]forwards!$E:$Q,13,0)=0,"",VLOOKUP(O493,[1]forwards!$E:$Q,13,0)),""))</f>
        <v/>
      </c>
      <c r="BL493" t="str">
        <f>IF($B493&lt;&gt;VLOOKUP($BL$1,NAV!$A:$N,MATCH("SubFund_Code",NAV!$A$1:$N$1,0),0),"n/a",IF($BK493="",$BJ493/SUMIFS($BJ:$BJ,$BK:$BK,"",$B:$B,$B493)*VLOOKUP($BL$1,NAV!$A:$N,MATCH("Hedged sc",NAV!$A$1:$N$1,0),0)/VLOOKUP($BL$1,NAV!$A:$N,MATCH("SC in FUND CCY",NAV!$A$1:$N$1,0),0),IF($BK493&lt;&gt;VLOOKUP($BL$1,NAV!$A:$N,MATCH("SC",NAV!$A$1:$N$1,0),0),"n/a",$BJ493/VLOOKUP($BL$1,NAV!$A:$N,MATCH("SC in FUND CCY",NAV!$A$1:$N$1,0),0))))</f>
        <v>n/a</v>
      </c>
    </row>
    <row r="494" spans="1:64" hidden="1" x14ac:dyDescent="0.25">
      <c r="A494" s="1">
        <v>44196</v>
      </c>
      <c r="B494" t="s">
        <v>113</v>
      </c>
      <c r="C494" t="s">
        <v>114</v>
      </c>
      <c r="D494" t="s">
        <v>63</v>
      </c>
      <c r="E494" t="s">
        <v>124</v>
      </c>
      <c r="F494" t="s">
        <v>125</v>
      </c>
      <c r="G494" t="s">
        <v>126</v>
      </c>
      <c r="H494">
        <v>400</v>
      </c>
      <c r="I494" t="s">
        <v>197</v>
      </c>
      <c r="J494">
        <v>485</v>
      </c>
      <c r="K494" t="s">
        <v>210</v>
      </c>
      <c r="L494" t="s">
        <v>63</v>
      </c>
      <c r="P494">
        <v>759178000000</v>
      </c>
      <c r="Q494" t="s">
        <v>1481</v>
      </c>
      <c r="R494" t="s">
        <v>199</v>
      </c>
      <c r="S494" t="s">
        <v>200</v>
      </c>
      <c r="T494" t="s">
        <v>217</v>
      </c>
      <c r="U494" t="s">
        <v>262</v>
      </c>
      <c r="V494">
        <v>890371</v>
      </c>
      <c r="W494" t="s">
        <v>1482</v>
      </c>
      <c r="X494" t="s">
        <v>1483</v>
      </c>
      <c r="AB494">
        <v>4310</v>
      </c>
      <c r="AC494" s="1">
        <v>43180</v>
      </c>
      <c r="AD494" s="1">
        <v>43185</v>
      </c>
      <c r="AL494">
        <v>1</v>
      </c>
      <c r="AO494">
        <v>110.178916</v>
      </c>
      <c r="AP494">
        <v>124.25</v>
      </c>
      <c r="AQ494">
        <v>535517.5</v>
      </c>
      <c r="AR494">
        <v>0</v>
      </c>
      <c r="AS494">
        <v>535517.5</v>
      </c>
      <c r="AT494">
        <v>535517.5</v>
      </c>
      <c r="AU494">
        <v>0</v>
      </c>
      <c r="AV494">
        <v>535517.5</v>
      </c>
      <c r="AW494">
        <v>474871.13</v>
      </c>
      <c r="AX494">
        <v>474871.13</v>
      </c>
      <c r="BA494">
        <v>13065544.300000001</v>
      </c>
      <c r="BB494">
        <v>0</v>
      </c>
      <c r="BC494">
        <v>13065544.300000001</v>
      </c>
      <c r="BD494">
        <v>13427910</v>
      </c>
      <c r="BE494">
        <v>3.9880930000000001</v>
      </c>
      <c r="BF494" t="str">
        <f>IF(TRIM(W494)="",IF(TRIM(O494)="",IF(TRIM(M494)="","please check",CONCATENATE(M494,"_",COUNTIFS($M$2:$M494,M494,$C$2:$C494,$C494))),CONCATENATE(O494,"_",COUNTIFS($O$2:$O494,O494,$C$2:$C494,$C494))),W494)</f>
        <v>IE00BYZRQG19</v>
      </c>
      <c r="BG494" t="str">
        <f t="shared" si="25"/>
        <v/>
      </c>
      <c r="BH494">
        <f t="shared" si="26"/>
        <v>4310</v>
      </c>
      <c r="BI494">
        <f t="shared" si="27"/>
        <v>535517.5</v>
      </c>
      <c r="BJ494">
        <f>IF($I494&lt;&gt;"F.E.T.",$AV494,IF($BK494="",IF($D494=$L494,$BI494,-SUMIFS($BI:$BI,$BG:$BG,$BG494,$B:$B,$B494,$L:$L,"&lt;&gt;"&amp;$L494)+SUMIFS($AY:$AY,$BG:$BG,$BG494,$B:$B,$B494)),IF($D494=$L494,-SUMIFS($BI:$BI,$BG:$BG,$BG494,$B:$B,$B494,$L:$L,"&lt;&gt;"&amp;$L494)*VLOOKUP($D494&amp;(IF($L494=MID($Q494,FIND("Bought ",$Q494)+7,3),MID($Q494,FIND("Sold ",$Q494)+5,3),IF($L494=MID($Q494,FIND("Sold ",$Q494)+5,3),MID($Q494,FIND("Bought ",$Q494)+7,3),"error"))),FX!$A:$B,2,0)+SUMIFS($AY:$AY,$BG:$BG,$BG494,$B:$B,$B494),$BI494*(VLOOKUP($D494&amp;$L494,FX!$A:$B,2,0)))))</f>
        <v>535517.5</v>
      </c>
      <c r="BK494" t="str">
        <f>IF(E494="CASH",IFERROR(VLOOKUP(M494,[1]mapping!$A:$C,3,0),""),IF(I494="F.E.T.",IF(VLOOKUP(O494,[1]forwards!$E:$Q,13,0)=0,"",VLOOKUP(O494,[1]forwards!$E:$Q,13,0)),""))</f>
        <v/>
      </c>
      <c r="BL494" t="str">
        <f>IF($B494&lt;&gt;VLOOKUP($BL$1,NAV!$A:$N,MATCH("SubFund_Code",NAV!$A$1:$N$1,0),0),"n/a",IF($BK494="",$BJ494/SUMIFS($BJ:$BJ,$BK:$BK,"",$B:$B,$B494)*VLOOKUP($BL$1,NAV!$A:$N,MATCH("Hedged sc",NAV!$A$1:$N$1,0),0)/VLOOKUP($BL$1,NAV!$A:$N,MATCH("SC in FUND CCY",NAV!$A$1:$N$1,0),0),IF($BK494&lt;&gt;VLOOKUP($BL$1,NAV!$A:$N,MATCH("SC",NAV!$A$1:$N$1,0),0),"n/a",$BJ494/VLOOKUP($BL$1,NAV!$A:$N,MATCH("SC in FUND CCY",NAV!$A$1:$N$1,0),0))))</f>
        <v>n/a</v>
      </c>
    </row>
    <row r="495" spans="1:64" hidden="1" x14ac:dyDescent="0.25">
      <c r="A495" s="1">
        <v>44196</v>
      </c>
      <c r="B495" t="s">
        <v>113</v>
      </c>
      <c r="C495" t="s">
        <v>114</v>
      </c>
      <c r="D495" t="s">
        <v>63</v>
      </c>
      <c r="E495" t="s">
        <v>124</v>
      </c>
      <c r="F495" t="s">
        <v>125</v>
      </c>
      <c r="G495" t="s">
        <v>126</v>
      </c>
      <c r="H495">
        <v>400</v>
      </c>
      <c r="I495" t="s">
        <v>197</v>
      </c>
      <c r="J495">
        <v>485</v>
      </c>
      <c r="K495" t="s">
        <v>210</v>
      </c>
      <c r="L495" t="s">
        <v>63</v>
      </c>
      <c r="P495">
        <v>759412000000</v>
      </c>
      <c r="Q495" t="s">
        <v>1484</v>
      </c>
      <c r="R495" t="s">
        <v>199</v>
      </c>
      <c r="S495" t="s">
        <v>149</v>
      </c>
      <c r="T495" t="s">
        <v>218</v>
      </c>
      <c r="U495" t="s">
        <v>262</v>
      </c>
      <c r="V495">
        <v>890371</v>
      </c>
      <c r="W495" t="s">
        <v>1485</v>
      </c>
      <c r="X495" t="s">
        <v>1486</v>
      </c>
      <c r="AB495">
        <v>3590</v>
      </c>
      <c r="AC495" s="1">
        <v>43152</v>
      </c>
      <c r="AD495" s="1">
        <v>43157</v>
      </c>
      <c r="AL495">
        <v>1</v>
      </c>
      <c r="AO495">
        <v>131.76776599999999</v>
      </c>
      <c r="AP495">
        <v>147.41999999999999</v>
      </c>
      <c r="AQ495">
        <v>529237.80000000005</v>
      </c>
      <c r="AR495">
        <v>0</v>
      </c>
      <c r="AS495">
        <v>529237.80000000005</v>
      </c>
      <c r="AT495">
        <v>529237.80000000005</v>
      </c>
      <c r="AU495">
        <v>0</v>
      </c>
      <c r="AV495">
        <v>529237.80000000005</v>
      </c>
      <c r="AW495">
        <v>473046.28</v>
      </c>
      <c r="AX495">
        <v>473046.28</v>
      </c>
      <c r="BA495">
        <v>13065544.300000001</v>
      </c>
      <c r="BB495">
        <v>0</v>
      </c>
      <c r="BC495">
        <v>13065544.300000001</v>
      </c>
      <c r="BD495">
        <v>13427910</v>
      </c>
      <c r="BE495">
        <v>3.9413269999999998</v>
      </c>
      <c r="BF495" t="str">
        <f>IF(TRIM(W495)="",IF(TRIM(O495)="",IF(TRIM(M495)="","please check",CONCATENATE(M495,"_",COUNTIFS($M$2:$M495,M495,$C$2:$C495,$C495))),CONCATENATE(O495,"_",COUNTIFS($O$2:$O495,O495,$C$2:$C495,$C495))),W495)</f>
        <v>LU0826398538</v>
      </c>
      <c r="BG495" t="str">
        <f t="shared" si="25"/>
        <v/>
      </c>
      <c r="BH495">
        <f t="shared" si="26"/>
        <v>3590</v>
      </c>
      <c r="BI495">
        <f t="shared" si="27"/>
        <v>529237.80000000005</v>
      </c>
      <c r="BJ495">
        <f>IF($I495&lt;&gt;"F.E.T.",$AV495,IF($BK495="",IF($D495=$L495,$BI495,-SUMIFS($BI:$BI,$BG:$BG,$BG495,$B:$B,$B495,$L:$L,"&lt;&gt;"&amp;$L495)+SUMIFS($AY:$AY,$BG:$BG,$BG495,$B:$B,$B495)),IF($D495=$L495,-SUMIFS($BI:$BI,$BG:$BG,$BG495,$B:$B,$B495,$L:$L,"&lt;&gt;"&amp;$L495)*VLOOKUP($D495&amp;(IF($L495=MID($Q495,FIND("Bought ",$Q495)+7,3),MID($Q495,FIND("Sold ",$Q495)+5,3),IF($L495=MID($Q495,FIND("Sold ",$Q495)+5,3),MID($Q495,FIND("Bought ",$Q495)+7,3),"error"))),FX!$A:$B,2,0)+SUMIFS($AY:$AY,$BG:$BG,$BG495,$B:$B,$B495),$BI495*(VLOOKUP($D495&amp;$L495,FX!$A:$B,2,0)))))</f>
        <v>529237.80000000005</v>
      </c>
      <c r="BK495" t="str">
        <f>IF(E495="CASH",IFERROR(VLOOKUP(M495,[1]mapping!$A:$C,3,0),""),IF(I495="F.E.T.",IF(VLOOKUP(O495,[1]forwards!$E:$Q,13,0)=0,"",VLOOKUP(O495,[1]forwards!$E:$Q,13,0)),""))</f>
        <v/>
      </c>
      <c r="BL495" t="str">
        <f>IF($B495&lt;&gt;VLOOKUP($BL$1,NAV!$A:$N,MATCH("SubFund_Code",NAV!$A$1:$N$1,0),0),"n/a",IF($BK495="",$BJ495/SUMIFS($BJ:$BJ,$BK:$BK,"",$B:$B,$B495)*VLOOKUP($BL$1,NAV!$A:$N,MATCH("Hedged sc",NAV!$A$1:$N$1,0),0)/VLOOKUP($BL$1,NAV!$A:$N,MATCH("SC in FUND CCY",NAV!$A$1:$N$1,0),0),IF($BK495&lt;&gt;VLOOKUP($BL$1,NAV!$A:$N,MATCH("SC",NAV!$A$1:$N$1,0),0),"n/a",$BJ495/VLOOKUP($BL$1,NAV!$A:$N,MATCH("SC in FUND CCY",NAV!$A$1:$N$1,0),0))))</f>
        <v>n/a</v>
      </c>
    </row>
    <row r="496" spans="1:64" hidden="1" x14ac:dyDescent="0.25">
      <c r="A496" s="1">
        <v>44196</v>
      </c>
      <c r="B496" t="s">
        <v>113</v>
      </c>
      <c r="C496" t="s">
        <v>114</v>
      </c>
      <c r="D496" t="s">
        <v>63</v>
      </c>
      <c r="E496" t="s">
        <v>124</v>
      </c>
      <c r="F496" t="s">
        <v>439</v>
      </c>
      <c r="G496" t="s">
        <v>440</v>
      </c>
      <c r="H496">
        <v>550</v>
      </c>
      <c r="I496" t="s">
        <v>441</v>
      </c>
      <c r="L496" t="s">
        <v>57</v>
      </c>
      <c r="O496">
        <v>551</v>
      </c>
      <c r="Q496" t="s">
        <v>1499</v>
      </c>
      <c r="S496" t="s">
        <v>149</v>
      </c>
      <c r="U496" t="s">
        <v>132</v>
      </c>
      <c r="V496">
        <v>20009</v>
      </c>
      <c r="W496" t="s">
        <v>209</v>
      </c>
      <c r="X496" t="s">
        <v>209</v>
      </c>
      <c r="AC496" s="1">
        <v>44196</v>
      </c>
      <c r="AD496" s="1">
        <v>44200</v>
      </c>
      <c r="AG496" s="1">
        <v>44200</v>
      </c>
      <c r="AJ496">
        <v>4</v>
      </c>
      <c r="AL496">
        <v>1.1666669999999999</v>
      </c>
      <c r="AO496">
        <v>1.1666669999999999</v>
      </c>
      <c r="AP496">
        <v>1.223684</v>
      </c>
      <c r="AQ496">
        <v>-0.06</v>
      </c>
      <c r="AR496">
        <v>0</v>
      </c>
      <c r="AS496">
        <v>-0.06</v>
      </c>
      <c r="AT496">
        <v>-7.0000000000000007E-2</v>
      </c>
      <c r="AU496">
        <v>0</v>
      </c>
      <c r="AV496">
        <v>-7.0000000000000007E-2</v>
      </c>
      <c r="AW496">
        <v>-0.06</v>
      </c>
      <c r="AX496">
        <v>-7.0000000000000007E-2</v>
      </c>
      <c r="BA496">
        <v>12645439.24</v>
      </c>
      <c r="BB496">
        <v>0</v>
      </c>
      <c r="BC496">
        <v>12645439.24</v>
      </c>
      <c r="BD496">
        <v>13427910</v>
      </c>
      <c r="BF496" t="str">
        <f>IF(TRIM(W496)="",IF(TRIM(O496)="",IF(TRIM(M496)="","please check",CONCATENATE(M496,"_",COUNTIFS($M$2:$M496,M496,$C$2:$C496,$C496))),CONCATENATE(O496,"_",COUNTIFS($O$2:$O496,O496,$C$2:$C496,$C496))),W496)</f>
        <v>551_1</v>
      </c>
      <c r="BG496">
        <f t="shared" si="25"/>
        <v>551</v>
      </c>
      <c r="BH496">
        <f t="shared" si="26"/>
        <v>-0.06</v>
      </c>
      <c r="BI496">
        <f t="shared" si="27"/>
        <v>-0.06</v>
      </c>
      <c r="BJ496">
        <f>IF($I496&lt;&gt;"F.E.T.",$AV496,IF($BK496="",IF($D496=$L496,$BI496,-SUMIFS($BI:$BI,$BG:$BG,$BG496,$B:$B,$B496,$L:$L,"&lt;&gt;"&amp;$L496)+SUMIFS($AY:$AY,$BG:$BG,$BG496,$B:$B,$B496)),IF($D496=$L496,-SUMIFS($BI:$BI,$BG:$BG,$BG496,$B:$B,$B496,$L:$L,"&lt;&gt;"&amp;$L496)*VLOOKUP($D496&amp;(IF($L496=MID($Q496,FIND("Bought ",$Q496)+7,3),MID($Q496,FIND("Sold ",$Q496)+5,3),IF($L496=MID($Q496,FIND("Sold ",$Q496)+5,3),MID($Q496,FIND("Bought ",$Q496)+7,3),"error"))),FX!$A:$B,2,0)+SUMIFS($AY:$AY,$BG:$BG,$BG496,$B:$B,$B496),$BI496*(VLOOKUP($D496&amp;$L496,FX!$A:$B,2,0)))))</f>
        <v>-7.0000000000000007E-2</v>
      </c>
      <c r="BK496" t="str">
        <f>IF(E496="CASH",IFERROR(VLOOKUP(M496,[1]mapping!$A:$C,3,0),""),IF(I496="F.E.T.",IF(VLOOKUP(O496,[1]forwards!$E:$Q,13,0)=0,"",VLOOKUP(O496,[1]forwards!$E:$Q,13,0)),""))</f>
        <v/>
      </c>
      <c r="BL496" t="str">
        <f>IF($B496&lt;&gt;VLOOKUP($BL$1,NAV!$A:$N,MATCH("SubFund_Code",NAV!$A$1:$N$1,0),0),"n/a",IF($BK496="",$BJ496/SUMIFS($BJ:$BJ,$BK:$BK,"",$B:$B,$B496)*VLOOKUP($BL$1,NAV!$A:$N,MATCH("Hedged sc",NAV!$A$1:$N$1,0),0)/VLOOKUP($BL$1,NAV!$A:$N,MATCH("SC in FUND CCY",NAV!$A$1:$N$1,0),0),IF($BK496&lt;&gt;VLOOKUP($BL$1,NAV!$A:$N,MATCH("SC",NAV!$A$1:$N$1,0),0),"n/a",$BJ496/VLOOKUP($BL$1,NAV!$A:$N,MATCH("SC in FUND CCY",NAV!$A$1:$N$1,0),0))))</f>
        <v>n/a</v>
      </c>
    </row>
    <row r="497" spans="1:64" hidden="1" x14ac:dyDescent="0.25">
      <c r="A497" s="1">
        <v>44196</v>
      </c>
      <c r="B497" t="s">
        <v>113</v>
      </c>
      <c r="C497" t="s">
        <v>114</v>
      </c>
      <c r="D497" t="s">
        <v>63</v>
      </c>
      <c r="E497" t="s">
        <v>124</v>
      </c>
      <c r="F497" t="s">
        <v>439</v>
      </c>
      <c r="G497" t="s">
        <v>440</v>
      </c>
      <c r="H497">
        <v>550</v>
      </c>
      <c r="I497" t="s">
        <v>441</v>
      </c>
      <c r="L497" t="s">
        <v>57</v>
      </c>
      <c r="O497">
        <v>550</v>
      </c>
      <c r="Q497" t="s">
        <v>1490</v>
      </c>
      <c r="S497" t="s">
        <v>149</v>
      </c>
      <c r="U497" t="s">
        <v>132</v>
      </c>
      <c r="V497">
        <v>20009</v>
      </c>
      <c r="W497" t="s">
        <v>209</v>
      </c>
      <c r="X497" t="s">
        <v>209</v>
      </c>
      <c r="AC497" s="1">
        <v>44195</v>
      </c>
      <c r="AD497" s="1">
        <v>44200</v>
      </c>
      <c r="AG497" s="1">
        <v>44200</v>
      </c>
      <c r="AJ497">
        <v>4</v>
      </c>
      <c r="AL497">
        <v>1.224461</v>
      </c>
      <c r="AO497">
        <v>1.224461</v>
      </c>
      <c r="AP497">
        <v>1.223684</v>
      </c>
      <c r="AQ497">
        <v>-14.4</v>
      </c>
      <c r="AR497">
        <v>0</v>
      </c>
      <c r="AS497">
        <v>-14.4</v>
      </c>
      <c r="AT497">
        <v>-17.62</v>
      </c>
      <c r="AU497">
        <v>0</v>
      </c>
      <c r="AV497">
        <v>-17.62</v>
      </c>
      <c r="AW497">
        <v>-14.39</v>
      </c>
      <c r="AX497">
        <v>-17.62</v>
      </c>
      <c r="BA497">
        <v>12645439.24</v>
      </c>
      <c r="BB497">
        <v>0</v>
      </c>
      <c r="BC497">
        <v>12645439.24</v>
      </c>
      <c r="BD497">
        <v>13427910</v>
      </c>
      <c r="BF497" t="str">
        <f>IF(TRIM(W497)="",IF(TRIM(O497)="",IF(TRIM(M497)="","please check",CONCATENATE(M497,"_",COUNTIFS($M$2:$M497,M497,$C$2:$C497,$C497))),CONCATENATE(O497,"_",COUNTIFS($O$2:$O497,O497,$C$2:$C497,$C497))),W497)</f>
        <v>550_1</v>
      </c>
      <c r="BG497">
        <f t="shared" si="25"/>
        <v>550</v>
      </c>
      <c r="BH497">
        <f t="shared" si="26"/>
        <v>-14.39</v>
      </c>
      <c r="BI497">
        <f t="shared" si="27"/>
        <v>-14.39</v>
      </c>
      <c r="BJ497">
        <f>IF($I497&lt;&gt;"F.E.T.",$AV497,IF($BK497="",IF($D497=$L497,$BI497,-SUMIFS($BI:$BI,$BG:$BG,$BG497,$B:$B,$B497,$L:$L,"&lt;&gt;"&amp;$L497)+SUMIFS($AY:$AY,$BG:$BG,$BG497,$B:$B,$B497)),IF($D497=$L497,-SUMIFS($BI:$BI,$BG:$BG,$BG497,$B:$B,$B497,$L:$L,"&lt;&gt;"&amp;$L497)*VLOOKUP($D497&amp;(IF($L497=MID($Q497,FIND("Bought ",$Q497)+7,3),MID($Q497,FIND("Sold ",$Q497)+5,3),IF($L497=MID($Q497,FIND("Sold ",$Q497)+5,3),MID($Q497,FIND("Bought ",$Q497)+7,3),"error"))),FX!$A:$B,2,0)+SUMIFS($AY:$AY,$BG:$BG,$BG497,$B:$B,$B497),$BI497*(VLOOKUP($D497&amp;$L497,FX!$A:$B,2,0)))))</f>
        <v>-17.61</v>
      </c>
      <c r="BK497" t="str">
        <f>IF(E497="CASH",IFERROR(VLOOKUP(M497,[1]mapping!$A:$C,3,0),""),IF(I497="F.E.T.",IF(VLOOKUP(O497,[1]forwards!$E:$Q,13,0)=0,"",VLOOKUP(O497,[1]forwards!$E:$Q,13,0)),""))</f>
        <v/>
      </c>
      <c r="BL497" t="str">
        <f>IF($B497&lt;&gt;VLOOKUP($BL$1,NAV!$A:$N,MATCH("SubFund_Code",NAV!$A$1:$N$1,0),0),"n/a",IF($BK497="",$BJ497/SUMIFS($BJ:$BJ,$BK:$BK,"",$B:$B,$B497)*VLOOKUP($BL$1,NAV!$A:$N,MATCH("Hedged sc",NAV!$A$1:$N$1,0),0)/VLOOKUP($BL$1,NAV!$A:$N,MATCH("SC in FUND CCY",NAV!$A$1:$N$1,0),0),IF($BK497&lt;&gt;VLOOKUP($BL$1,NAV!$A:$N,MATCH("SC",NAV!$A$1:$N$1,0),0),"n/a",$BJ497/VLOOKUP($BL$1,NAV!$A:$N,MATCH("SC in FUND CCY",NAV!$A$1:$N$1,0),0))))</f>
        <v>n/a</v>
      </c>
    </row>
    <row r="498" spans="1:64" hidden="1" x14ac:dyDescent="0.25">
      <c r="A498" s="1">
        <v>44196</v>
      </c>
      <c r="B498" t="s">
        <v>113</v>
      </c>
      <c r="C498" t="s">
        <v>114</v>
      </c>
      <c r="D498" t="s">
        <v>63</v>
      </c>
      <c r="E498" t="s">
        <v>124</v>
      </c>
      <c r="F498" t="s">
        <v>439</v>
      </c>
      <c r="G498" t="s">
        <v>440</v>
      </c>
      <c r="H498">
        <v>550</v>
      </c>
      <c r="I498" t="s">
        <v>441</v>
      </c>
      <c r="L498" t="s">
        <v>57</v>
      </c>
      <c r="O498">
        <v>549</v>
      </c>
      <c r="Q498" t="s">
        <v>1489</v>
      </c>
      <c r="S498" t="s">
        <v>149</v>
      </c>
      <c r="U498" t="s">
        <v>132</v>
      </c>
      <c r="V498">
        <v>20009</v>
      </c>
      <c r="W498" t="s">
        <v>209</v>
      </c>
      <c r="X498" t="s">
        <v>209</v>
      </c>
      <c r="AC498" s="1">
        <v>44195</v>
      </c>
      <c r="AD498" s="1">
        <v>44210</v>
      </c>
      <c r="AG498" s="1">
        <v>44210</v>
      </c>
      <c r="AJ498">
        <v>14</v>
      </c>
      <c r="AL498">
        <v>1.2251559999999999</v>
      </c>
      <c r="AO498">
        <v>1.2251559999999999</v>
      </c>
      <c r="AP498">
        <v>1.2239880000000001</v>
      </c>
      <c r="AQ498">
        <v>14.39</v>
      </c>
      <c r="AR498">
        <v>0</v>
      </c>
      <c r="AS498">
        <v>14.39</v>
      </c>
      <c r="AT498">
        <v>17.61</v>
      </c>
      <c r="AU498">
        <v>0</v>
      </c>
      <c r="AV498">
        <v>17.61</v>
      </c>
      <c r="AW498">
        <v>14.39</v>
      </c>
      <c r="AX498">
        <v>17.61</v>
      </c>
      <c r="AY498">
        <v>-0.02</v>
      </c>
      <c r="BA498">
        <v>12645439.24</v>
      </c>
      <c r="BB498">
        <v>0</v>
      </c>
      <c r="BC498">
        <v>12645439.24</v>
      </c>
      <c r="BD498">
        <v>13427910</v>
      </c>
      <c r="BE498">
        <v>0</v>
      </c>
      <c r="BF498" t="str">
        <f>IF(TRIM(W498)="",IF(TRIM(O498)="",IF(TRIM(M498)="","please check",CONCATENATE(M498,"_",COUNTIFS($M$2:$M498,M498,$C$2:$C498,$C498))),CONCATENATE(O498,"_",COUNTIFS($O$2:$O498,O498,$C$2:$C498,$C498))),W498)</f>
        <v>549_1</v>
      </c>
      <c r="BG498">
        <f t="shared" si="25"/>
        <v>549</v>
      </c>
      <c r="BH498">
        <f t="shared" si="26"/>
        <v>14.39</v>
      </c>
      <c r="BI498">
        <f t="shared" si="27"/>
        <v>14.39</v>
      </c>
      <c r="BJ498">
        <f>IF($I498&lt;&gt;"F.E.T.",$AV498,IF($BK498="",IF($D498=$L498,$BI498,-SUMIFS($BI:$BI,$BG:$BG,$BG498,$B:$B,$B498,$L:$L,"&lt;&gt;"&amp;$L498)+SUMIFS($AY:$AY,$BG:$BG,$BG498,$B:$B,$B498)),IF($D498=$L498,-SUMIFS($BI:$BI,$BG:$BG,$BG498,$B:$B,$B498,$L:$L,"&lt;&gt;"&amp;$L498)*VLOOKUP($D498&amp;(IF($L498=MID($Q498,FIND("Bought ",$Q498)+7,3),MID($Q498,FIND("Sold ",$Q498)+5,3),IF($L498=MID($Q498,FIND("Sold ",$Q498)+5,3),MID($Q498,FIND("Bought ",$Q498)+7,3),"error"))),FX!$A:$B,2,0)+SUMIFS($AY:$AY,$BG:$BG,$BG498,$B:$B,$B498),$BI498*(VLOOKUP($D498&amp;$L498,FX!$A:$B,2,0)))))</f>
        <v>17.6068845</v>
      </c>
      <c r="BK498" t="str">
        <f>IF(E498="CASH",IFERROR(VLOOKUP(M498,[1]mapping!$A:$C,3,0),""),IF(I498="F.E.T.",IF(VLOOKUP(O498,[1]forwards!$E:$Q,13,0)=0,"",VLOOKUP(O498,[1]forwards!$E:$Q,13,0)),""))</f>
        <v>IEH</v>
      </c>
      <c r="BL498" t="str">
        <f>IF($B498&lt;&gt;VLOOKUP($BL$1,NAV!$A:$N,MATCH("SubFund_Code",NAV!$A$1:$N$1,0),0),"n/a",IF($BK498="",$BJ498/SUMIFS($BJ:$BJ,$BK:$BK,"",$B:$B,$B498)*VLOOKUP($BL$1,NAV!$A:$N,MATCH("Hedged sc",NAV!$A$1:$N$1,0),0)/VLOOKUP($BL$1,NAV!$A:$N,MATCH("SC in FUND CCY",NAV!$A$1:$N$1,0),0),IF($BK498&lt;&gt;VLOOKUP($BL$1,NAV!$A:$N,MATCH("SC",NAV!$A$1:$N$1,0),0),"n/a",$BJ498/VLOOKUP($BL$1,NAV!$A:$N,MATCH("SC in FUND CCY",NAV!$A$1:$N$1,0),0))))</f>
        <v>n/a</v>
      </c>
    </row>
    <row r="499" spans="1:64" hidden="1" x14ac:dyDescent="0.25">
      <c r="A499" s="1">
        <v>44196</v>
      </c>
      <c r="B499" t="s">
        <v>113</v>
      </c>
      <c r="C499" t="s">
        <v>114</v>
      </c>
      <c r="D499" t="s">
        <v>63</v>
      </c>
      <c r="E499" t="s">
        <v>124</v>
      </c>
      <c r="F499" t="s">
        <v>439</v>
      </c>
      <c r="G499" t="s">
        <v>440</v>
      </c>
      <c r="H499">
        <v>550</v>
      </c>
      <c r="I499" t="s">
        <v>441</v>
      </c>
      <c r="L499" t="s">
        <v>57</v>
      </c>
      <c r="O499">
        <v>540</v>
      </c>
      <c r="Q499" t="s">
        <v>1487</v>
      </c>
      <c r="S499" t="s">
        <v>149</v>
      </c>
      <c r="U499" t="s">
        <v>132</v>
      </c>
      <c r="V499">
        <v>20009</v>
      </c>
      <c r="W499" t="s">
        <v>209</v>
      </c>
      <c r="X499" t="s">
        <v>209</v>
      </c>
      <c r="AC499" s="1">
        <v>44175</v>
      </c>
      <c r="AD499" s="1">
        <v>44210</v>
      </c>
      <c r="AG499" s="1">
        <v>44210</v>
      </c>
      <c r="AJ499">
        <v>14</v>
      </c>
      <c r="AL499">
        <v>1.2144010000000001</v>
      </c>
      <c r="AO499">
        <v>1.2144010000000001</v>
      </c>
      <c r="AP499">
        <v>1.2239880000000001</v>
      </c>
      <c r="AQ499">
        <v>10224782.74</v>
      </c>
      <c r="AR499">
        <v>0</v>
      </c>
      <c r="AS499">
        <v>10224782.74</v>
      </c>
      <c r="AT499">
        <v>12510532.92</v>
      </c>
      <c r="AU499">
        <v>0</v>
      </c>
      <c r="AV499">
        <v>12510532.92</v>
      </c>
      <c r="AW499">
        <v>10224782.74</v>
      </c>
      <c r="AX499">
        <v>12510532.92</v>
      </c>
      <c r="AY499">
        <v>98025</v>
      </c>
      <c r="BA499">
        <v>12645439.24</v>
      </c>
      <c r="BB499">
        <v>0</v>
      </c>
      <c r="BC499">
        <v>12645439.24</v>
      </c>
      <c r="BD499">
        <v>13427910</v>
      </c>
      <c r="BE499">
        <v>0.73000900000000002</v>
      </c>
      <c r="BF499" t="str">
        <f>IF(TRIM(W499)="",IF(TRIM(O499)="",IF(TRIM(M499)="","please check",CONCATENATE(M499,"_",COUNTIFS($M$2:$M499,M499,$C$2:$C499,$C499))),CONCATENATE(O499,"_",COUNTIFS($O$2:$O499,O499,$C$2:$C499,$C499))),W499)</f>
        <v>540_1</v>
      </c>
      <c r="BG499">
        <f t="shared" si="25"/>
        <v>540</v>
      </c>
      <c r="BH499">
        <f t="shared" si="26"/>
        <v>10224782.74</v>
      </c>
      <c r="BI499">
        <f t="shared" si="27"/>
        <v>10224782.74</v>
      </c>
      <c r="BJ499">
        <f>IF($I499&lt;&gt;"F.E.T.",$AV499,IF($BK499="",IF($D499=$L499,$BI499,-SUMIFS($BI:$BI,$BG:$BG,$BG499,$B:$B,$B499,$L:$L,"&lt;&gt;"&amp;$L499)+SUMIFS($AY:$AY,$BG:$BG,$BG499,$B:$B,$B499)),IF($D499=$L499,-SUMIFS($BI:$BI,$BG:$BG,$BG499,$B:$B,$B499,$L:$L,"&lt;&gt;"&amp;$L499)*VLOOKUP($D499&amp;(IF($L499=MID($Q499,FIND("Bought ",$Q499)+7,3),MID($Q499,FIND("Sold ",$Q499)+5,3),IF($L499=MID($Q499,FIND("Sold ",$Q499)+5,3),MID($Q499,FIND("Bought ",$Q499)+7,3),"error"))),FX!$A:$B,2,0)+SUMIFS($AY:$AY,$BG:$BG,$BG499,$B:$B,$B499),$BI499*(VLOOKUP($D499&amp;$L499,FX!$A:$B,2,0)))))</f>
        <v>12510532.921527</v>
      </c>
      <c r="BK499" t="str">
        <f>IF(E499="CASH",IFERROR(VLOOKUP(M499,[1]mapping!$A:$C,3,0),""),IF(I499="F.E.T.",IF(VLOOKUP(O499,[1]forwards!$E:$Q,13,0)=0,"",VLOOKUP(O499,[1]forwards!$E:$Q,13,0)),""))</f>
        <v>IEH</v>
      </c>
      <c r="BL499" t="str">
        <f>IF($B499&lt;&gt;VLOOKUP($BL$1,NAV!$A:$N,MATCH("SubFund_Code",NAV!$A$1:$N$1,0),0),"n/a",IF($BK499="",$BJ499/SUMIFS($BJ:$BJ,$BK:$BK,"",$B:$B,$B499)*VLOOKUP($BL$1,NAV!$A:$N,MATCH("Hedged sc",NAV!$A$1:$N$1,0),0)/VLOOKUP($BL$1,NAV!$A:$N,MATCH("SC in FUND CCY",NAV!$A$1:$N$1,0),0),IF($BK499&lt;&gt;VLOOKUP($BL$1,NAV!$A:$N,MATCH("SC",NAV!$A$1:$N$1,0),0),"n/a",$BJ499/VLOOKUP($BL$1,NAV!$A:$N,MATCH("SC in FUND CCY",NAV!$A$1:$N$1,0),0))))</f>
        <v>n/a</v>
      </c>
    </row>
    <row r="500" spans="1:64" hidden="1" x14ac:dyDescent="0.25">
      <c r="A500" s="1">
        <v>44196</v>
      </c>
      <c r="B500" t="s">
        <v>113</v>
      </c>
      <c r="C500" t="s">
        <v>114</v>
      </c>
      <c r="D500" t="s">
        <v>63</v>
      </c>
      <c r="E500" t="s">
        <v>124</v>
      </c>
      <c r="F500" t="s">
        <v>439</v>
      </c>
      <c r="G500" t="s">
        <v>440</v>
      </c>
      <c r="H500">
        <v>550</v>
      </c>
      <c r="I500" t="s">
        <v>441</v>
      </c>
      <c r="L500" t="s">
        <v>57</v>
      </c>
      <c r="O500">
        <v>539</v>
      </c>
      <c r="Q500" t="s">
        <v>1488</v>
      </c>
      <c r="S500" t="s">
        <v>149</v>
      </c>
      <c r="U500" t="s">
        <v>132</v>
      </c>
      <c r="V500">
        <v>20009</v>
      </c>
      <c r="W500" t="s">
        <v>209</v>
      </c>
      <c r="X500" t="s">
        <v>209</v>
      </c>
      <c r="AC500" s="1">
        <v>44175</v>
      </c>
      <c r="AD500" s="1">
        <v>44210</v>
      </c>
      <c r="AG500" s="1">
        <v>44210</v>
      </c>
      <c r="AJ500">
        <v>14</v>
      </c>
      <c r="AL500">
        <v>1.2144699999999999</v>
      </c>
      <c r="AO500">
        <v>1.2144699999999999</v>
      </c>
      <c r="AP500">
        <v>1.2239880000000001</v>
      </c>
      <c r="AQ500">
        <v>110258.18</v>
      </c>
      <c r="AR500">
        <v>0</v>
      </c>
      <c r="AS500">
        <v>110258.18</v>
      </c>
      <c r="AT500">
        <v>134906.4</v>
      </c>
      <c r="AU500">
        <v>0</v>
      </c>
      <c r="AV500">
        <v>134906.4</v>
      </c>
      <c r="AW500">
        <v>110258.18</v>
      </c>
      <c r="AX500">
        <v>134906.4</v>
      </c>
      <c r="AY500">
        <v>1049.44</v>
      </c>
      <c r="BA500">
        <v>12645439.24</v>
      </c>
      <c r="BB500">
        <v>0</v>
      </c>
      <c r="BC500">
        <v>12645439.24</v>
      </c>
      <c r="BD500">
        <v>13427910</v>
      </c>
      <c r="BE500">
        <v>7.8150000000000008E-3</v>
      </c>
      <c r="BF500" t="str">
        <f>IF(TRIM(W500)="",IF(TRIM(O500)="",IF(TRIM(M500)="","please check",CONCATENATE(M500,"_",COUNTIFS($M$2:$M500,M500,$C$2:$C500,$C500))),CONCATENATE(O500,"_",COUNTIFS($O$2:$O500,O500,$C$2:$C500,$C500))),W500)</f>
        <v>539_1</v>
      </c>
      <c r="BG500">
        <f t="shared" si="25"/>
        <v>539</v>
      </c>
      <c r="BH500">
        <f t="shared" si="26"/>
        <v>110258.18</v>
      </c>
      <c r="BI500">
        <f t="shared" si="27"/>
        <v>110258.18</v>
      </c>
      <c r="BJ500">
        <f>IF($I500&lt;&gt;"F.E.T.",$AV500,IF($BK500="",IF($D500=$L500,$BI500,-SUMIFS($BI:$BI,$BG:$BG,$BG500,$B:$B,$B500,$L:$L,"&lt;&gt;"&amp;$L500)+SUMIFS($AY:$AY,$BG:$BG,$BG500,$B:$B,$B500)),IF($D500=$L500,-SUMIFS($BI:$BI,$BG:$BG,$BG500,$B:$B,$B500,$L:$L,"&lt;&gt;"&amp;$L500)*VLOOKUP($D500&amp;(IF($L500=MID($Q500,FIND("Bought ",$Q500)+7,3),MID($Q500,FIND("Sold ",$Q500)+5,3),IF($L500=MID($Q500,FIND("Sold ",$Q500)+5,3),MID($Q500,FIND("Bought ",$Q500)+7,3),"error"))),FX!$A:$B,2,0)+SUMIFS($AY:$AY,$BG:$BG,$BG500,$B:$B,$B500),$BI500*(VLOOKUP($D500&amp;$L500,FX!$A:$B,2,0)))))</f>
        <v>134906.39613899999</v>
      </c>
      <c r="BK500" t="str">
        <f>IF(E500="CASH",IFERROR(VLOOKUP(M500,[1]mapping!$A:$C,3,0),""),IF(I500="F.E.T.",IF(VLOOKUP(O500,[1]forwards!$E:$Q,13,0)=0,"",VLOOKUP(O500,[1]forwards!$E:$Q,13,0)),""))</f>
        <v>IEH</v>
      </c>
      <c r="BL500" t="str">
        <f>IF($B500&lt;&gt;VLOOKUP($BL$1,NAV!$A:$N,MATCH("SubFund_Code",NAV!$A$1:$N$1,0),0),"n/a",IF($BK500="",$BJ500/SUMIFS($BJ:$BJ,$BK:$BK,"",$B:$B,$B500)*VLOOKUP($BL$1,NAV!$A:$N,MATCH("Hedged sc",NAV!$A$1:$N$1,0),0)/VLOOKUP($BL$1,NAV!$A:$N,MATCH("SC in FUND CCY",NAV!$A$1:$N$1,0),0),IF($BK500&lt;&gt;VLOOKUP($BL$1,NAV!$A:$N,MATCH("SC",NAV!$A$1:$N$1,0),0),"n/a",$BJ500/VLOOKUP($BL$1,NAV!$A:$N,MATCH("SC in FUND CCY",NAV!$A$1:$N$1,0),0))))</f>
        <v>n/a</v>
      </c>
    </row>
    <row r="501" spans="1:64" hidden="1" x14ac:dyDescent="0.25">
      <c r="A501" s="1">
        <v>44196</v>
      </c>
      <c r="B501" t="s">
        <v>113</v>
      </c>
      <c r="C501" t="s">
        <v>114</v>
      </c>
      <c r="D501" t="s">
        <v>63</v>
      </c>
      <c r="E501" t="s">
        <v>124</v>
      </c>
      <c r="F501" t="s">
        <v>439</v>
      </c>
      <c r="G501" t="s">
        <v>440</v>
      </c>
      <c r="H501">
        <v>550</v>
      </c>
      <c r="I501" t="s">
        <v>441</v>
      </c>
      <c r="L501" t="s">
        <v>63</v>
      </c>
      <c r="O501">
        <v>550</v>
      </c>
      <c r="Q501" t="s">
        <v>1490</v>
      </c>
      <c r="S501" t="s">
        <v>149</v>
      </c>
      <c r="U501" t="s">
        <v>132</v>
      </c>
      <c r="V501">
        <v>20009</v>
      </c>
      <c r="W501" t="s">
        <v>209</v>
      </c>
      <c r="X501" t="s">
        <v>209</v>
      </c>
      <c r="AC501" s="1">
        <v>44195</v>
      </c>
      <c r="AD501" s="1">
        <v>44200</v>
      </c>
      <c r="AG501" s="1">
        <v>44200</v>
      </c>
      <c r="AJ501">
        <v>4</v>
      </c>
      <c r="AL501">
        <v>1.224461</v>
      </c>
      <c r="AO501">
        <v>1.224461</v>
      </c>
      <c r="AP501">
        <v>1.223684</v>
      </c>
      <c r="AQ501">
        <v>17.62</v>
      </c>
      <c r="AR501">
        <v>0</v>
      </c>
      <c r="AS501">
        <v>17.62</v>
      </c>
      <c r="AT501">
        <v>17.62</v>
      </c>
      <c r="AU501">
        <v>0</v>
      </c>
      <c r="AV501">
        <v>17.62</v>
      </c>
      <c r="AW501">
        <v>17.62</v>
      </c>
      <c r="AX501">
        <v>17.62</v>
      </c>
      <c r="AY501">
        <v>0.01</v>
      </c>
      <c r="BA501">
        <v>-12649965.99</v>
      </c>
      <c r="BB501">
        <v>0</v>
      </c>
      <c r="BC501">
        <v>-12649965.99</v>
      </c>
      <c r="BD501">
        <v>13427910</v>
      </c>
      <c r="BE501">
        <v>0</v>
      </c>
      <c r="BF501" t="str">
        <f>IF(TRIM(W501)="",IF(TRIM(O501)="",IF(TRIM(M501)="","please check",CONCATENATE(M501,"_",COUNTIFS($M$2:$M501,M501,$C$2:$C501,$C501))),CONCATENATE(O501,"_",COUNTIFS($O$2:$O501,O501,$C$2:$C501,$C501))),W501)</f>
        <v>550_2</v>
      </c>
      <c r="BG501">
        <f t="shared" si="25"/>
        <v>550</v>
      </c>
      <c r="BH501">
        <f t="shared" si="26"/>
        <v>17.62</v>
      </c>
      <c r="BI501">
        <f t="shared" si="27"/>
        <v>17.62</v>
      </c>
      <c r="BJ501">
        <f>IF($I501&lt;&gt;"F.E.T.",$AV501,IF($BK501="",IF($D501=$L501,$BI501,-SUMIFS($BI:$BI,$BG:$BG,$BG501,$B:$B,$B501,$L:$L,"&lt;&gt;"&amp;$L501)+SUMIFS($AY:$AY,$BG:$BG,$BG501,$B:$B,$B501)),IF($D501=$L501,-SUMIFS($BI:$BI,$BG:$BG,$BG501,$B:$B,$B501,$L:$L,"&lt;&gt;"&amp;$L501)*VLOOKUP($D501&amp;(IF($L501=MID($Q501,FIND("Bought ",$Q501)+7,3),MID($Q501,FIND("Sold ",$Q501)+5,3),IF($L501=MID($Q501,FIND("Sold ",$Q501)+5,3),MID($Q501,FIND("Bought ",$Q501)+7,3),"error"))),FX!$A:$B,2,0)+SUMIFS($AY:$AY,$BG:$BG,$BG501,$B:$B,$B501),$BI501*(VLOOKUP($D501&amp;$L501,FX!$A:$B,2,0)))))</f>
        <v>17.62</v>
      </c>
      <c r="BK501" t="str">
        <f>IF(E501="CASH",IFERROR(VLOOKUP(M501,[1]mapping!$A:$C,3,0),""),IF(I501="F.E.T.",IF(VLOOKUP(O501,[1]forwards!$E:$Q,13,0)=0,"",VLOOKUP(O501,[1]forwards!$E:$Q,13,0)),""))</f>
        <v/>
      </c>
      <c r="BL501" t="str">
        <f>IF($B501&lt;&gt;VLOOKUP($BL$1,NAV!$A:$N,MATCH("SubFund_Code",NAV!$A$1:$N$1,0),0),"n/a",IF($BK501="",$BJ501/SUMIFS($BJ:$BJ,$BK:$BK,"",$B:$B,$B501)*VLOOKUP($BL$1,NAV!$A:$N,MATCH("Hedged sc",NAV!$A$1:$N$1,0),0)/VLOOKUP($BL$1,NAV!$A:$N,MATCH("SC in FUND CCY",NAV!$A$1:$N$1,0),0),IF($BK501&lt;&gt;VLOOKUP($BL$1,NAV!$A:$N,MATCH("SC",NAV!$A$1:$N$1,0),0),"n/a",$BJ501/VLOOKUP($BL$1,NAV!$A:$N,MATCH("SC in FUND CCY",NAV!$A$1:$N$1,0),0))))</f>
        <v>n/a</v>
      </c>
    </row>
    <row r="502" spans="1:64" hidden="1" x14ac:dyDescent="0.25">
      <c r="A502" s="1">
        <v>44196</v>
      </c>
      <c r="B502" t="s">
        <v>113</v>
      </c>
      <c r="C502" t="s">
        <v>114</v>
      </c>
      <c r="D502" t="s">
        <v>63</v>
      </c>
      <c r="E502" t="s">
        <v>124</v>
      </c>
      <c r="F502" t="s">
        <v>439</v>
      </c>
      <c r="G502" t="s">
        <v>440</v>
      </c>
      <c r="H502">
        <v>550</v>
      </c>
      <c r="I502" t="s">
        <v>441</v>
      </c>
      <c r="L502" t="s">
        <v>63</v>
      </c>
      <c r="O502">
        <v>549</v>
      </c>
      <c r="Q502" t="s">
        <v>1489</v>
      </c>
      <c r="S502" t="s">
        <v>149</v>
      </c>
      <c r="U502" t="s">
        <v>132</v>
      </c>
      <c r="V502">
        <v>20009</v>
      </c>
      <c r="W502" t="s">
        <v>209</v>
      </c>
      <c r="X502" t="s">
        <v>209</v>
      </c>
      <c r="AC502" s="1">
        <v>44195</v>
      </c>
      <c r="AD502" s="1">
        <v>44210</v>
      </c>
      <c r="AG502" s="1">
        <v>44210</v>
      </c>
      <c r="AJ502">
        <v>14</v>
      </c>
      <c r="AL502">
        <v>1.2251559999999999</v>
      </c>
      <c r="AO502">
        <v>1.2251559999999999</v>
      </c>
      <c r="AP502">
        <v>1.2239880000000001</v>
      </c>
      <c r="AQ502">
        <v>-17.61</v>
      </c>
      <c r="AR502">
        <v>0</v>
      </c>
      <c r="AS502">
        <v>-17.61</v>
      </c>
      <c r="AT502">
        <v>-17.61</v>
      </c>
      <c r="AU502">
        <v>0</v>
      </c>
      <c r="AV502">
        <v>-17.61</v>
      </c>
      <c r="AW502">
        <v>-17.63</v>
      </c>
      <c r="AX502">
        <v>-17.61</v>
      </c>
      <c r="BA502">
        <v>-12649965.99</v>
      </c>
      <c r="BB502">
        <v>0</v>
      </c>
      <c r="BC502">
        <v>-12649965.99</v>
      </c>
      <c r="BD502">
        <v>13427910</v>
      </c>
      <c r="BF502" t="str">
        <f>IF(TRIM(W502)="",IF(TRIM(O502)="",IF(TRIM(M502)="","please check",CONCATENATE(M502,"_",COUNTIFS($M$2:$M502,M502,$C$2:$C502,$C502))),CONCATENATE(O502,"_",COUNTIFS($O$2:$O502,O502,$C$2:$C502,$C502))),W502)</f>
        <v>549_2</v>
      </c>
      <c r="BG502">
        <f t="shared" si="25"/>
        <v>549</v>
      </c>
      <c r="BH502">
        <f t="shared" si="26"/>
        <v>-17.63</v>
      </c>
      <c r="BI502">
        <f t="shared" si="27"/>
        <v>-17.63</v>
      </c>
      <c r="BJ502">
        <f>IF($I502&lt;&gt;"F.E.T.",$AV502,IF($BK502="",IF($D502=$L502,$BI502,-SUMIFS($BI:$BI,$BG:$BG,$BG502,$B:$B,$B502,$L:$L,"&lt;&gt;"&amp;$L502)+SUMIFS($AY:$AY,$BG:$BG,$BG502,$B:$B,$B502)),IF($D502=$L502,-SUMIFS($BI:$BI,$BG:$BG,$BG502,$B:$B,$B502,$L:$L,"&lt;&gt;"&amp;$L502)*VLOOKUP($D502&amp;(IF($L502=MID($Q502,FIND("Bought ",$Q502)+7,3),MID($Q502,FIND("Sold ",$Q502)+5,3),IF($L502=MID($Q502,FIND("Sold ",$Q502)+5,3),MID($Q502,FIND("Bought ",$Q502)+7,3),"error"))),FX!$A:$B,2,0)+SUMIFS($AY:$AY,$BG:$BG,$BG502,$B:$B,$B502),$BI502*(VLOOKUP($D502&amp;$L502,FX!$A:$B,2,0)))))</f>
        <v>-17.626884499999999</v>
      </c>
      <c r="BK502" t="str">
        <f>IF(E502="CASH",IFERROR(VLOOKUP(M502,[1]mapping!$A:$C,3,0),""),IF(I502="F.E.T.",IF(VLOOKUP(O502,[1]forwards!$E:$Q,13,0)=0,"",VLOOKUP(O502,[1]forwards!$E:$Q,13,0)),""))</f>
        <v>IEH</v>
      </c>
      <c r="BL502" t="str">
        <f>IF($B502&lt;&gt;VLOOKUP($BL$1,NAV!$A:$N,MATCH("SubFund_Code",NAV!$A$1:$N$1,0),0),"n/a",IF($BK502="",$BJ502/SUMIFS($BJ:$BJ,$BK:$BK,"",$B:$B,$B502)*VLOOKUP($BL$1,NAV!$A:$N,MATCH("Hedged sc",NAV!$A$1:$N$1,0),0)/VLOOKUP($BL$1,NAV!$A:$N,MATCH("SC in FUND CCY",NAV!$A$1:$N$1,0),0),IF($BK502&lt;&gt;VLOOKUP($BL$1,NAV!$A:$N,MATCH("SC",NAV!$A$1:$N$1,0),0),"n/a",$BJ502/VLOOKUP($BL$1,NAV!$A:$N,MATCH("SC in FUND CCY",NAV!$A$1:$N$1,0),0))))</f>
        <v>n/a</v>
      </c>
    </row>
    <row r="503" spans="1:64" hidden="1" x14ac:dyDescent="0.25">
      <c r="A503" s="1">
        <v>44196</v>
      </c>
      <c r="B503" t="s">
        <v>113</v>
      </c>
      <c r="C503" t="s">
        <v>114</v>
      </c>
      <c r="D503" t="s">
        <v>63</v>
      </c>
      <c r="E503" t="s">
        <v>124</v>
      </c>
      <c r="F503" t="s">
        <v>439</v>
      </c>
      <c r="G503" t="s">
        <v>440</v>
      </c>
      <c r="H503">
        <v>550</v>
      </c>
      <c r="I503" t="s">
        <v>441</v>
      </c>
      <c r="L503" t="s">
        <v>63</v>
      </c>
      <c r="O503">
        <v>540</v>
      </c>
      <c r="Q503" t="s">
        <v>1487</v>
      </c>
      <c r="S503" t="s">
        <v>149</v>
      </c>
      <c r="U503" t="s">
        <v>132</v>
      </c>
      <c r="V503">
        <v>20009</v>
      </c>
      <c r="W503" t="s">
        <v>209</v>
      </c>
      <c r="X503" t="s">
        <v>209</v>
      </c>
      <c r="AC503" s="1">
        <v>44175</v>
      </c>
      <c r="AD503" s="1">
        <v>44210</v>
      </c>
      <c r="AG503" s="1">
        <v>44210</v>
      </c>
      <c r="AJ503">
        <v>14</v>
      </c>
      <c r="AL503">
        <v>1.2144010000000001</v>
      </c>
      <c r="AO503">
        <v>1.2144010000000001</v>
      </c>
      <c r="AP503">
        <v>1.2239880000000001</v>
      </c>
      <c r="AQ503">
        <v>-12515011.380000001</v>
      </c>
      <c r="AR503">
        <v>0</v>
      </c>
      <c r="AS503">
        <v>-12515011.380000001</v>
      </c>
      <c r="AT503">
        <v>-12515011.380000001</v>
      </c>
      <c r="AU503">
        <v>0</v>
      </c>
      <c r="AV503">
        <v>-12515011.380000001</v>
      </c>
      <c r="AW503">
        <v>-12416986.380000001</v>
      </c>
      <c r="AX503">
        <v>-12515011.380000001</v>
      </c>
      <c r="BA503">
        <v>-12649965.99</v>
      </c>
      <c r="BB503">
        <v>0</v>
      </c>
      <c r="BC503">
        <v>-12649965.99</v>
      </c>
      <c r="BD503">
        <v>13427910</v>
      </c>
      <c r="BF503" t="str">
        <f>IF(TRIM(W503)="",IF(TRIM(O503)="",IF(TRIM(M503)="","please check",CONCATENATE(M503,"_",COUNTIFS($M$2:$M503,M503,$C$2:$C503,$C503))),CONCATENATE(O503,"_",COUNTIFS($O$2:$O503,O503,$C$2:$C503,$C503))),W503)</f>
        <v>540_2</v>
      </c>
      <c r="BG503">
        <f t="shared" si="25"/>
        <v>540</v>
      </c>
      <c r="BH503">
        <f t="shared" si="26"/>
        <v>-12416986.380000001</v>
      </c>
      <c r="BI503">
        <f t="shared" si="27"/>
        <v>-12416986.380000001</v>
      </c>
      <c r="BJ503">
        <f>IF($I503&lt;&gt;"F.E.T.",$AV503,IF($BK503="",IF($D503=$L503,$BI503,-SUMIFS($BI:$BI,$BG:$BG,$BG503,$B:$B,$B503,$L:$L,"&lt;&gt;"&amp;$L503)+SUMIFS($AY:$AY,$BG:$BG,$BG503,$B:$B,$B503)),IF($D503=$L503,-SUMIFS($BI:$BI,$BG:$BG,$BG503,$B:$B,$B503,$L:$L,"&lt;&gt;"&amp;$L503)*VLOOKUP($D503&amp;(IF($L503=MID($Q503,FIND("Bought ",$Q503)+7,3),MID($Q503,FIND("Sold ",$Q503)+5,3),IF($L503=MID($Q503,FIND("Sold ",$Q503)+5,3),MID($Q503,FIND("Bought ",$Q503)+7,3),"error"))),FX!$A:$B,2,0)+SUMIFS($AY:$AY,$BG:$BG,$BG503,$B:$B,$B503),$BI503*(VLOOKUP($D503&amp;$L503,FX!$A:$B,2,0)))))</f>
        <v>-12412507.921527</v>
      </c>
      <c r="BK503" t="str">
        <f>IF(E503="CASH",IFERROR(VLOOKUP(M503,[1]mapping!$A:$C,3,0),""),IF(I503="F.E.T.",IF(VLOOKUP(O503,[1]forwards!$E:$Q,13,0)=0,"",VLOOKUP(O503,[1]forwards!$E:$Q,13,0)),""))</f>
        <v>IEH</v>
      </c>
      <c r="BL503" t="str">
        <f>IF($B503&lt;&gt;VLOOKUP($BL$1,NAV!$A:$N,MATCH("SubFund_Code",NAV!$A$1:$N$1,0),0),"n/a",IF($BK503="",$BJ503/SUMIFS($BJ:$BJ,$BK:$BK,"",$B:$B,$B503)*VLOOKUP($BL$1,NAV!$A:$N,MATCH("Hedged sc",NAV!$A$1:$N$1,0),0)/VLOOKUP($BL$1,NAV!$A:$N,MATCH("SC in FUND CCY",NAV!$A$1:$N$1,0),0),IF($BK503&lt;&gt;VLOOKUP($BL$1,NAV!$A:$N,MATCH("SC",NAV!$A$1:$N$1,0),0),"n/a",$BJ503/VLOOKUP($BL$1,NAV!$A:$N,MATCH("SC in FUND CCY",NAV!$A$1:$N$1,0),0))))</f>
        <v>n/a</v>
      </c>
    </row>
    <row r="504" spans="1:64" hidden="1" x14ac:dyDescent="0.25">
      <c r="A504" s="1">
        <v>44196</v>
      </c>
      <c r="B504" t="s">
        <v>113</v>
      </c>
      <c r="C504" t="s">
        <v>114</v>
      </c>
      <c r="D504" t="s">
        <v>63</v>
      </c>
      <c r="E504" t="s">
        <v>124</v>
      </c>
      <c r="F504" t="s">
        <v>439</v>
      </c>
      <c r="G504" t="s">
        <v>440</v>
      </c>
      <c r="H504">
        <v>550</v>
      </c>
      <c r="I504" t="s">
        <v>441</v>
      </c>
      <c r="L504" t="s">
        <v>63</v>
      </c>
      <c r="O504">
        <v>539</v>
      </c>
      <c r="Q504" t="s">
        <v>1488</v>
      </c>
      <c r="S504" t="s">
        <v>149</v>
      </c>
      <c r="U504" t="s">
        <v>132</v>
      </c>
      <c r="V504">
        <v>20009</v>
      </c>
      <c r="W504" t="s">
        <v>209</v>
      </c>
      <c r="X504" t="s">
        <v>209</v>
      </c>
      <c r="AC504" s="1">
        <v>44175</v>
      </c>
      <c r="AD504" s="1">
        <v>44210</v>
      </c>
      <c r="AG504" s="1">
        <v>44210</v>
      </c>
      <c r="AJ504">
        <v>14</v>
      </c>
      <c r="AL504">
        <v>1.2144699999999999</v>
      </c>
      <c r="AO504">
        <v>1.2144699999999999</v>
      </c>
      <c r="AP504">
        <v>1.2239880000000001</v>
      </c>
      <c r="AQ504">
        <v>-134954.69</v>
      </c>
      <c r="AR504">
        <v>0</v>
      </c>
      <c r="AS504">
        <v>-134954.69</v>
      </c>
      <c r="AT504">
        <v>-134954.69</v>
      </c>
      <c r="AU504">
        <v>0</v>
      </c>
      <c r="AV504">
        <v>-134954.69</v>
      </c>
      <c r="AW504">
        <v>-133905.25</v>
      </c>
      <c r="AX504">
        <v>-134954.69</v>
      </c>
      <c r="BA504">
        <v>-12649965.99</v>
      </c>
      <c r="BB504">
        <v>0</v>
      </c>
      <c r="BC504">
        <v>-12649965.99</v>
      </c>
      <c r="BD504">
        <v>13427910</v>
      </c>
      <c r="BF504" t="str">
        <f>IF(TRIM(W504)="",IF(TRIM(O504)="",IF(TRIM(M504)="","please check",CONCATENATE(M504,"_",COUNTIFS($M$2:$M504,M504,$C$2:$C504,$C504))),CONCATENATE(O504,"_",COUNTIFS($O$2:$O504,O504,$C$2:$C504,$C504))),W504)</f>
        <v>539_2</v>
      </c>
      <c r="BG504">
        <f t="shared" si="25"/>
        <v>539</v>
      </c>
      <c r="BH504">
        <f t="shared" si="26"/>
        <v>-133905.25</v>
      </c>
      <c r="BI504">
        <f t="shared" si="27"/>
        <v>-133905.25</v>
      </c>
      <c r="BJ504">
        <f>IF($I504&lt;&gt;"F.E.T.",$AV504,IF($BK504="",IF($D504=$L504,$BI504,-SUMIFS($BI:$BI,$BG:$BG,$BG504,$B:$B,$B504,$L:$L,"&lt;&gt;"&amp;$L504)+SUMIFS($AY:$AY,$BG:$BG,$BG504,$B:$B,$B504)),IF($D504=$L504,-SUMIFS($BI:$BI,$BG:$BG,$BG504,$B:$B,$B504,$L:$L,"&lt;&gt;"&amp;$L504)*VLOOKUP($D504&amp;(IF($L504=MID($Q504,FIND("Bought ",$Q504)+7,3),MID($Q504,FIND("Sold ",$Q504)+5,3),IF($L504=MID($Q504,FIND("Sold ",$Q504)+5,3),MID($Q504,FIND("Bought ",$Q504)+7,3),"error"))),FX!$A:$B,2,0)+SUMIFS($AY:$AY,$BG:$BG,$BG504,$B:$B,$B504),$BI504*(VLOOKUP($D504&amp;$L504,FX!$A:$B,2,0)))))</f>
        <v>-133856.95613899999</v>
      </c>
      <c r="BK504" t="str">
        <f>IF(E504="CASH",IFERROR(VLOOKUP(M504,[1]mapping!$A:$C,3,0),""),IF(I504="F.E.T.",IF(VLOOKUP(O504,[1]forwards!$E:$Q,13,0)=0,"",VLOOKUP(O504,[1]forwards!$E:$Q,13,0)),""))</f>
        <v>IEH</v>
      </c>
      <c r="BL504" t="str">
        <f>IF($B504&lt;&gt;VLOOKUP($BL$1,NAV!$A:$N,MATCH("SubFund_Code",NAV!$A$1:$N$1,0),0),"n/a",IF($BK504="",$BJ504/SUMIFS($BJ:$BJ,$BK:$BK,"",$B:$B,$B504)*VLOOKUP($BL$1,NAV!$A:$N,MATCH("Hedged sc",NAV!$A$1:$N$1,0),0)/VLOOKUP($BL$1,NAV!$A:$N,MATCH("SC in FUND CCY",NAV!$A$1:$N$1,0),0),IF($BK504&lt;&gt;VLOOKUP($BL$1,NAV!$A:$N,MATCH("SC",NAV!$A$1:$N$1,0),0),"n/a",$BJ504/VLOOKUP($BL$1,NAV!$A:$N,MATCH("SC in FUND CCY",NAV!$A$1:$N$1,0),0))))</f>
        <v>n/a</v>
      </c>
    </row>
    <row r="505" spans="1:64" hidden="1" x14ac:dyDescent="0.25">
      <c r="A505" s="1">
        <v>44196</v>
      </c>
      <c r="B505" t="s">
        <v>113</v>
      </c>
      <c r="C505" t="s">
        <v>114</v>
      </c>
      <c r="D505" t="s">
        <v>63</v>
      </c>
      <c r="E505" t="s">
        <v>124</v>
      </c>
      <c r="F505" t="s">
        <v>439</v>
      </c>
      <c r="G505" t="s">
        <v>440</v>
      </c>
      <c r="H505">
        <v>550</v>
      </c>
      <c r="I505" t="s">
        <v>441</v>
      </c>
      <c r="L505" t="s">
        <v>63</v>
      </c>
      <c r="O505">
        <v>551</v>
      </c>
      <c r="Q505" t="s">
        <v>1499</v>
      </c>
      <c r="S505" t="s">
        <v>149</v>
      </c>
      <c r="U505" t="s">
        <v>132</v>
      </c>
      <c r="V505">
        <v>20009</v>
      </c>
      <c r="W505" t="s">
        <v>209</v>
      </c>
      <c r="X505" t="s">
        <v>209</v>
      </c>
      <c r="AC505" s="1">
        <v>44196</v>
      </c>
      <c r="AD505" s="1">
        <v>44200</v>
      </c>
      <c r="AG505" s="1">
        <v>44200</v>
      </c>
      <c r="AJ505">
        <v>4</v>
      </c>
      <c r="AL505">
        <v>1.1666669999999999</v>
      </c>
      <c r="AO505">
        <v>1.1666669999999999</v>
      </c>
      <c r="AP505">
        <v>1.223684</v>
      </c>
      <c r="AQ505">
        <v>7.0000000000000007E-2</v>
      </c>
      <c r="AR505">
        <v>0</v>
      </c>
      <c r="AS505">
        <v>7.0000000000000007E-2</v>
      </c>
      <c r="AT505">
        <v>7.0000000000000007E-2</v>
      </c>
      <c r="AU505">
        <v>0</v>
      </c>
      <c r="AV505">
        <v>7.0000000000000007E-2</v>
      </c>
      <c r="AW505">
        <v>7.0000000000000007E-2</v>
      </c>
      <c r="AX505">
        <v>7.0000000000000007E-2</v>
      </c>
      <c r="AY505">
        <v>0</v>
      </c>
      <c r="BA505">
        <v>-12649965.99</v>
      </c>
      <c r="BB505">
        <v>0</v>
      </c>
      <c r="BC505">
        <v>-12649965.99</v>
      </c>
      <c r="BD505">
        <v>13427910</v>
      </c>
      <c r="BE505">
        <v>0</v>
      </c>
      <c r="BF505" t="str">
        <f>IF(TRIM(W505)="",IF(TRIM(O505)="",IF(TRIM(M505)="","please check",CONCATENATE(M505,"_",COUNTIFS($M$2:$M505,M505,$C$2:$C505,$C505))),CONCATENATE(O505,"_",COUNTIFS($O$2:$O505,O505,$C$2:$C505,$C505))),W505)</f>
        <v>551_2</v>
      </c>
      <c r="BG505">
        <f t="shared" si="25"/>
        <v>551</v>
      </c>
      <c r="BH505">
        <f t="shared" si="26"/>
        <v>7.0000000000000007E-2</v>
      </c>
      <c r="BI505">
        <f t="shared" si="27"/>
        <v>7.0000000000000007E-2</v>
      </c>
      <c r="BJ505">
        <f>IF($I505&lt;&gt;"F.E.T.",$AV505,IF($BK505="",IF($D505=$L505,$BI505,-SUMIFS($BI:$BI,$BG:$BG,$BG505,$B:$B,$B505,$L:$L,"&lt;&gt;"&amp;$L505)+SUMIFS($AY:$AY,$BG:$BG,$BG505,$B:$B,$B505)),IF($D505=$L505,-SUMIFS($BI:$BI,$BG:$BG,$BG505,$B:$B,$B505,$L:$L,"&lt;&gt;"&amp;$L505)*VLOOKUP($D505&amp;(IF($L505=MID($Q505,FIND("Bought ",$Q505)+7,3),MID($Q505,FIND("Sold ",$Q505)+5,3),IF($L505=MID($Q505,FIND("Sold ",$Q505)+5,3),MID($Q505,FIND("Bought ",$Q505)+7,3),"error"))),FX!$A:$B,2,0)+SUMIFS($AY:$AY,$BG:$BG,$BG505,$B:$B,$B505),$BI505*(VLOOKUP($D505&amp;$L505,FX!$A:$B,2,0)))))</f>
        <v>7.0000000000000007E-2</v>
      </c>
      <c r="BK505" t="str">
        <f>IF(E505="CASH",IFERROR(VLOOKUP(M505,[1]mapping!$A:$C,3,0),""),IF(I505="F.E.T.",IF(VLOOKUP(O505,[1]forwards!$E:$Q,13,0)=0,"",VLOOKUP(O505,[1]forwards!$E:$Q,13,0)),""))</f>
        <v/>
      </c>
      <c r="BL505" t="str">
        <f>IF($B505&lt;&gt;VLOOKUP($BL$1,NAV!$A:$N,MATCH("SubFund_Code",NAV!$A$1:$N$1,0),0),"n/a",IF($BK505="",$BJ505/SUMIFS($BJ:$BJ,$BK:$BK,"",$B:$B,$B505)*VLOOKUP($BL$1,NAV!$A:$N,MATCH("Hedged sc",NAV!$A$1:$N$1,0),0)/VLOOKUP($BL$1,NAV!$A:$N,MATCH("SC in FUND CCY",NAV!$A$1:$N$1,0),0),IF($BK505&lt;&gt;VLOOKUP($BL$1,NAV!$A:$N,MATCH("SC",NAV!$A$1:$N$1,0),0),"n/a",$BJ505/VLOOKUP($BL$1,NAV!$A:$N,MATCH("SC in FUND CCY",NAV!$A$1:$N$1,0),0))))</f>
        <v>n/a</v>
      </c>
    </row>
    <row r="506" spans="1:64" hidden="1" x14ac:dyDescent="0.25">
      <c r="A506" s="1">
        <v>44196</v>
      </c>
      <c r="B506" t="s">
        <v>1605</v>
      </c>
      <c r="C506" t="s">
        <v>1606</v>
      </c>
      <c r="D506" t="s">
        <v>63</v>
      </c>
      <c r="E506" t="s">
        <v>58</v>
      </c>
      <c r="F506" t="s">
        <v>59</v>
      </c>
      <c r="G506" t="s">
        <v>60</v>
      </c>
      <c r="H506">
        <v>450</v>
      </c>
      <c r="I506" t="s">
        <v>58</v>
      </c>
      <c r="L506" t="s">
        <v>63</v>
      </c>
      <c r="M506">
        <v>144120</v>
      </c>
      <c r="N506">
        <v>0</v>
      </c>
      <c r="Q506" t="s">
        <v>61</v>
      </c>
      <c r="AQ506">
        <v>770160.81</v>
      </c>
      <c r="AS506">
        <v>770160.81</v>
      </c>
      <c r="AT506">
        <v>770160.81</v>
      </c>
      <c r="AV506">
        <v>770160.81</v>
      </c>
      <c r="BA506">
        <v>733271.97</v>
      </c>
      <c r="BD506">
        <v>30491479.870000001</v>
      </c>
      <c r="BE506">
        <v>2.5258229999999999</v>
      </c>
      <c r="BF506" t="str">
        <f>IF(TRIM(W506)="",IF(TRIM(O506)="",IF(TRIM(M506)="","please check",CONCATENATE(M506,"_",COUNTIFS($M$2:$M506,M506,$C$2:$C506,$C506))),CONCATENATE(O506,"_",COUNTIFS($O$2:$O506,O506,$C$2:$C506,$C506))),W506)</f>
        <v>144120_1</v>
      </c>
      <c r="BG506" t="str">
        <f t="shared" si="25"/>
        <v/>
      </c>
      <c r="BH506">
        <f t="shared" si="26"/>
        <v>770160.81</v>
      </c>
      <c r="BI506">
        <f t="shared" si="27"/>
        <v>770160.81</v>
      </c>
      <c r="BJ506">
        <f>IF($I506&lt;&gt;"F.E.T.",$AV506,IF($BK506="",IF($D506=$L506,$BI506,-SUMIFS($BI:$BI,$BG:$BG,$BG506,$B:$B,$B506,$L:$L,"&lt;&gt;"&amp;$L506)+SUMIFS($AY:$AY,$BG:$BG,$BG506,$B:$B,$B506)),IF($D506=$L506,-SUMIFS($BI:$BI,$BG:$BG,$BG506,$B:$B,$B506,$L:$L,"&lt;&gt;"&amp;$L506)*VLOOKUP($D506&amp;(IF($L506=MID($Q506,FIND("Bought ",$Q506)+7,3),MID($Q506,FIND("Sold ",$Q506)+5,3),IF($L506=MID($Q506,FIND("Sold ",$Q506)+5,3),MID($Q506,FIND("Bought ",$Q506)+7,3),"error"))),FX!$A:$B,2,0)+SUMIFS($AY:$AY,$BG:$BG,$BG506,$B:$B,$B506),$BI506*(VLOOKUP($D506&amp;$L506,FX!$A:$B,2,0)))))</f>
        <v>770160.81</v>
      </c>
      <c r="BK506" t="str">
        <f>IF(E506="CASH",IFERROR(VLOOKUP(M506,[1]mapping!$A:$C,3,0),""),IF(I506="F.E.T.",IF(VLOOKUP(O506,[1]forwards!$E:$Q,13,0)=0,"",VLOOKUP(O506,[1]forwards!$E:$Q,13,0)),""))</f>
        <v/>
      </c>
      <c r="BL506" t="str">
        <f>IF($B506&lt;&gt;VLOOKUP($BL$1,NAV!$A:$N,MATCH("SubFund_Code",NAV!$A$1:$N$1,0),0),"n/a",IF($BK506="",$BJ506/SUMIFS($BJ:$BJ,$BK:$BK,"",$B:$B,$B506)*VLOOKUP($BL$1,NAV!$A:$N,MATCH("Hedged sc",NAV!$A$1:$N$1,0),0)/VLOOKUP($BL$1,NAV!$A:$N,MATCH("SC in FUND CCY",NAV!$A$1:$N$1,0),0),IF($BK506&lt;&gt;VLOOKUP($BL$1,NAV!$A:$N,MATCH("SC",NAV!$A$1:$N$1,0),0),"n/a",$BJ506/VLOOKUP($BL$1,NAV!$A:$N,MATCH("SC in FUND CCY",NAV!$A$1:$N$1,0),0))))</f>
        <v>n/a</v>
      </c>
    </row>
    <row r="507" spans="1:64" hidden="1" x14ac:dyDescent="0.25">
      <c r="A507" s="1">
        <v>44196</v>
      </c>
      <c r="B507" t="s">
        <v>1605</v>
      </c>
      <c r="C507" t="s">
        <v>1606</v>
      </c>
      <c r="D507" t="s">
        <v>63</v>
      </c>
      <c r="E507" t="s">
        <v>58</v>
      </c>
      <c r="F507" t="s">
        <v>59</v>
      </c>
      <c r="G507" t="s">
        <v>60</v>
      </c>
      <c r="H507">
        <v>600</v>
      </c>
      <c r="I507" t="s">
        <v>65</v>
      </c>
      <c r="L507" t="s">
        <v>63</v>
      </c>
      <c r="M507">
        <v>152001</v>
      </c>
      <c r="N507">
        <v>0</v>
      </c>
      <c r="Q507" t="s">
        <v>66</v>
      </c>
      <c r="AQ507">
        <v>-3</v>
      </c>
      <c r="AS507">
        <v>-3</v>
      </c>
      <c r="AT507">
        <v>-3</v>
      </c>
      <c r="AV507">
        <v>-3</v>
      </c>
      <c r="BA507">
        <v>733271.97</v>
      </c>
      <c r="BD507">
        <v>30491479.870000001</v>
      </c>
      <c r="BE507">
        <v>-1.0000000000000001E-5</v>
      </c>
      <c r="BF507" t="str">
        <f>IF(TRIM(W507)="",IF(TRIM(O507)="",IF(TRIM(M507)="","please check",CONCATENATE(M507,"_",COUNTIFS($M$2:$M507,M507,$C$2:$C507,$C507))),CONCATENATE(O507,"_",COUNTIFS($O$2:$O507,O507,$C$2:$C507,$C507))),W507)</f>
        <v>152001_1</v>
      </c>
      <c r="BG507" t="str">
        <f t="shared" si="25"/>
        <v/>
      </c>
      <c r="BH507">
        <f t="shared" si="26"/>
        <v>-3</v>
      </c>
      <c r="BI507">
        <f t="shared" si="27"/>
        <v>-3</v>
      </c>
      <c r="BJ507">
        <f>IF($I507&lt;&gt;"F.E.T.",$AV507,IF($BK507="",IF($D507=$L507,$BI507,-SUMIFS($BI:$BI,$BG:$BG,$BG507,$B:$B,$B507,$L:$L,"&lt;&gt;"&amp;$L507)+SUMIFS($AY:$AY,$BG:$BG,$BG507,$B:$B,$B507)),IF($D507=$L507,-SUMIFS($BI:$BI,$BG:$BG,$BG507,$B:$B,$B507,$L:$L,"&lt;&gt;"&amp;$L507)*VLOOKUP($D507&amp;(IF($L507=MID($Q507,FIND("Bought ",$Q507)+7,3),MID($Q507,FIND("Sold ",$Q507)+5,3),IF($L507=MID($Q507,FIND("Sold ",$Q507)+5,3),MID($Q507,FIND("Bought ",$Q507)+7,3),"error"))),FX!$A:$B,2,0)+SUMIFS($AY:$AY,$BG:$BG,$BG507,$B:$B,$B507),$BI507*(VLOOKUP($D507&amp;$L507,FX!$A:$B,2,0)))))</f>
        <v>-3</v>
      </c>
      <c r="BK507" t="str">
        <f>IF(E507="CASH",IFERROR(VLOOKUP(M507,[1]mapping!$A:$C,3,0),""),IF(I507="F.E.T.",IF(VLOOKUP(O507,[1]forwards!$E:$Q,13,0)=0,"",VLOOKUP(O507,[1]forwards!$E:$Q,13,0)),""))</f>
        <v/>
      </c>
      <c r="BL507" t="str">
        <f>IF($B507&lt;&gt;VLOOKUP($BL$1,NAV!$A:$N,MATCH("SubFund_Code",NAV!$A$1:$N$1,0),0),"n/a",IF($BK507="",$BJ507/SUMIFS($BJ:$BJ,$BK:$BK,"",$B:$B,$B507)*VLOOKUP($BL$1,NAV!$A:$N,MATCH("Hedged sc",NAV!$A$1:$N$1,0),0)/VLOOKUP($BL$1,NAV!$A:$N,MATCH("SC in FUND CCY",NAV!$A$1:$N$1,0),0),IF($BK507&lt;&gt;VLOOKUP($BL$1,NAV!$A:$N,MATCH("SC",NAV!$A$1:$N$1,0),0),"n/a",$BJ507/VLOOKUP($BL$1,NAV!$A:$N,MATCH("SC in FUND CCY",NAV!$A$1:$N$1,0),0))))</f>
        <v>n/a</v>
      </c>
    </row>
    <row r="508" spans="1:64" hidden="1" x14ac:dyDescent="0.25">
      <c r="A508" s="1">
        <v>44196</v>
      </c>
      <c r="B508" t="s">
        <v>1605</v>
      </c>
      <c r="C508" t="s">
        <v>1606</v>
      </c>
      <c r="D508" t="s">
        <v>63</v>
      </c>
      <c r="E508" t="s">
        <v>58</v>
      </c>
      <c r="F508" t="s">
        <v>59</v>
      </c>
      <c r="G508" t="s">
        <v>60</v>
      </c>
      <c r="H508">
        <v>600</v>
      </c>
      <c r="I508" t="s">
        <v>65</v>
      </c>
      <c r="L508" t="s">
        <v>57</v>
      </c>
      <c r="M508">
        <v>155000</v>
      </c>
      <c r="N508">
        <v>0</v>
      </c>
      <c r="Q508" t="s">
        <v>82</v>
      </c>
      <c r="AQ508">
        <v>9525.15</v>
      </c>
      <c r="AS508">
        <v>9525.15</v>
      </c>
      <c r="AT508">
        <v>11654.5</v>
      </c>
      <c r="AV508">
        <v>11654.5</v>
      </c>
      <c r="BA508">
        <v>-5047.21</v>
      </c>
      <c r="BD508">
        <v>30491479.870000001</v>
      </c>
      <c r="BE508">
        <v>3.8221999999999999E-2</v>
      </c>
      <c r="BF508" t="str">
        <f>IF(TRIM(W508)="",IF(TRIM(O508)="",IF(TRIM(M508)="","please check",CONCATENATE(M508,"_",COUNTIFS($M$2:$M508,M508,$C$2:$C508,$C508))),CONCATENATE(O508,"_",COUNTIFS($O$2:$O508,O508,$C$2:$C508,$C508))),W508)</f>
        <v>155000_1</v>
      </c>
      <c r="BG508" t="str">
        <f t="shared" si="25"/>
        <v/>
      </c>
      <c r="BH508">
        <f t="shared" si="26"/>
        <v>9525.15</v>
      </c>
      <c r="BI508">
        <f t="shared" si="27"/>
        <v>9525.15</v>
      </c>
      <c r="BJ508">
        <f>IF($I508&lt;&gt;"F.E.T.",$AV508,IF($BK508="",IF($D508=$L508,$BI508,-SUMIFS($BI:$BI,$BG:$BG,$BG508,$B:$B,$B508,$L:$L,"&lt;&gt;"&amp;$L508)+SUMIFS($AY:$AY,$BG:$BG,$BG508,$B:$B,$B508)),IF($D508=$L508,-SUMIFS($BI:$BI,$BG:$BG,$BG508,$B:$B,$B508,$L:$L,"&lt;&gt;"&amp;$L508)*VLOOKUP($D508&amp;(IF($L508=MID($Q508,FIND("Bought ",$Q508)+7,3),MID($Q508,FIND("Sold ",$Q508)+5,3),IF($L508=MID($Q508,FIND("Sold ",$Q508)+5,3),MID($Q508,FIND("Bought ",$Q508)+7,3),"error"))),FX!$A:$B,2,0)+SUMIFS($AY:$AY,$BG:$BG,$BG508,$B:$B,$B508),$BI508*(VLOOKUP($D508&amp;$L508,FX!$A:$B,2,0)))))</f>
        <v>11654.5</v>
      </c>
      <c r="BK508" t="str">
        <f>IF(E508="CASH",IFERROR(VLOOKUP(M508,[1]mapping!$A:$C,3,0),""),IF(I508="F.E.T.",IF(VLOOKUP(O508,[1]forwards!$E:$Q,13,0)=0,"",VLOOKUP(O508,[1]forwards!$E:$Q,13,0)),""))</f>
        <v/>
      </c>
      <c r="BL508" t="str">
        <f>IF($B508&lt;&gt;VLOOKUP($BL$1,NAV!$A:$N,MATCH("SubFund_Code",NAV!$A$1:$N$1,0),0),"n/a",IF($BK508="",$BJ508/SUMIFS($BJ:$BJ,$BK:$BK,"",$B:$B,$B508)*VLOOKUP($BL$1,NAV!$A:$N,MATCH("Hedged sc",NAV!$A$1:$N$1,0),0)/VLOOKUP($BL$1,NAV!$A:$N,MATCH("SC in FUND CCY",NAV!$A$1:$N$1,0),0),IF($BK508&lt;&gt;VLOOKUP($BL$1,NAV!$A:$N,MATCH("SC",NAV!$A$1:$N$1,0),0),"n/a",$BJ508/VLOOKUP($BL$1,NAV!$A:$N,MATCH("SC in FUND CCY",NAV!$A$1:$N$1,0),0))))</f>
        <v>n/a</v>
      </c>
    </row>
    <row r="509" spans="1:64" hidden="1" x14ac:dyDescent="0.25">
      <c r="A509" s="1">
        <v>44196</v>
      </c>
      <c r="B509" t="s">
        <v>1605</v>
      </c>
      <c r="C509" t="s">
        <v>1606</v>
      </c>
      <c r="D509" t="s">
        <v>63</v>
      </c>
      <c r="E509" t="s">
        <v>58</v>
      </c>
      <c r="F509" t="s">
        <v>59</v>
      </c>
      <c r="G509" t="s">
        <v>60</v>
      </c>
      <c r="H509">
        <v>600</v>
      </c>
      <c r="I509" t="s">
        <v>65</v>
      </c>
      <c r="L509" t="s">
        <v>63</v>
      </c>
      <c r="M509">
        <v>155000</v>
      </c>
      <c r="N509">
        <v>0</v>
      </c>
      <c r="Q509" t="s">
        <v>82</v>
      </c>
      <c r="AQ509">
        <v>1127.6300000000001</v>
      </c>
      <c r="AS509">
        <v>1127.6300000000001</v>
      </c>
      <c r="AT509">
        <v>1127.6300000000001</v>
      </c>
      <c r="AV509">
        <v>1127.6300000000001</v>
      </c>
      <c r="BA509">
        <v>733271.97</v>
      </c>
      <c r="BD509">
        <v>30491479.870000001</v>
      </c>
      <c r="BE509">
        <v>3.6979999999999999E-3</v>
      </c>
      <c r="BF509" t="str">
        <f>IF(TRIM(W509)="",IF(TRIM(O509)="",IF(TRIM(M509)="","please check",CONCATENATE(M509,"_",COUNTIFS($M$2:$M509,M509,$C$2:$C509,$C509))),CONCATENATE(O509,"_",COUNTIFS($O$2:$O509,O509,$C$2:$C509,$C509))),W509)</f>
        <v>155000_2</v>
      </c>
      <c r="BG509" t="str">
        <f t="shared" si="25"/>
        <v/>
      </c>
      <c r="BH509">
        <f t="shared" si="26"/>
        <v>1127.6300000000001</v>
      </c>
      <c r="BI509">
        <f t="shared" si="27"/>
        <v>1127.6300000000001</v>
      </c>
      <c r="BJ509">
        <f>IF($I509&lt;&gt;"F.E.T.",$AV509,IF($BK509="",IF($D509=$L509,$BI509,-SUMIFS($BI:$BI,$BG:$BG,$BG509,$B:$B,$B509,$L:$L,"&lt;&gt;"&amp;$L509)+SUMIFS($AY:$AY,$BG:$BG,$BG509,$B:$B,$B509)),IF($D509=$L509,-SUMIFS($BI:$BI,$BG:$BG,$BG509,$B:$B,$B509,$L:$L,"&lt;&gt;"&amp;$L509)*VLOOKUP($D509&amp;(IF($L509=MID($Q509,FIND("Bought ",$Q509)+7,3),MID($Q509,FIND("Sold ",$Q509)+5,3),IF($L509=MID($Q509,FIND("Sold ",$Q509)+5,3),MID($Q509,FIND("Bought ",$Q509)+7,3),"error"))),FX!$A:$B,2,0)+SUMIFS($AY:$AY,$BG:$BG,$BG509,$B:$B,$B509),$BI509*(VLOOKUP($D509&amp;$L509,FX!$A:$B,2,0)))))</f>
        <v>1127.6300000000001</v>
      </c>
      <c r="BK509" t="str">
        <f>IF(E509="CASH",IFERROR(VLOOKUP(M509,[1]mapping!$A:$C,3,0),""),IF(I509="F.E.T.",IF(VLOOKUP(O509,[1]forwards!$E:$Q,13,0)=0,"",VLOOKUP(O509,[1]forwards!$E:$Q,13,0)),""))</f>
        <v/>
      </c>
      <c r="BL509" t="str">
        <f>IF($B509&lt;&gt;VLOOKUP($BL$1,NAV!$A:$N,MATCH("SubFund_Code",NAV!$A$1:$N$1,0),0),"n/a",IF($BK509="",$BJ509/SUMIFS($BJ:$BJ,$BK:$BK,"",$B:$B,$B509)*VLOOKUP($BL$1,NAV!$A:$N,MATCH("Hedged sc",NAV!$A$1:$N$1,0),0)/VLOOKUP($BL$1,NAV!$A:$N,MATCH("SC in FUND CCY",NAV!$A$1:$N$1,0),0),IF($BK509&lt;&gt;VLOOKUP($BL$1,NAV!$A:$N,MATCH("SC",NAV!$A$1:$N$1,0),0),"n/a",$BJ509/VLOOKUP($BL$1,NAV!$A:$N,MATCH("SC in FUND CCY",NAV!$A$1:$N$1,0),0))))</f>
        <v>n/a</v>
      </c>
    </row>
    <row r="510" spans="1:64" hidden="1" x14ac:dyDescent="0.25">
      <c r="A510" s="1">
        <v>44196</v>
      </c>
      <c r="B510" t="s">
        <v>1605</v>
      </c>
      <c r="C510" t="s">
        <v>1606</v>
      </c>
      <c r="D510" t="s">
        <v>63</v>
      </c>
      <c r="E510" t="s">
        <v>58</v>
      </c>
      <c r="F510" t="s">
        <v>59</v>
      </c>
      <c r="G510" t="s">
        <v>60</v>
      </c>
      <c r="H510">
        <v>850</v>
      </c>
      <c r="I510" t="s">
        <v>62</v>
      </c>
      <c r="L510" t="s">
        <v>63</v>
      </c>
      <c r="M510">
        <v>263076</v>
      </c>
      <c r="N510">
        <v>0</v>
      </c>
      <c r="Q510" t="s">
        <v>90</v>
      </c>
      <c r="AQ510">
        <v>-7.18</v>
      </c>
      <c r="AS510">
        <v>-7.18</v>
      </c>
      <c r="AT510">
        <v>-7.18</v>
      </c>
      <c r="AV510">
        <v>-7.18</v>
      </c>
      <c r="BA510">
        <v>733271.97</v>
      </c>
      <c r="BD510">
        <v>30491479.870000001</v>
      </c>
      <c r="BE510">
        <v>-2.4000000000000001E-5</v>
      </c>
      <c r="BF510" t="str">
        <f>IF(TRIM(W510)="",IF(TRIM(O510)="",IF(TRIM(M510)="","please check",CONCATENATE(M510,"_",COUNTIFS($M$2:$M510,M510,$C$2:$C510,$C510))),CONCATENATE(O510,"_",COUNTIFS($O$2:$O510,O510,$C$2:$C510,$C510))),W510)</f>
        <v>263076_1</v>
      </c>
      <c r="BG510" t="str">
        <f t="shared" si="25"/>
        <v/>
      </c>
      <c r="BH510">
        <f t="shared" si="26"/>
        <v>-7.18</v>
      </c>
      <c r="BI510">
        <f t="shared" si="27"/>
        <v>-7.18</v>
      </c>
      <c r="BJ510">
        <f>IF($I510&lt;&gt;"F.E.T.",$AV510,IF($BK510="",IF($D510=$L510,$BI510,-SUMIFS($BI:$BI,$BG:$BG,$BG510,$B:$B,$B510,$L:$L,"&lt;&gt;"&amp;$L510)+SUMIFS($AY:$AY,$BG:$BG,$BG510,$B:$B,$B510)),IF($D510=$L510,-SUMIFS($BI:$BI,$BG:$BG,$BG510,$B:$B,$B510,$L:$L,"&lt;&gt;"&amp;$L510)*VLOOKUP($D510&amp;(IF($L510=MID($Q510,FIND("Bought ",$Q510)+7,3),MID($Q510,FIND("Sold ",$Q510)+5,3),IF($L510=MID($Q510,FIND("Sold ",$Q510)+5,3),MID($Q510,FIND("Bought ",$Q510)+7,3),"error"))),FX!$A:$B,2,0)+SUMIFS($AY:$AY,$BG:$BG,$BG510,$B:$B,$B510),$BI510*(VLOOKUP($D510&amp;$L510,FX!$A:$B,2,0)))))</f>
        <v>-7.18</v>
      </c>
      <c r="BK510" t="str">
        <f>IF(E510="CASH",IFERROR(VLOOKUP(M510,[1]mapping!$A:$C,3,0),""),IF(I510="F.E.T.",IF(VLOOKUP(O510,[1]forwards!$E:$Q,13,0)=0,"",VLOOKUP(O510,[1]forwards!$E:$Q,13,0)),""))</f>
        <v>PD</v>
      </c>
      <c r="BL510" t="str">
        <f>IF($B510&lt;&gt;VLOOKUP($BL$1,NAV!$A:$N,MATCH("SubFund_Code",NAV!$A$1:$N$1,0),0),"n/a",IF($BK510="",$BJ510/SUMIFS($BJ:$BJ,$BK:$BK,"",$B:$B,$B510)*VLOOKUP($BL$1,NAV!$A:$N,MATCH("Hedged sc",NAV!$A$1:$N$1,0),0)/VLOOKUP($BL$1,NAV!$A:$N,MATCH("SC in FUND CCY",NAV!$A$1:$N$1,0),0),IF($BK510&lt;&gt;VLOOKUP($BL$1,NAV!$A:$N,MATCH("SC",NAV!$A$1:$N$1,0),0),"n/a",$BJ510/VLOOKUP($BL$1,NAV!$A:$N,MATCH("SC in FUND CCY",NAV!$A$1:$N$1,0),0))))</f>
        <v>n/a</v>
      </c>
    </row>
    <row r="511" spans="1:64" hidden="1" x14ac:dyDescent="0.25">
      <c r="A511" s="1">
        <v>44196</v>
      </c>
      <c r="B511" t="s">
        <v>1605</v>
      </c>
      <c r="C511" t="s">
        <v>1606</v>
      </c>
      <c r="D511" t="s">
        <v>63</v>
      </c>
      <c r="E511" t="s">
        <v>58</v>
      </c>
      <c r="F511" t="s">
        <v>59</v>
      </c>
      <c r="G511" t="s">
        <v>60</v>
      </c>
      <c r="H511">
        <v>850</v>
      </c>
      <c r="I511" t="s">
        <v>62</v>
      </c>
      <c r="L511" t="s">
        <v>63</v>
      </c>
      <c r="M511">
        <v>263087</v>
      </c>
      <c r="N511">
        <v>0</v>
      </c>
      <c r="Q511" t="s">
        <v>1607</v>
      </c>
      <c r="AQ511">
        <v>-419.4</v>
      </c>
      <c r="AS511">
        <v>-419.4</v>
      </c>
      <c r="AT511">
        <v>-419.4</v>
      </c>
      <c r="AV511">
        <v>-419.4</v>
      </c>
      <c r="BA511">
        <v>733271.97</v>
      </c>
      <c r="BD511">
        <v>30491479.870000001</v>
      </c>
      <c r="BE511">
        <v>-1.3749999999999999E-3</v>
      </c>
      <c r="BF511" t="str">
        <f>IF(TRIM(W511)="",IF(TRIM(O511)="",IF(TRIM(M511)="","please check",CONCATENATE(M511,"_",COUNTIFS($M$2:$M511,M511,$C$2:$C511,$C511))),CONCATENATE(O511,"_",COUNTIFS($O$2:$O511,O511,$C$2:$C511,$C511))),W511)</f>
        <v>263087_1</v>
      </c>
      <c r="BG511" t="str">
        <f t="shared" si="25"/>
        <v/>
      </c>
      <c r="BH511">
        <f t="shared" si="26"/>
        <v>-419.4</v>
      </c>
      <c r="BI511">
        <f t="shared" si="27"/>
        <v>-419.4</v>
      </c>
      <c r="BJ511">
        <f>IF($I511&lt;&gt;"F.E.T.",$AV511,IF($BK511="",IF($D511=$L511,$BI511,-SUMIFS($BI:$BI,$BG:$BG,$BG511,$B:$B,$B511,$L:$L,"&lt;&gt;"&amp;$L511)+SUMIFS($AY:$AY,$BG:$BG,$BG511,$B:$B,$B511)),IF($D511=$L511,-SUMIFS($BI:$BI,$BG:$BG,$BG511,$B:$B,$B511,$L:$L,"&lt;&gt;"&amp;$L511)*VLOOKUP($D511&amp;(IF($L511=MID($Q511,FIND("Bought ",$Q511)+7,3),MID($Q511,FIND("Sold ",$Q511)+5,3),IF($L511=MID($Q511,FIND("Sold ",$Q511)+5,3),MID($Q511,FIND("Bought ",$Q511)+7,3),"error"))),FX!$A:$B,2,0)+SUMIFS($AY:$AY,$BG:$BG,$BG511,$B:$B,$B511),$BI511*(VLOOKUP($D511&amp;$L511,FX!$A:$B,2,0)))))</f>
        <v>-419.4</v>
      </c>
      <c r="BK511" t="str">
        <f>IF(E511="CASH",IFERROR(VLOOKUP(M511,[1]mapping!$A:$C,3,0),""),IF(I511="F.E.T.",IF(VLOOKUP(O511,[1]forwards!$E:$Q,13,0)=0,"",VLOOKUP(O511,[1]forwards!$E:$Q,13,0)),""))</f>
        <v>PEH</v>
      </c>
      <c r="BL511" t="str">
        <f>IF($B511&lt;&gt;VLOOKUP($BL$1,NAV!$A:$N,MATCH("SubFund_Code",NAV!$A$1:$N$1,0),0),"n/a",IF($BK511="",$BJ511/SUMIFS($BJ:$BJ,$BK:$BK,"",$B:$B,$B511)*VLOOKUP($BL$1,NAV!$A:$N,MATCH("Hedged sc",NAV!$A$1:$N$1,0),0)/VLOOKUP($BL$1,NAV!$A:$N,MATCH("SC in FUND CCY",NAV!$A$1:$N$1,0),0),IF($BK511&lt;&gt;VLOOKUP($BL$1,NAV!$A:$N,MATCH("SC",NAV!$A$1:$N$1,0),0),"n/a",$BJ511/VLOOKUP($BL$1,NAV!$A:$N,MATCH("SC in FUND CCY",NAV!$A$1:$N$1,0),0))))</f>
        <v>n/a</v>
      </c>
    </row>
    <row r="512" spans="1:64" hidden="1" x14ac:dyDescent="0.25">
      <c r="A512" s="1">
        <v>44196</v>
      </c>
      <c r="B512" t="s">
        <v>1605</v>
      </c>
      <c r="C512" t="s">
        <v>1606</v>
      </c>
      <c r="D512" t="s">
        <v>63</v>
      </c>
      <c r="E512" t="s">
        <v>58</v>
      </c>
      <c r="F512" t="s">
        <v>59</v>
      </c>
      <c r="G512" t="s">
        <v>60</v>
      </c>
      <c r="H512">
        <v>850</v>
      </c>
      <c r="I512" t="s">
        <v>62</v>
      </c>
      <c r="L512" t="s">
        <v>63</v>
      </c>
      <c r="M512">
        <v>264287</v>
      </c>
      <c r="N512">
        <v>0</v>
      </c>
      <c r="Q512" t="s">
        <v>81</v>
      </c>
      <c r="AQ512">
        <v>-908.96</v>
      </c>
      <c r="AS512">
        <v>-908.96</v>
      </c>
      <c r="AT512">
        <v>-908.96</v>
      </c>
      <c r="AV512">
        <v>-908.96</v>
      </c>
      <c r="BA512">
        <v>733271.97</v>
      </c>
      <c r="BD512">
        <v>30491479.870000001</v>
      </c>
      <c r="BE512">
        <v>-2.9810000000000001E-3</v>
      </c>
      <c r="BF512" t="str">
        <f>IF(TRIM(W512)="",IF(TRIM(O512)="",IF(TRIM(M512)="","please check",CONCATENATE(M512,"_",COUNTIFS($M$2:$M512,M512,$C$2:$C512,$C512))),CONCATENATE(O512,"_",COUNTIFS($O$2:$O512,O512,$C$2:$C512,$C512))),W512)</f>
        <v>264287_1</v>
      </c>
      <c r="BG512" t="str">
        <f t="shared" si="25"/>
        <v/>
      </c>
      <c r="BH512">
        <f t="shared" si="26"/>
        <v>-908.96</v>
      </c>
      <c r="BI512">
        <f t="shared" si="27"/>
        <v>-908.96</v>
      </c>
      <c r="BJ512">
        <f>IF($I512&lt;&gt;"F.E.T.",$AV512,IF($BK512="",IF($D512=$L512,$BI512,-SUMIFS($BI:$BI,$BG:$BG,$BG512,$B:$B,$B512,$L:$L,"&lt;&gt;"&amp;$L512)+SUMIFS($AY:$AY,$BG:$BG,$BG512,$B:$B,$B512)),IF($D512=$L512,-SUMIFS($BI:$BI,$BG:$BG,$BG512,$B:$B,$B512,$L:$L,"&lt;&gt;"&amp;$L512)*VLOOKUP($D512&amp;(IF($L512=MID($Q512,FIND("Bought ",$Q512)+7,3),MID($Q512,FIND("Sold ",$Q512)+5,3),IF($L512=MID($Q512,FIND("Sold ",$Q512)+5,3),MID($Q512,FIND("Bought ",$Q512)+7,3),"error"))),FX!$A:$B,2,0)+SUMIFS($AY:$AY,$BG:$BG,$BG512,$B:$B,$B512),$BI512*(VLOOKUP($D512&amp;$L512,FX!$A:$B,2,0)))))</f>
        <v>-908.96</v>
      </c>
      <c r="BK512" t="str">
        <f>IF(E512="CASH",IFERROR(VLOOKUP(M512,[1]mapping!$A:$C,3,0),""),IF(I512="F.E.T.",IF(VLOOKUP(O512,[1]forwards!$E:$Q,13,0)=0,"",VLOOKUP(O512,[1]forwards!$E:$Q,13,0)),""))</f>
        <v>P</v>
      </c>
      <c r="BL512" t="str">
        <f>IF($B512&lt;&gt;VLOOKUP($BL$1,NAV!$A:$N,MATCH("SubFund_Code",NAV!$A$1:$N$1,0),0),"n/a",IF($BK512="",$BJ512/SUMIFS($BJ:$BJ,$BK:$BK,"",$B:$B,$B512)*VLOOKUP($BL$1,NAV!$A:$N,MATCH("Hedged sc",NAV!$A$1:$N$1,0),0)/VLOOKUP($BL$1,NAV!$A:$N,MATCH("SC in FUND CCY",NAV!$A$1:$N$1,0),0),IF($BK512&lt;&gt;VLOOKUP($BL$1,NAV!$A:$N,MATCH("SC",NAV!$A$1:$N$1,0),0),"n/a",$BJ512/VLOOKUP($BL$1,NAV!$A:$N,MATCH("SC in FUND CCY",NAV!$A$1:$N$1,0),0))))</f>
        <v>n/a</v>
      </c>
    </row>
    <row r="513" spans="1:65" hidden="1" x14ac:dyDescent="0.25">
      <c r="A513" s="1">
        <v>44196</v>
      </c>
      <c r="B513" t="s">
        <v>1605</v>
      </c>
      <c r="C513" t="s">
        <v>1606</v>
      </c>
      <c r="D513" t="s">
        <v>63</v>
      </c>
      <c r="E513" t="s">
        <v>58</v>
      </c>
      <c r="F513" t="s">
        <v>59</v>
      </c>
      <c r="G513" t="s">
        <v>60</v>
      </c>
      <c r="H513">
        <v>850</v>
      </c>
      <c r="I513" t="s">
        <v>62</v>
      </c>
      <c r="L513" t="s">
        <v>63</v>
      </c>
      <c r="M513">
        <v>264293</v>
      </c>
      <c r="N513">
        <v>0</v>
      </c>
      <c r="Q513" t="s">
        <v>91</v>
      </c>
      <c r="AQ513">
        <v>-767.03</v>
      </c>
      <c r="AS513">
        <v>-767.03</v>
      </c>
      <c r="AT513">
        <v>-767.03</v>
      </c>
      <c r="AV513">
        <v>-767.03</v>
      </c>
      <c r="BA513">
        <v>733271.97</v>
      </c>
      <c r="BD513">
        <v>30491479.870000001</v>
      </c>
      <c r="BE513">
        <v>-2.516E-3</v>
      </c>
      <c r="BF513" t="str">
        <f>IF(TRIM(W513)="",IF(TRIM(O513)="",IF(TRIM(M513)="","please check",CONCATENATE(M513,"_",COUNTIFS($M$2:$M513,M513,$C$2:$C513,$C513))),CONCATENATE(O513,"_",COUNTIFS($O$2:$O513,O513,$C$2:$C513,$C513))),W513)</f>
        <v>264293_1</v>
      </c>
      <c r="BG513" t="str">
        <f t="shared" si="25"/>
        <v/>
      </c>
      <c r="BH513">
        <f t="shared" si="26"/>
        <v>-767.03</v>
      </c>
      <c r="BI513">
        <f t="shared" si="27"/>
        <v>-767.03</v>
      </c>
      <c r="BJ513">
        <f>IF($I513&lt;&gt;"F.E.T.",$AV513,IF($BK513="",IF($D513=$L513,$BI513,-SUMIFS($BI:$BI,$BG:$BG,$BG513,$B:$B,$B513,$L:$L,"&lt;&gt;"&amp;$L513)+SUMIFS($AY:$AY,$BG:$BG,$BG513,$B:$B,$B513)),IF($D513=$L513,-SUMIFS($BI:$BI,$BG:$BG,$BG513,$B:$B,$B513,$L:$L,"&lt;&gt;"&amp;$L513)*VLOOKUP($D513&amp;(IF($L513=MID($Q513,FIND("Bought ",$Q513)+7,3),MID($Q513,FIND("Sold ",$Q513)+5,3),IF($L513=MID($Q513,FIND("Sold ",$Q513)+5,3),MID($Q513,FIND("Bought ",$Q513)+7,3),"error"))),FX!$A:$B,2,0)+SUMIFS($AY:$AY,$BG:$BG,$BG513,$B:$B,$B513),$BI513*(VLOOKUP($D513&amp;$L513,FX!$A:$B,2,0)))))</f>
        <v>-767.03</v>
      </c>
      <c r="BK513" t="str">
        <f>IF(E513="CASH",IFERROR(VLOOKUP(M513,[1]mapping!$A:$C,3,0),""),IF(I513="F.E.T.",IF(VLOOKUP(O513,[1]forwards!$E:$Q,13,0)=0,"",VLOOKUP(O513,[1]forwards!$E:$Q,13,0)),""))</f>
        <v>I</v>
      </c>
      <c r="BL513" t="str">
        <f>IF($B513&lt;&gt;VLOOKUP($BL$1,NAV!$A:$N,MATCH("SubFund_Code",NAV!$A$1:$N$1,0),0),"n/a",IF($BK513="",$BJ513/SUMIFS($BJ:$BJ,$BK:$BK,"",$B:$B,$B513)*VLOOKUP($BL$1,NAV!$A:$N,MATCH("Hedged sc",NAV!$A$1:$N$1,0),0)/VLOOKUP($BL$1,NAV!$A:$N,MATCH("SC in FUND CCY",NAV!$A$1:$N$1,0),0),IF($BK513&lt;&gt;VLOOKUP($BL$1,NAV!$A:$N,MATCH("SC",NAV!$A$1:$N$1,0),0),"n/a",$BJ513/VLOOKUP($BL$1,NAV!$A:$N,MATCH("SC in FUND CCY",NAV!$A$1:$N$1,0),0))))</f>
        <v>n/a</v>
      </c>
    </row>
    <row r="514" spans="1:65" hidden="1" x14ac:dyDescent="0.25">
      <c r="A514" s="1">
        <v>44196</v>
      </c>
      <c r="B514" t="s">
        <v>1605</v>
      </c>
      <c r="C514" t="s">
        <v>1606</v>
      </c>
      <c r="D514" t="s">
        <v>63</v>
      </c>
      <c r="E514" t="s">
        <v>58</v>
      </c>
      <c r="F514" t="s">
        <v>59</v>
      </c>
      <c r="G514" t="s">
        <v>60</v>
      </c>
      <c r="H514">
        <v>850</v>
      </c>
      <c r="I514" t="s">
        <v>62</v>
      </c>
      <c r="L514" t="s">
        <v>63</v>
      </c>
      <c r="M514">
        <v>264839</v>
      </c>
      <c r="N514">
        <v>0</v>
      </c>
      <c r="Q514" t="s">
        <v>109</v>
      </c>
      <c r="AQ514">
        <v>-4659.67</v>
      </c>
      <c r="AS514">
        <v>-4659.67</v>
      </c>
      <c r="AT514">
        <v>-4659.67</v>
      </c>
      <c r="AV514">
        <v>-4659.67</v>
      </c>
      <c r="BA514">
        <v>733271.97</v>
      </c>
      <c r="BD514">
        <v>30491479.870000001</v>
      </c>
      <c r="BE514">
        <v>-1.5282E-2</v>
      </c>
      <c r="BF514" t="str">
        <f>IF(TRIM(W514)="",IF(TRIM(O514)="",IF(TRIM(M514)="","please check",CONCATENATE(M514,"_",COUNTIFS($M$2:$M514,M514,$C$2:$C514,$C514))),CONCATENATE(O514,"_",COUNTIFS($O$2:$O514,O514,$C$2:$C514,$C514))),W514)</f>
        <v>264839_1</v>
      </c>
      <c r="BG514" t="str">
        <f t="shared" si="25"/>
        <v/>
      </c>
      <c r="BH514">
        <f t="shared" si="26"/>
        <v>-4659.67</v>
      </c>
      <c r="BI514">
        <f t="shared" si="27"/>
        <v>-4659.67</v>
      </c>
      <c r="BJ514">
        <f>IF($I514&lt;&gt;"F.E.T.",$AV514,IF($BK514="",IF($D514=$L514,$BI514,-SUMIFS($BI:$BI,$BG:$BG,$BG514,$B:$B,$B514,$L:$L,"&lt;&gt;"&amp;$L514)+SUMIFS($AY:$AY,$BG:$BG,$BG514,$B:$B,$B514)),IF($D514=$L514,-SUMIFS($BI:$BI,$BG:$BG,$BG514,$B:$B,$B514,$L:$L,"&lt;&gt;"&amp;$L514)*VLOOKUP($D514&amp;(IF($L514=MID($Q514,FIND("Bought ",$Q514)+7,3),MID($Q514,FIND("Sold ",$Q514)+5,3),IF($L514=MID($Q514,FIND("Sold ",$Q514)+5,3),MID($Q514,FIND("Bought ",$Q514)+7,3),"error"))),FX!$A:$B,2,0)+SUMIFS($AY:$AY,$BG:$BG,$BG514,$B:$B,$B514),$BI514*(VLOOKUP($D514&amp;$L514,FX!$A:$B,2,0)))))</f>
        <v>-4659.67</v>
      </c>
      <c r="BK514" t="str">
        <f>IF(E514="CASH",IFERROR(VLOOKUP(M514,[1]mapping!$A:$C,3,0),""),IF(I514="F.E.T.",IF(VLOOKUP(O514,[1]forwards!$E:$Q,13,0)=0,"",VLOOKUP(O514,[1]forwards!$E:$Q,13,0)),""))</f>
        <v>IEH</v>
      </c>
      <c r="BL514" t="str">
        <f>IF($B514&lt;&gt;VLOOKUP($BL$1,NAV!$A:$N,MATCH("SubFund_Code",NAV!$A$1:$N$1,0),0),"n/a",IF($BK514="",$BJ514/SUMIFS($BJ:$BJ,$BK:$BK,"",$B:$B,$B514)*VLOOKUP($BL$1,NAV!$A:$N,MATCH("Hedged sc",NAV!$A$1:$N$1,0),0)/VLOOKUP($BL$1,NAV!$A:$N,MATCH("SC in FUND CCY",NAV!$A$1:$N$1,0),0),IF($BK514&lt;&gt;VLOOKUP($BL$1,NAV!$A:$N,MATCH("SC",NAV!$A$1:$N$1,0),0),"n/a",$BJ514/VLOOKUP($BL$1,NAV!$A:$N,MATCH("SC in FUND CCY",NAV!$A$1:$N$1,0),0))))</f>
        <v>n/a</v>
      </c>
    </row>
    <row r="515" spans="1:65" hidden="1" x14ac:dyDescent="0.25">
      <c r="A515" s="1">
        <v>44196</v>
      </c>
      <c r="B515" t="s">
        <v>1605</v>
      </c>
      <c r="C515" t="s">
        <v>1606</v>
      </c>
      <c r="D515" t="s">
        <v>63</v>
      </c>
      <c r="E515" t="s">
        <v>58</v>
      </c>
      <c r="F515" t="s">
        <v>59</v>
      </c>
      <c r="G515" t="s">
        <v>60</v>
      </c>
      <c r="H515">
        <v>800</v>
      </c>
      <c r="I515" t="s">
        <v>68</v>
      </c>
      <c r="L515" t="s">
        <v>57</v>
      </c>
      <c r="M515">
        <v>265000</v>
      </c>
      <c r="N515">
        <v>0</v>
      </c>
      <c r="Q515" t="s">
        <v>69</v>
      </c>
      <c r="AQ515">
        <v>-13650.21</v>
      </c>
      <c r="AS515">
        <v>-13650.21</v>
      </c>
      <c r="AT515">
        <v>-16701.71</v>
      </c>
      <c r="AV515">
        <v>-16701.71</v>
      </c>
      <c r="BA515">
        <v>-5047.21</v>
      </c>
      <c r="BD515">
        <v>30491479.870000001</v>
      </c>
      <c r="BE515">
        <v>-5.4774999999999997E-2</v>
      </c>
      <c r="BF515" t="str">
        <f>IF(TRIM(W515)="",IF(TRIM(O515)="",IF(TRIM(M515)="","please check",CONCATENATE(M515,"_",COUNTIFS($M$2:$M515,M515,$C$2:$C515,$C515))),CONCATENATE(O515,"_",COUNTIFS($O$2:$O515,O515,$C$2:$C515,$C515))),W515)</f>
        <v>265000_1</v>
      </c>
      <c r="BG515" t="str">
        <f t="shared" si="25"/>
        <v/>
      </c>
      <c r="BH515">
        <f t="shared" si="26"/>
        <v>-13650.21</v>
      </c>
      <c r="BI515">
        <f t="shared" si="27"/>
        <v>-13650.21</v>
      </c>
      <c r="BJ515">
        <f>IF($I515&lt;&gt;"F.E.T.",$AV515,IF($BK515="",IF($D515=$L515,$BI515,-SUMIFS($BI:$BI,$BG:$BG,$BG515,$B:$B,$B515,$L:$L,"&lt;&gt;"&amp;$L515)+SUMIFS($AY:$AY,$BG:$BG,$BG515,$B:$B,$B515)),IF($D515=$L515,-SUMIFS($BI:$BI,$BG:$BG,$BG515,$B:$B,$B515,$L:$L,"&lt;&gt;"&amp;$L515)*VLOOKUP($D515&amp;(IF($L515=MID($Q515,FIND("Bought ",$Q515)+7,3),MID($Q515,FIND("Sold ",$Q515)+5,3),IF($L515=MID($Q515,FIND("Sold ",$Q515)+5,3),MID($Q515,FIND("Bought ",$Q515)+7,3),"error"))),FX!$A:$B,2,0)+SUMIFS($AY:$AY,$BG:$BG,$BG515,$B:$B,$B515),$BI515*(VLOOKUP($D515&amp;$L515,FX!$A:$B,2,0)))))</f>
        <v>-16701.71</v>
      </c>
      <c r="BK515" t="str">
        <f>IF(E515="CASH",IFERROR(VLOOKUP(M515,[1]mapping!$A:$C,3,0),""),IF(I515="F.E.T.",IF(VLOOKUP(O515,[1]forwards!$E:$Q,13,0)=0,"",VLOOKUP(O515,[1]forwards!$E:$Q,13,0)),""))</f>
        <v/>
      </c>
      <c r="BL515" t="str">
        <f>IF($B515&lt;&gt;VLOOKUP($BL$1,NAV!$A:$N,MATCH("SubFund_Code",NAV!$A$1:$N$1,0),0),"n/a",IF($BK515="",$BJ515/SUMIFS($BJ:$BJ,$BK:$BK,"",$B:$B,$B515)*VLOOKUP($BL$1,NAV!$A:$N,MATCH("Hedged sc",NAV!$A$1:$N$1,0),0)/VLOOKUP($BL$1,NAV!$A:$N,MATCH("SC in FUND CCY",NAV!$A$1:$N$1,0),0),IF($BK515&lt;&gt;VLOOKUP($BL$1,NAV!$A:$N,MATCH("SC",NAV!$A$1:$N$1,0),0),"n/a",$BJ515/VLOOKUP($BL$1,NAV!$A:$N,MATCH("SC in FUND CCY",NAV!$A$1:$N$1,0),0))))</f>
        <v>n/a</v>
      </c>
    </row>
    <row r="516" spans="1:65" hidden="1" x14ac:dyDescent="0.25">
      <c r="A516" s="1">
        <v>44196</v>
      </c>
      <c r="B516" t="s">
        <v>1605</v>
      </c>
      <c r="C516" t="s">
        <v>1606</v>
      </c>
      <c r="D516" t="s">
        <v>63</v>
      </c>
      <c r="E516" t="s">
        <v>58</v>
      </c>
      <c r="F516" t="s">
        <v>59</v>
      </c>
      <c r="G516" t="s">
        <v>60</v>
      </c>
      <c r="H516">
        <v>800</v>
      </c>
      <c r="I516" t="s">
        <v>68</v>
      </c>
      <c r="L516" t="s">
        <v>63</v>
      </c>
      <c r="M516">
        <v>265000</v>
      </c>
      <c r="N516">
        <v>0</v>
      </c>
      <c r="Q516" t="s">
        <v>69</v>
      </c>
      <c r="AQ516">
        <v>-24095.97</v>
      </c>
      <c r="AS516">
        <v>-24095.97</v>
      </c>
      <c r="AT516">
        <v>-24095.97</v>
      </c>
      <c r="AV516">
        <v>-24095.97</v>
      </c>
      <c r="BA516">
        <v>733271.97</v>
      </c>
      <c r="BD516">
        <v>30491479.870000001</v>
      </c>
      <c r="BE516">
        <v>-7.9024999999999998E-2</v>
      </c>
      <c r="BF516" t="str">
        <f>IF(TRIM(W516)="",IF(TRIM(O516)="",IF(TRIM(M516)="","please check",CONCATENATE(M516,"_",COUNTIFS($M$2:$M516,M516,$C$2:$C516,$C516))),CONCATENATE(O516,"_",COUNTIFS($O$2:$O516,O516,$C$2:$C516,$C516))),W516)</f>
        <v>265000_2</v>
      </c>
      <c r="BG516" t="str">
        <f t="shared" si="25"/>
        <v/>
      </c>
      <c r="BH516">
        <f t="shared" si="26"/>
        <v>-24095.97</v>
      </c>
      <c r="BI516">
        <f t="shared" si="27"/>
        <v>-24095.97</v>
      </c>
      <c r="BJ516">
        <f>IF($I516&lt;&gt;"F.E.T.",$AV516,IF($BK516="",IF($D516=$L516,$BI516,-SUMIFS($BI:$BI,$BG:$BG,$BG516,$B:$B,$B516,$L:$L,"&lt;&gt;"&amp;$L516)+SUMIFS($AY:$AY,$BG:$BG,$BG516,$B:$B,$B516)),IF($D516=$L516,-SUMIFS($BI:$BI,$BG:$BG,$BG516,$B:$B,$B516,$L:$L,"&lt;&gt;"&amp;$L516)*VLOOKUP($D516&amp;(IF($L516=MID($Q516,FIND("Bought ",$Q516)+7,3),MID($Q516,FIND("Sold ",$Q516)+5,3),IF($L516=MID($Q516,FIND("Sold ",$Q516)+5,3),MID($Q516,FIND("Bought ",$Q516)+7,3),"error"))),FX!$A:$B,2,0)+SUMIFS($AY:$AY,$BG:$BG,$BG516,$B:$B,$B516),$BI516*(VLOOKUP($D516&amp;$L516,FX!$A:$B,2,0)))))</f>
        <v>-24095.97</v>
      </c>
      <c r="BK516" t="str">
        <f>IF(E516="CASH",IFERROR(VLOOKUP(M516,[1]mapping!$A:$C,3,0),""),IF(I516="F.E.T.",IF(VLOOKUP(O516,[1]forwards!$E:$Q,13,0)=0,"",VLOOKUP(O516,[1]forwards!$E:$Q,13,0)),""))</f>
        <v/>
      </c>
      <c r="BL516" t="str">
        <f>IF($B516&lt;&gt;VLOOKUP($BL$1,NAV!$A:$N,MATCH("SubFund_Code",NAV!$A$1:$N$1,0),0),"n/a",IF($BK516="",$BJ516/SUMIFS($BJ:$BJ,$BK:$BK,"",$B:$B,$B516)*VLOOKUP($BL$1,NAV!$A:$N,MATCH("Hedged sc",NAV!$A$1:$N$1,0),0)/VLOOKUP($BL$1,NAV!$A:$N,MATCH("SC in FUND CCY",NAV!$A$1:$N$1,0),0),IF($BK516&lt;&gt;VLOOKUP($BL$1,NAV!$A:$N,MATCH("SC",NAV!$A$1:$N$1,0),0),"n/a",$BJ516/VLOOKUP($BL$1,NAV!$A:$N,MATCH("SC in FUND CCY",NAV!$A$1:$N$1,0),0))))</f>
        <v>n/a</v>
      </c>
    </row>
    <row r="517" spans="1:65" hidden="1" x14ac:dyDescent="0.25">
      <c r="A517" s="1">
        <v>44196</v>
      </c>
      <c r="B517" t="s">
        <v>1605</v>
      </c>
      <c r="C517" t="s">
        <v>1606</v>
      </c>
      <c r="D517" t="s">
        <v>63</v>
      </c>
      <c r="E517" t="s">
        <v>58</v>
      </c>
      <c r="F517" t="s">
        <v>59</v>
      </c>
      <c r="G517" t="s">
        <v>60</v>
      </c>
      <c r="H517">
        <v>850</v>
      </c>
      <c r="I517" t="s">
        <v>62</v>
      </c>
      <c r="L517" t="s">
        <v>63</v>
      </c>
      <c r="M517">
        <v>265315</v>
      </c>
      <c r="N517">
        <v>0</v>
      </c>
      <c r="Q517" t="s">
        <v>1608</v>
      </c>
      <c r="AQ517">
        <v>-762.6</v>
      </c>
      <c r="AS517">
        <v>-762.6</v>
      </c>
      <c r="AT517">
        <v>-762.6</v>
      </c>
      <c r="AV517">
        <v>-762.6</v>
      </c>
      <c r="BA517">
        <v>733271.97</v>
      </c>
      <c r="BD517">
        <v>30491479.870000001</v>
      </c>
      <c r="BE517">
        <v>-2.5010000000000002E-3</v>
      </c>
      <c r="BF517" t="str">
        <f>IF(TRIM(W517)="",IF(TRIM(O517)="",IF(TRIM(M517)="","please check",CONCATENATE(M517,"_",COUNTIFS($M$2:$M517,M517,$C$2:$C517,$C517))),CONCATENATE(O517,"_",COUNTIFS($O$2:$O517,O517,$C$2:$C517,$C517))),W517)</f>
        <v>265315_1</v>
      </c>
      <c r="BG517" t="str">
        <f t="shared" si="25"/>
        <v/>
      </c>
      <c r="BH517">
        <f t="shared" si="26"/>
        <v>-762.6</v>
      </c>
      <c r="BI517">
        <f t="shared" si="27"/>
        <v>-762.6</v>
      </c>
      <c r="BJ517">
        <f>IF($I517&lt;&gt;"F.E.T.",$AV517,IF($BK517="",IF($D517=$L517,$BI517,-SUMIFS($BI:$BI,$BG:$BG,$BG517,$B:$B,$B517,$L:$L,"&lt;&gt;"&amp;$L517)+SUMIFS($AY:$AY,$BG:$BG,$BG517,$B:$B,$B517)),IF($D517=$L517,-SUMIFS($BI:$BI,$BG:$BG,$BG517,$B:$B,$B517,$L:$L,"&lt;&gt;"&amp;$L517)*VLOOKUP($D517&amp;(IF($L517=MID($Q517,FIND("Bought ",$Q517)+7,3),MID($Q517,FIND("Sold ",$Q517)+5,3),IF($L517=MID($Q517,FIND("Sold ",$Q517)+5,3),MID($Q517,FIND("Bought ",$Q517)+7,3),"error"))),FX!$A:$B,2,0)+SUMIFS($AY:$AY,$BG:$BG,$BG517,$B:$B,$B517),$BI517*(VLOOKUP($D517&amp;$L517,FX!$A:$B,2,0)))))</f>
        <v>-762.6</v>
      </c>
      <c r="BK517" t="str">
        <f>IF(E517="CASH",IFERROR(VLOOKUP(M517,[1]mapping!$A:$C,3,0),""),IF(I517="F.E.T.",IF(VLOOKUP(O517,[1]forwards!$E:$Q,13,0)=0,"",VLOOKUP(O517,[1]forwards!$E:$Q,13,0)),""))</f>
        <v>PEH</v>
      </c>
      <c r="BL517" t="str">
        <f>IF($B517&lt;&gt;VLOOKUP($BL$1,NAV!$A:$N,MATCH("SubFund_Code",NAV!$A$1:$N$1,0),0),"n/a",IF($BK517="",$BJ517/SUMIFS($BJ:$BJ,$BK:$BK,"",$B:$B,$B517)*VLOOKUP($BL$1,NAV!$A:$N,MATCH("Hedged sc",NAV!$A$1:$N$1,0),0)/VLOOKUP($BL$1,NAV!$A:$N,MATCH("SC in FUND CCY",NAV!$A$1:$N$1,0),0),IF($BK517&lt;&gt;VLOOKUP($BL$1,NAV!$A:$N,MATCH("SC",NAV!$A$1:$N$1,0),0),"n/a",$BJ517/VLOOKUP($BL$1,NAV!$A:$N,MATCH("SC in FUND CCY",NAV!$A$1:$N$1,0),0))))</f>
        <v>n/a</v>
      </c>
    </row>
    <row r="518" spans="1:65" hidden="1" x14ac:dyDescent="0.25">
      <c r="A518" s="1">
        <v>44196</v>
      </c>
      <c r="B518" t="s">
        <v>1605</v>
      </c>
      <c r="C518" t="s">
        <v>1606</v>
      </c>
      <c r="D518" t="s">
        <v>63</v>
      </c>
      <c r="E518" t="s">
        <v>58</v>
      </c>
      <c r="F518" t="s">
        <v>59</v>
      </c>
      <c r="G518" t="s">
        <v>60</v>
      </c>
      <c r="H518">
        <v>850</v>
      </c>
      <c r="I518" t="s">
        <v>62</v>
      </c>
      <c r="L518" t="s">
        <v>63</v>
      </c>
      <c r="M518">
        <v>265796</v>
      </c>
      <c r="N518">
        <v>0</v>
      </c>
      <c r="Q518" t="s">
        <v>92</v>
      </c>
      <c r="AQ518">
        <v>-13.12</v>
      </c>
      <c r="AS518">
        <v>-13.12</v>
      </c>
      <c r="AT518">
        <v>-13.12</v>
      </c>
      <c r="AV518">
        <v>-13.12</v>
      </c>
      <c r="BA518">
        <v>733271.97</v>
      </c>
      <c r="BD518">
        <v>30491479.870000001</v>
      </c>
      <c r="BE518">
        <v>-4.3000000000000002E-5</v>
      </c>
      <c r="BF518" t="str">
        <f>IF(TRIM(W518)="",IF(TRIM(O518)="",IF(TRIM(M518)="","please check",CONCATENATE(M518,"_",COUNTIFS($M$2:$M518,M518,$C$2:$C518,$C518))),CONCATENATE(O518,"_",COUNTIFS($O$2:$O518,O518,$C$2:$C518,$C518))),W518)</f>
        <v>265796_1</v>
      </c>
      <c r="BG518" t="str">
        <f t="shared" ref="BG518:BG582" si="30">IF(TRIM(O518)="","",IFERROR(_xlfn.NUMBERVALUE(TRIM(O518)),TRIM(O518)))</f>
        <v/>
      </c>
      <c r="BH518">
        <f t="shared" ref="BH518:BH582" si="31">IF(I518="F.E.T.",$AW518,IF(AB518="",AQ518,AB518))</f>
        <v>-13.12</v>
      </c>
      <c r="BI518">
        <f t="shared" ref="BI518:BI582" si="32">IF($I518&lt;&gt;"F.E.T.",$AS518,$BH518)</f>
        <v>-13.12</v>
      </c>
      <c r="BJ518">
        <f>IF($I518&lt;&gt;"F.E.T.",$AV518,IF($BK518="",IF($D518=$L518,$BI518,-SUMIFS($BI:$BI,$BG:$BG,$BG518,$B:$B,$B518,$L:$L,"&lt;&gt;"&amp;$L518)+SUMIFS($AY:$AY,$BG:$BG,$BG518,$B:$B,$B518)),IF($D518=$L518,-SUMIFS($BI:$BI,$BG:$BG,$BG518,$B:$B,$B518,$L:$L,"&lt;&gt;"&amp;$L518)*VLOOKUP($D518&amp;(IF($L518=MID($Q518,FIND("Bought ",$Q518)+7,3),MID($Q518,FIND("Sold ",$Q518)+5,3),IF($L518=MID($Q518,FIND("Sold ",$Q518)+5,3),MID($Q518,FIND("Bought ",$Q518)+7,3),"error"))),FX!$A:$B,2,0)+SUMIFS($AY:$AY,$BG:$BG,$BG518,$B:$B,$B518),$BI518*(VLOOKUP($D518&amp;$L518,FX!$A:$B,2,0)))))</f>
        <v>-13.12</v>
      </c>
      <c r="BK518" t="str">
        <f>IF(E518="CASH",IFERROR(VLOOKUP(M518,[1]mapping!$A:$C,3,0),""),IF(I518="F.E.T.",IF(VLOOKUP(O518,[1]forwards!$E:$Q,13,0)=0,"",VLOOKUP(O518,[1]forwards!$E:$Q,13,0)),""))</f>
        <v>PD</v>
      </c>
      <c r="BL518" t="str">
        <f>IF($B518&lt;&gt;VLOOKUP($BL$1,NAV!$A:$N,MATCH("SubFund_Code",NAV!$A$1:$N$1,0),0),"n/a",IF($BK518="",$BJ518/SUMIFS($BJ:$BJ,$BK:$BK,"",$B:$B,$B518)*VLOOKUP($BL$1,NAV!$A:$N,MATCH("Hedged sc",NAV!$A$1:$N$1,0),0)/VLOOKUP($BL$1,NAV!$A:$N,MATCH("SC in FUND CCY",NAV!$A$1:$N$1,0),0),IF($BK518&lt;&gt;VLOOKUP($BL$1,NAV!$A:$N,MATCH("SC",NAV!$A$1:$N$1,0),0),"n/a",$BJ518/VLOOKUP($BL$1,NAV!$A:$N,MATCH("SC in FUND CCY",NAV!$A$1:$N$1,0),0))))</f>
        <v>n/a</v>
      </c>
    </row>
    <row r="519" spans="1:65" hidden="1" x14ac:dyDescent="0.25">
      <c r="A519" s="1">
        <v>44196</v>
      </c>
      <c r="B519" t="s">
        <v>1605</v>
      </c>
      <c r="C519" t="s">
        <v>1606</v>
      </c>
      <c r="D519" t="s">
        <v>63</v>
      </c>
      <c r="E519" t="s">
        <v>58</v>
      </c>
      <c r="F519" t="s">
        <v>59</v>
      </c>
      <c r="G519" t="s">
        <v>60</v>
      </c>
      <c r="H519">
        <v>850</v>
      </c>
      <c r="I519" t="s">
        <v>62</v>
      </c>
      <c r="L519" t="s">
        <v>63</v>
      </c>
      <c r="M519">
        <v>267100</v>
      </c>
      <c r="N519">
        <v>0</v>
      </c>
      <c r="Q519" t="s">
        <v>75</v>
      </c>
      <c r="AQ519">
        <v>-116.9</v>
      </c>
      <c r="AS519">
        <v>-116.9</v>
      </c>
      <c r="AT519">
        <v>-116.9</v>
      </c>
      <c r="AV519">
        <v>-116.9</v>
      </c>
      <c r="BA519">
        <v>733271.97</v>
      </c>
      <c r="BD519">
        <v>30491479.870000001</v>
      </c>
      <c r="BE519">
        <v>-2.0999999999999999E-3</v>
      </c>
      <c r="BF519" t="str">
        <f>IF(TRIM(W519)="",IF(TRIM(O519)="",IF(TRIM(M519)="","please check",CONCATENATE(M519,"_",COUNTIFS($M$2:$M519,M519,$C$2:$C519,$C519))),CONCATENATE(O519,"_",COUNTIFS($O$2:$O519,O519,$C$2:$C519,$C519))),W519)</f>
        <v>267100_1</v>
      </c>
      <c r="BG519" t="str">
        <f t="shared" si="30"/>
        <v/>
      </c>
      <c r="BH519">
        <f t="shared" si="31"/>
        <v>-116.9</v>
      </c>
      <c r="BI519">
        <f t="shared" si="32"/>
        <v>-116.9</v>
      </c>
      <c r="BJ519">
        <f>IF($I519&lt;&gt;"F.E.T.",$AV519,IF($BK519="",IF($D519=$L519,$BI519,-SUMIFS($BI:$BI,$BG:$BG,$BG519,$B:$B,$B519,$L:$L,"&lt;&gt;"&amp;$L519)+SUMIFS($AY:$AY,$BG:$BG,$BG519,$B:$B,$B519)),IF($D519=$L519,-SUMIFS($BI:$BI,$BG:$BG,$BG519,$B:$B,$B519,$L:$L,"&lt;&gt;"&amp;$L519)*VLOOKUP($D519&amp;(IF($L519=MID($Q519,FIND("Bought ",$Q519)+7,3),MID($Q519,FIND("Sold ",$Q519)+5,3),IF($L519=MID($Q519,FIND("Sold ",$Q519)+5,3),MID($Q519,FIND("Bought ",$Q519)+7,3),"error"))),FX!$A:$B,2,0)+SUMIFS($AY:$AY,$BG:$BG,$BG519,$B:$B,$B519),$BI519*(VLOOKUP($D519&amp;$L519,FX!$A:$B,2,0)))))</f>
        <v>-116.9</v>
      </c>
      <c r="BK519" t="s">
        <v>1727</v>
      </c>
      <c r="BL519" t="str">
        <f>IF($B519&lt;&gt;VLOOKUP($BL$1,NAV!$A:$N,MATCH("SubFund_Code",NAV!$A$1:$N$1,0),0),"n/a",IF($BK519="",$BJ519/SUMIFS($BJ:$BJ,$BK:$BK,"",$B:$B,$B519)*VLOOKUP($BL$1,NAV!$A:$N,MATCH("Hedged sc",NAV!$A$1:$N$1,0),0)/VLOOKUP($BL$1,NAV!$A:$N,MATCH("SC in FUND CCY",NAV!$A$1:$N$1,0),0),IF($BK519&lt;&gt;VLOOKUP($BL$1,NAV!$A:$N,MATCH("SC",NAV!$A$1:$N$1,0),0),"n/a",$BJ519/VLOOKUP($BL$1,NAV!$A:$N,MATCH("SC in FUND CCY",NAV!$A$1:$N$1,0),0))))</f>
        <v>n/a</v>
      </c>
      <c r="BM519" t="s">
        <v>1809</v>
      </c>
    </row>
    <row r="520" spans="1:65" hidden="1" x14ac:dyDescent="0.25">
      <c r="A520" s="1">
        <v>44196</v>
      </c>
      <c r="B520" t="s">
        <v>1605</v>
      </c>
      <c r="C520" t="s">
        <v>1606</v>
      </c>
      <c r="D520" t="s">
        <v>63</v>
      </c>
      <c r="E520" t="s">
        <v>58</v>
      </c>
      <c r="F520" t="s">
        <v>59</v>
      </c>
      <c r="G520" t="s">
        <v>60</v>
      </c>
      <c r="H520">
        <v>850</v>
      </c>
      <c r="I520" t="s">
        <v>62</v>
      </c>
      <c r="L520" t="s">
        <v>63</v>
      </c>
      <c r="M520">
        <v>267100</v>
      </c>
      <c r="N520">
        <v>0</v>
      </c>
      <c r="Q520" t="s">
        <v>75</v>
      </c>
      <c r="AQ520">
        <v>-523.34</v>
      </c>
      <c r="AS520">
        <v>-523.34</v>
      </c>
      <c r="AT520">
        <v>-523.34</v>
      </c>
      <c r="AV520">
        <v>-523.34</v>
      </c>
      <c r="BA520">
        <v>733271.97</v>
      </c>
      <c r="BD520">
        <v>30491479.870000001</v>
      </c>
      <c r="BE520">
        <v>-2.0999999999999999E-3</v>
      </c>
      <c r="BF520" t="str">
        <f>IF(TRIM(W520)="",IF(TRIM(O520)="",IF(TRIM(M520)="","please check",CONCATENATE(M520,"_",COUNTIFS($M$2:$M520,M520,$C$2:$C520,$C520))),CONCATENATE(O520,"_",COUNTIFS($O$2:$O520,O520,$C$2:$C520,$C520))),W520)</f>
        <v>267100_2</v>
      </c>
      <c r="BG520" t="str">
        <f t="shared" ref="BG520" si="33">IF(TRIM(O520)="","",IFERROR(_xlfn.NUMBERVALUE(TRIM(O520)),TRIM(O520)))</f>
        <v/>
      </c>
      <c r="BH520">
        <f t="shared" ref="BH520" si="34">IF(I520="F.E.T.",$AW520,IF(AB520="",AQ520,AB520))</f>
        <v>-523.34</v>
      </c>
      <c r="BI520">
        <f t="shared" si="32"/>
        <v>-523.34</v>
      </c>
      <c r="BJ520">
        <f>IF($I520&lt;&gt;"F.E.T.",$AV520,IF($BK520="",IF($D520=$L520,$BI520,-SUMIFS($BI:$BI,$BG:$BG,$BG520,$B:$B,$B520,$L:$L,"&lt;&gt;"&amp;$L520)+SUMIFS($AY:$AY,$BG:$BG,$BG520,$B:$B,$B520)),IF($D520=$L520,-SUMIFS($BI:$BI,$BG:$BG,$BG520,$B:$B,$B520,$L:$L,"&lt;&gt;"&amp;$L520)*VLOOKUP($D520&amp;(IF($L520=MID($Q520,FIND("Bought ",$Q520)+7,3),MID($Q520,FIND("Sold ",$Q520)+5,3),IF($L520=MID($Q520,FIND("Sold ",$Q520)+5,3),MID($Q520,FIND("Bought ",$Q520)+7,3),"error"))),FX!$A:$B,2,0)+SUMIFS($AY:$AY,$BG:$BG,$BG520,$B:$B,$B520),$BI520*(VLOOKUP($D520&amp;$L520,FX!$A:$B,2,0)))))</f>
        <v>-523.34</v>
      </c>
      <c r="BK520" t="s">
        <v>1734</v>
      </c>
      <c r="BL520" t="str">
        <f>IF($B520&lt;&gt;VLOOKUP($BL$1,NAV!$A:$N,MATCH("SubFund_Code",NAV!$A$1:$N$1,0),0),"n/a",IF($BK520="",$BJ520/SUMIFS($BJ:$BJ,$BK:$BK,"",$B:$B,$B520)*VLOOKUP($BL$1,NAV!$A:$N,MATCH("Hedged sc",NAV!$A$1:$N$1,0),0)/VLOOKUP($BL$1,NAV!$A:$N,MATCH("SC in FUND CCY",NAV!$A$1:$N$1,0),0),IF($BK520&lt;&gt;VLOOKUP($BL$1,NAV!$A:$N,MATCH("SC",NAV!$A$1:$N$1,0),0),"n/a",$BJ520/VLOOKUP($BL$1,NAV!$A:$N,MATCH("SC in FUND CCY",NAV!$A$1:$N$1,0),0))))</f>
        <v>n/a</v>
      </c>
      <c r="BM520" t="s">
        <v>1809</v>
      </c>
    </row>
    <row r="521" spans="1:65" hidden="1" x14ac:dyDescent="0.25">
      <c r="A521" s="1">
        <v>44196</v>
      </c>
      <c r="B521" t="s">
        <v>1605</v>
      </c>
      <c r="C521" t="s">
        <v>1606</v>
      </c>
      <c r="D521" t="s">
        <v>63</v>
      </c>
      <c r="E521" t="s">
        <v>58</v>
      </c>
      <c r="F521" t="s">
        <v>59</v>
      </c>
      <c r="G521" t="s">
        <v>60</v>
      </c>
      <c r="H521">
        <v>850</v>
      </c>
      <c r="I521" t="s">
        <v>62</v>
      </c>
      <c r="L521" t="s">
        <v>63</v>
      </c>
      <c r="M521">
        <v>277018</v>
      </c>
      <c r="N521">
        <v>0</v>
      </c>
      <c r="Q521" t="s">
        <v>1609</v>
      </c>
      <c r="AQ521">
        <v>-286.02999999999997</v>
      </c>
      <c r="AS521">
        <v>-286.02999999999997</v>
      </c>
      <c r="AT521">
        <v>-286.02999999999997</v>
      </c>
      <c r="AV521">
        <v>-286.02999999999997</v>
      </c>
      <c r="BA521">
        <v>733271.97</v>
      </c>
      <c r="BD521">
        <v>30491479.870000001</v>
      </c>
      <c r="BE521">
        <v>-9.3800000000000003E-4</v>
      </c>
      <c r="BF521" t="str">
        <f>IF(TRIM(W521)="",IF(TRIM(O521)="",IF(TRIM(M521)="","please check",CONCATENATE(M521,"_",COUNTIFS($M$2:$M521,M521,$C$2:$C521,$C521))),CONCATENATE(O521,"_",COUNTIFS($O$2:$O521,O521,$C$2:$C521,$C521))),W521)</f>
        <v>277018_1</v>
      </c>
      <c r="BG521" t="str">
        <f t="shared" si="30"/>
        <v/>
      </c>
      <c r="BH521">
        <f t="shared" si="31"/>
        <v>-286.02999999999997</v>
      </c>
      <c r="BI521">
        <f t="shared" si="32"/>
        <v>-286.02999999999997</v>
      </c>
      <c r="BJ521">
        <f>IF($I521&lt;&gt;"F.E.T.",$AV521,IF($BK521="",IF($D521=$L521,$BI521,-SUMIFS($BI:$BI,$BG:$BG,$BG521,$B:$B,$B521,$L:$L,"&lt;&gt;"&amp;$L521)+SUMIFS($AY:$AY,$BG:$BG,$BG521,$B:$B,$B521)),IF($D521=$L521,-SUMIFS($BI:$BI,$BG:$BG,$BG521,$B:$B,$B521,$L:$L,"&lt;&gt;"&amp;$L521)*VLOOKUP($D521&amp;(IF($L521=MID($Q521,FIND("Bought ",$Q521)+7,3),MID($Q521,FIND("Sold ",$Q521)+5,3),IF($L521=MID($Q521,FIND("Sold ",$Q521)+5,3),MID($Q521,FIND("Bought ",$Q521)+7,3),"error"))),FX!$A:$B,2,0)+SUMIFS($AY:$AY,$BG:$BG,$BG521,$B:$B,$B521),$BI521*(VLOOKUP($D521&amp;$L521,FX!$A:$B,2,0)))))</f>
        <v>-286.02999999999997</v>
      </c>
      <c r="BK521" t="str">
        <f>IF(E521="CASH",IFERROR(VLOOKUP(M521,[1]mapping!$A:$C,3,0),""),IF(I521="F.E.T.",IF(VLOOKUP(O521,[1]forwards!$E:$Q,13,0)=0,"",VLOOKUP(O521,[1]forwards!$E:$Q,13,0)),""))</f>
        <v>PEH</v>
      </c>
      <c r="BL521" t="str">
        <f>IF($B521&lt;&gt;VLOOKUP($BL$1,NAV!$A:$N,MATCH("SubFund_Code",NAV!$A$1:$N$1,0),0),"n/a",IF($BK521="",$BJ521/SUMIFS($BJ:$BJ,$BK:$BK,"",$B:$B,$B521)*VLOOKUP($BL$1,NAV!$A:$N,MATCH("Hedged sc",NAV!$A$1:$N$1,0),0)/VLOOKUP($BL$1,NAV!$A:$N,MATCH("SC in FUND CCY",NAV!$A$1:$N$1,0),0),IF($BK521&lt;&gt;VLOOKUP($BL$1,NAV!$A:$N,MATCH("SC",NAV!$A$1:$N$1,0),0),"n/a",$BJ521/VLOOKUP($BL$1,NAV!$A:$N,MATCH("SC in FUND CCY",NAV!$A$1:$N$1,0),0))))</f>
        <v>n/a</v>
      </c>
    </row>
    <row r="522" spans="1:65" hidden="1" x14ac:dyDescent="0.25">
      <c r="A522" s="1">
        <v>44196</v>
      </c>
      <c r="B522" t="s">
        <v>1605</v>
      </c>
      <c r="C522" t="s">
        <v>1606</v>
      </c>
      <c r="D522" t="s">
        <v>63</v>
      </c>
      <c r="E522" t="s">
        <v>58</v>
      </c>
      <c r="F522" t="s">
        <v>59</v>
      </c>
      <c r="G522" t="s">
        <v>60</v>
      </c>
      <c r="H522">
        <v>850</v>
      </c>
      <c r="I522" t="s">
        <v>62</v>
      </c>
      <c r="L522" t="s">
        <v>63</v>
      </c>
      <c r="M522">
        <v>290018</v>
      </c>
      <c r="N522">
        <v>0</v>
      </c>
      <c r="Q522" t="s">
        <v>84</v>
      </c>
      <c r="AQ522">
        <v>-652</v>
      </c>
      <c r="AS522">
        <v>-652</v>
      </c>
      <c r="AT522">
        <v>-652</v>
      </c>
      <c r="AV522">
        <v>-652</v>
      </c>
      <c r="BA522">
        <v>733271.97</v>
      </c>
      <c r="BD522">
        <v>30491479.870000001</v>
      </c>
      <c r="BE522">
        <v>-2.1380000000000001E-3</v>
      </c>
      <c r="BF522" t="str">
        <f>IF(TRIM(W522)="",IF(TRIM(O522)="",IF(TRIM(M522)="","please check",CONCATENATE(M522,"_",COUNTIFS($M$2:$M522,M522,$C$2:$C522,$C522))),CONCATENATE(O522,"_",COUNTIFS($O$2:$O522,O522,$C$2:$C522,$C522))),W522)</f>
        <v>290018_1</v>
      </c>
      <c r="BG522" t="str">
        <f t="shared" si="30"/>
        <v/>
      </c>
      <c r="BH522">
        <f t="shared" si="31"/>
        <v>-652</v>
      </c>
      <c r="BI522">
        <f t="shared" si="32"/>
        <v>-652</v>
      </c>
      <c r="BJ522">
        <f>IF($I522&lt;&gt;"F.E.T.",$AV522,IF($BK522="",IF($D522=$L522,$BI522,-SUMIFS($BI:$BI,$BG:$BG,$BG522,$B:$B,$B522,$L:$L,"&lt;&gt;"&amp;$L522)+SUMIFS($AY:$AY,$BG:$BG,$BG522,$B:$B,$B522)),IF($D522=$L522,-SUMIFS($BI:$BI,$BG:$BG,$BG522,$B:$B,$B522,$L:$L,"&lt;&gt;"&amp;$L522)*VLOOKUP($D522&amp;(IF($L522=MID($Q522,FIND("Bought ",$Q522)+7,3),MID($Q522,FIND("Sold ",$Q522)+5,3),IF($L522=MID($Q522,FIND("Sold ",$Q522)+5,3),MID($Q522,FIND("Bought ",$Q522)+7,3),"error"))),FX!$A:$B,2,0)+SUMIFS($AY:$AY,$BG:$BG,$BG522,$B:$B,$B522),$BI522*(VLOOKUP($D522&amp;$L522,FX!$A:$B,2,0)))))</f>
        <v>-652</v>
      </c>
      <c r="BK522" t="str">
        <f>IF(E522="CASH",IFERROR(VLOOKUP(M522,[1]mapping!$A:$C,3,0),""),IF(I522="F.E.T.",IF(VLOOKUP(O522,[1]forwards!$E:$Q,13,0)=0,"",VLOOKUP(O522,[1]forwards!$E:$Q,13,0)),""))</f>
        <v>I</v>
      </c>
      <c r="BL522" t="str">
        <f>IF($B522&lt;&gt;VLOOKUP($BL$1,NAV!$A:$N,MATCH("SubFund_Code",NAV!$A$1:$N$1,0),0),"n/a",IF($BK522="",$BJ522/SUMIFS($BJ:$BJ,$BK:$BK,"",$B:$B,$B522)*VLOOKUP($BL$1,NAV!$A:$N,MATCH("Hedged sc",NAV!$A$1:$N$1,0),0)/VLOOKUP($BL$1,NAV!$A:$N,MATCH("SC in FUND CCY",NAV!$A$1:$N$1,0),0),IF($BK522&lt;&gt;VLOOKUP($BL$1,NAV!$A:$N,MATCH("SC",NAV!$A$1:$N$1,0),0),"n/a",$BJ522/VLOOKUP($BL$1,NAV!$A:$N,MATCH("SC in FUND CCY",NAV!$A$1:$N$1,0),0))))</f>
        <v>n/a</v>
      </c>
    </row>
    <row r="523" spans="1:65" hidden="1" x14ac:dyDescent="0.25">
      <c r="A523" s="1">
        <v>44196</v>
      </c>
      <c r="B523" t="s">
        <v>1605</v>
      </c>
      <c r="C523" t="s">
        <v>1606</v>
      </c>
      <c r="D523" t="s">
        <v>63</v>
      </c>
      <c r="E523" t="s">
        <v>58</v>
      </c>
      <c r="F523" t="s">
        <v>59</v>
      </c>
      <c r="G523" t="s">
        <v>60</v>
      </c>
      <c r="H523">
        <v>850</v>
      </c>
      <c r="I523" t="s">
        <v>62</v>
      </c>
      <c r="L523" t="s">
        <v>63</v>
      </c>
      <c r="M523">
        <v>290025</v>
      </c>
      <c r="N523">
        <v>0</v>
      </c>
      <c r="Q523" t="s">
        <v>110</v>
      </c>
      <c r="AQ523">
        <v>-3960.73</v>
      </c>
      <c r="AS523">
        <v>-3960.73</v>
      </c>
      <c r="AT523">
        <v>-3960.73</v>
      </c>
      <c r="AV523">
        <v>-3960.73</v>
      </c>
      <c r="BA523">
        <v>733271.97</v>
      </c>
      <c r="BD523">
        <v>30491479.870000001</v>
      </c>
      <c r="BE523">
        <v>-1.299E-2</v>
      </c>
      <c r="BF523" t="str">
        <f>IF(TRIM(W523)="",IF(TRIM(O523)="",IF(TRIM(M523)="","please check",CONCATENATE(M523,"_",COUNTIFS($M$2:$M523,M523,$C$2:$C523,$C523))),CONCATENATE(O523,"_",COUNTIFS($O$2:$O523,O523,$C$2:$C523,$C523))),W523)</f>
        <v>290025_1</v>
      </c>
      <c r="BG523" t="str">
        <f t="shared" si="30"/>
        <v/>
      </c>
      <c r="BH523">
        <f t="shared" si="31"/>
        <v>-3960.73</v>
      </c>
      <c r="BI523">
        <f t="shared" si="32"/>
        <v>-3960.73</v>
      </c>
      <c r="BJ523">
        <f>IF($I523&lt;&gt;"F.E.T.",$AV523,IF($BK523="",IF($D523=$L523,$BI523,-SUMIFS($BI:$BI,$BG:$BG,$BG523,$B:$B,$B523,$L:$L,"&lt;&gt;"&amp;$L523)+SUMIFS($AY:$AY,$BG:$BG,$BG523,$B:$B,$B523)),IF($D523=$L523,-SUMIFS($BI:$BI,$BG:$BG,$BG523,$B:$B,$B523,$L:$L,"&lt;&gt;"&amp;$L523)*VLOOKUP($D523&amp;(IF($L523=MID($Q523,FIND("Bought ",$Q523)+7,3),MID($Q523,FIND("Sold ",$Q523)+5,3),IF($L523=MID($Q523,FIND("Sold ",$Q523)+5,3),MID($Q523,FIND("Bought ",$Q523)+7,3),"error"))),FX!$A:$B,2,0)+SUMIFS($AY:$AY,$BG:$BG,$BG523,$B:$B,$B523),$BI523*(VLOOKUP($D523&amp;$L523,FX!$A:$B,2,0)))))</f>
        <v>-3960.73</v>
      </c>
      <c r="BK523" t="str">
        <f>IF(E523="CASH",IFERROR(VLOOKUP(M523,[1]mapping!$A:$C,3,0),""),IF(I523="F.E.T.",IF(VLOOKUP(O523,[1]forwards!$E:$Q,13,0)=0,"",VLOOKUP(O523,[1]forwards!$E:$Q,13,0)),""))</f>
        <v>IEH</v>
      </c>
      <c r="BL523" t="str">
        <f>IF($B523&lt;&gt;VLOOKUP($BL$1,NAV!$A:$N,MATCH("SubFund_Code",NAV!$A$1:$N$1,0),0),"n/a",IF($BK523="",$BJ523/SUMIFS($BJ:$BJ,$BK:$BK,"",$B:$B,$B523)*VLOOKUP($BL$1,NAV!$A:$N,MATCH("Hedged sc",NAV!$A$1:$N$1,0),0)/VLOOKUP($BL$1,NAV!$A:$N,MATCH("SC in FUND CCY",NAV!$A$1:$N$1,0),0),IF($BK523&lt;&gt;VLOOKUP($BL$1,NAV!$A:$N,MATCH("SC",NAV!$A$1:$N$1,0),0),"n/a",$BJ523/VLOOKUP($BL$1,NAV!$A:$N,MATCH("SC in FUND CCY",NAV!$A$1:$N$1,0),0))))</f>
        <v>n/a</v>
      </c>
    </row>
    <row r="524" spans="1:65" hidden="1" x14ac:dyDescent="0.25">
      <c r="A524" s="1">
        <v>44196</v>
      </c>
      <c r="B524" t="s">
        <v>1605</v>
      </c>
      <c r="C524" t="s">
        <v>1606</v>
      </c>
      <c r="D524" t="s">
        <v>63</v>
      </c>
      <c r="E524" t="s">
        <v>58</v>
      </c>
      <c r="F524" t="s">
        <v>59</v>
      </c>
      <c r="G524" t="s">
        <v>60</v>
      </c>
      <c r="H524">
        <v>850</v>
      </c>
      <c r="I524" t="s">
        <v>62</v>
      </c>
      <c r="L524" t="s">
        <v>63</v>
      </c>
      <c r="M524">
        <v>290034</v>
      </c>
      <c r="N524">
        <v>0</v>
      </c>
      <c r="Q524" t="s">
        <v>80</v>
      </c>
      <c r="AQ524">
        <v>-499.93</v>
      </c>
      <c r="AS524">
        <v>-499.93</v>
      </c>
      <c r="AT524">
        <v>-499.93</v>
      </c>
      <c r="AV524">
        <v>-499.93</v>
      </c>
      <c r="BA524">
        <v>733271.97</v>
      </c>
      <c r="BD524">
        <v>30491479.870000001</v>
      </c>
      <c r="BE524">
        <v>-1.64E-3</v>
      </c>
      <c r="BF524" t="str">
        <f>IF(TRIM(W524)="",IF(TRIM(O524)="",IF(TRIM(M524)="","please check",CONCATENATE(M524,"_",COUNTIFS($M$2:$M524,M524,$C$2:$C524,$C524))),CONCATENATE(O524,"_",COUNTIFS($O$2:$O524,O524,$C$2:$C524,$C524))),W524)</f>
        <v>290034_1</v>
      </c>
      <c r="BG524" t="str">
        <f t="shared" si="30"/>
        <v/>
      </c>
      <c r="BH524">
        <f t="shared" si="31"/>
        <v>-499.93</v>
      </c>
      <c r="BI524">
        <f t="shared" si="32"/>
        <v>-499.93</v>
      </c>
      <c r="BJ524">
        <f>IF($I524&lt;&gt;"F.E.T.",$AV524,IF($BK524="",IF($D524=$L524,$BI524,-SUMIFS($BI:$BI,$BG:$BG,$BG524,$B:$B,$B524,$L:$L,"&lt;&gt;"&amp;$L524)+SUMIFS($AY:$AY,$BG:$BG,$BG524,$B:$B,$B524)),IF($D524=$L524,-SUMIFS($BI:$BI,$BG:$BG,$BG524,$B:$B,$B524,$L:$L,"&lt;&gt;"&amp;$L524)*VLOOKUP($D524&amp;(IF($L524=MID($Q524,FIND("Bought ",$Q524)+7,3),MID($Q524,FIND("Sold ",$Q524)+5,3),IF($L524=MID($Q524,FIND("Sold ",$Q524)+5,3),MID($Q524,FIND("Bought ",$Q524)+7,3),"error"))),FX!$A:$B,2,0)+SUMIFS($AY:$AY,$BG:$BG,$BG524,$B:$B,$B524),$BI524*(VLOOKUP($D524&amp;$L524,FX!$A:$B,2,0)))))</f>
        <v>-499.93</v>
      </c>
      <c r="BK524" t="str">
        <f>IF(E524="CASH",IFERROR(VLOOKUP(M524,[1]mapping!$A:$C,3,0),""),IF(I524="F.E.T.",IF(VLOOKUP(O524,[1]forwards!$E:$Q,13,0)=0,"",VLOOKUP(O524,[1]forwards!$E:$Q,13,0)),""))</f>
        <v>P</v>
      </c>
      <c r="BL524" t="str">
        <f>IF($B524&lt;&gt;VLOOKUP($BL$1,NAV!$A:$N,MATCH("SubFund_Code",NAV!$A$1:$N$1,0),0),"n/a",IF($BK524="",$BJ524/SUMIFS($BJ:$BJ,$BK:$BK,"",$B:$B,$B524)*VLOOKUP($BL$1,NAV!$A:$N,MATCH("Hedged sc",NAV!$A$1:$N$1,0),0)/VLOOKUP($BL$1,NAV!$A:$N,MATCH("SC in FUND CCY",NAV!$A$1:$N$1,0),0),IF($BK524&lt;&gt;VLOOKUP($BL$1,NAV!$A:$N,MATCH("SC",NAV!$A$1:$N$1,0),0),"n/a",$BJ524/VLOOKUP($BL$1,NAV!$A:$N,MATCH("SC in FUND CCY",NAV!$A$1:$N$1,0),0))))</f>
        <v>n/a</v>
      </c>
    </row>
    <row r="525" spans="1:65" hidden="1" x14ac:dyDescent="0.25">
      <c r="A525" s="1">
        <v>44196</v>
      </c>
      <c r="B525" t="s">
        <v>1605</v>
      </c>
      <c r="C525" t="s">
        <v>1606</v>
      </c>
      <c r="D525" t="s">
        <v>63</v>
      </c>
      <c r="E525" t="s">
        <v>58</v>
      </c>
      <c r="F525" t="s">
        <v>59</v>
      </c>
      <c r="G525" t="s">
        <v>60</v>
      </c>
      <c r="H525">
        <v>850</v>
      </c>
      <c r="I525" t="s">
        <v>62</v>
      </c>
      <c r="L525" t="s">
        <v>63</v>
      </c>
      <c r="M525">
        <v>294864</v>
      </c>
      <c r="N525">
        <v>0</v>
      </c>
      <c r="Q525" t="s">
        <v>79</v>
      </c>
      <c r="AQ525">
        <v>-335.73</v>
      </c>
      <c r="AS525">
        <v>-335.73</v>
      </c>
      <c r="AT525">
        <v>-335.73</v>
      </c>
      <c r="AV525">
        <v>-335.73</v>
      </c>
      <c r="BA525">
        <v>733271.97</v>
      </c>
      <c r="BD525">
        <v>30491479.870000001</v>
      </c>
      <c r="BE525">
        <v>-1.101E-3</v>
      </c>
      <c r="BF525" t="str">
        <f>IF(TRIM(W525)="",IF(TRIM(O525)="",IF(TRIM(M525)="","please check",CONCATENATE(M525,"_",COUNTIFS($M$2:$M525,M525,$C$2:$C525,$C525))),CONCATENATE(O525,"_",COUNTIFS($O$2:$O525,O525,$C$2:$C525,$C525))),W525)</f>
        <v>294864_1</v>
      </c>
      <c r="BG525" t="str">
        <f t="shared" si="30"/>
        <v/>
      </c>
      <c r="BH525">
        <f t="shared" si="31"/>
        <v>-335.73</v>
      </c>
      <c r="BI525">
        <f t="shared" si="32"/>
        <v>-335.73</v>
      </c>
      <c r="BJ525">
        <f>IF($I525&lt;&gt;"F.E.T.",$AV525,IF($BK525="",IF($D525=$L525,$BI525,-SUMIFS($BI:$BI,$BG:$BG,$BG525,$B:$B,$B525,$L:$L,"&lt;&gt;"&amp;$L525)+SUMIFS($AY:$AY,$BG:$BG,$BG525,$B:$B,$B525)),IF($D525=$L525,-SUMIFS($BI:$BI,$BG:$BG,$BG525,$B:$B,$B525,$L:$L,"&lt;&gt;"&amp;$L525)*VLOOKUP($D525&amp;(IF($L525=MID($Q525,FIND("Bought ",$Q525)+7,3),MID($Q525,FIND("Sold ",$Q525)+5,3),IF($L525=MID($Q525,FIND("Sold ",$Q525)+5,3),MID($Q525,FIND("Bought ",$Q525)+7,3),"error"))),FX!$A:$B,2,0)+SUMIFS($AY:$AY,$BG:$BG,$BG525,$B:$B,$B525),$BI525*(VLOOKUP($D525&amp;$L525,FX!$A:$B,2,0)))))</f>
        <v>-335.73</v>
      </c>
      <c r="BK525" t="str">
        <f>IF(E525="CASH",IFERROR(VLOOKUP(M525,[1]mapping!$A:$C,3,0),""),IF(I525="F.E.T.",IF(VLOOKUP(O525,[1]forwards!$E:$Q,13,0)=0,"",VLOOKUP(O525,[1]forwards!$E:$Q,13,0)),""))</f>
        <v>P</v>
      </c>
      <c r="BL525" t="str">
        <f>IF($B525&lt;&gt;VLOOKUP($BL$1,NAV!$A:$N,MATCH("SubFund_Code",NAV!$A$1:$N$1,0),0),"n/a",IF($BK525="",$BJ525/SUMIFS($BJ:$BJ,$BK:$BK,"",$B:$B,$B525)*VLOOKUP($BL$1,NAV!$A:$N,MATCH("Hedged sc",NAV!$A$1:$N$1,0),0)/VLOOKUP($BL$1,NAV!$A:$N,MATCH("SC in FUND CCY",NAV!$A$1:$N$1,0),0),IF($BK525&lt;&gt;VLOOKUP($BL$1,NAV!$A:$N,MATCH("SC",NAV!$A$1:$N$1,0),0),"n/a",$BJ525/VLOOKUP($BL$1,NAV!$A:$N,MATCH("SC in FUND CCY",NAV!$A$1:$N$1,0),0))))</f>
        <v>n/a</v>
      </c>
    </row>
    <row r="526" spans="1:65" hidden="1" x14ac:dyDescent="0.25">
      <c r="A526" s="1">
        <v>44196</v>
      </c>
      <c r="B526" t="s">
        <v>1605</v>
      </c>
      <c r="C526" t="s">
        <v>1606</v>
      </c>
      <c r="D526" t="s">
        <v>63</v>
      </c>
      <c r="E526" t="s">
        <v>58</v>
      </c>
      <c r="F526" t="s">
        <v>59</v>
      </c>
      <c r="G526" t="s">
        <v>60</v>
      </c>
      <c r="H526">
        <v>850</v>
      </c>
      <c r="I526" t="s">
        <v>62</v>
      </c>
      <c r="L526" t="s">
        <v>63</v>
      </c>
      <c r="M526">
        <v>294880</v>
      </c>
      <c r="N526">
        <v>0</v>
      </c>
      <c r="Q526" t="s">
        <v>89</v>
      </c>
      <c r="AQ526">
        <v>-4.88</v>
      </c>
      <c r="AS526">
        <v>-4.88</v>
      </c>
      <c r="AT526">
        <v>-4.88</v>
      </c>
      <c r="AV526">
        <v>-4.88</v>
      </c>
      <c r="BA526">
        <v>733271.97</v>
      </c>
      <c r="BD526">
        <v>30491479.870000001</v>
      </c>
      <c r="BE526">
        <v>-1.5999999999999999E-5</v>
      </c>
      <c r="BF526" t="str">
        <f>IF(TRIM(W526)="",IF(TRIM(O526)="",IF(TRIM(M526)="","please check",CONCATENATE(M526,"_",COUNTIFS($M$2:$M526,M526,$C$2:$C526,$C526))),CONCATENATE(O526,"_",COUNTIFS($O$2:$O526,O526,$C$2:$C526,$C526))),W526)</f>
        <v>294880_1</v>
      </c>
      <c r="BG526" t="str">
        <f t="shared" si="30"/>
        <v/>
      </c>
      <c r="BH526">
        <f t="shared" si="31"/>
        <v>-4.88</v>
      </c>
      <c r="BI526">
        <f t="shared" si="32"/>
        <v>-4.88</v>
      </c>
      <c r="BJ526">
        <f>IF($I526&lt;&gt;"F.E.T.",$AV526,IF($BK526="",IF($D526=$L526,$BI526,-SUMIFS($BI:$BI,$BG:$BG,$BG526,$B:$B,$B526,$L:$L,"&lt;&gt;"&amp;$L526)+SUMIFS($AY:$AY,$BG:$BG,$BG526,$B:$B,$B526)),IF($D526=$L526,-SUMIFS($BI:$BI,$BG:$BG,$BG526,$B:$B,$B526,$L:$L,"&lt;&gt;"&amp;$L526)*VLOOKUP($D526&amp;(IF($L526=MID($Q526,FIND("Bought ",$Q526)+7,3),MID($Q526,FIND("Sold ",$Q526)+5,3),IF($L526=MID($Q526,FIND("Sold ",$Q526)+5,3),MID($Q526,FIND("Bought ",$Q526)+7,3),"error"))),FX!$A:$B,2,0)+SUMIFS($AY:$AY,$BG:$BG,$BG526,$B:$B,$B526),$BI526*(VLOOKUP($D526&amp;$L526,FX!$A:$B,2,0)))))</f>
        <v>-4.88</v>
      </c>
      <c r="BK526" t="str">
        <f>IF(E526="CASH",IFERROR(VLOOKUP(M526,[1]mapping!$A:$C,3,0),""),IF(I526="F.E.T.",IF(VLOOKUP(O526,[1]forwards!$E:$Q,13,0)=0,"",VLOOKUP(O526,[1]forwards!$E:$Q,13,0)),""))</f>
        <v>PD</v>
      </c>
      <c r="BL526" t="str">
        <f>IF($B526&lt;&gt;VLOOKUP($BL$1,NAV!$A:$N,MATCH("SubFund_Code",NAV!$A$1:$N$1,0),0),"n/a",IF($BK526="",$BJ526/SUMIFS($BJ:$BJ,$BK:$BK,"",$B:$B,$B526)*VLOOKUP($BL$1,NAV!$A:$N,MATCH("Hedged sc",NAV!$A$1:$N$1,0),0)/VLOOKUP($BL$1,NAV!$A:$N,MATCH("SC in FUND CCY",NAV!$A$1:$N$1,0),0),IF($BK526&lt;&gt;VLOOKUP($BL$1,NAV!$A:$N,MATCH("SC",NAV!$A$1:$N$1,0),0),"n/a",$BJ526/VLOOKUP($BL$1,NAV!$A:$N,MATCH("SC in FUND CCY",NAV!$A$1:$N$1,0),0))))</f>
        <v>n/a</v>
      </c>
    </row>
    <row r="527" spans="1:65" hidden="1" x14ac:dyDescent="0.25">
      <c r="A527" s="1">
        <v>44196</v>
      </c>
      <c r="B527" t="s">
        <v>1605</v>
      </c>
      <c r="C527" t="s">
        <v>1606</v>
      </c>
      <c r="D527" t="s">
        <v>63</v>
      </c>
      <c r="E527" t="s">
        <v>124</v>
      </c>
      <c r="F527" t="s">
        <v>125</v>
      </c>
      <c r="G527" t="s">
        <v>126</v>
      </c>
      <c r="H527">
        <v>400</v>
      </c>
      <c r="I527" t="s">
        <v>197</v>
      </c>
      <c r="J527">
        <v>410</v>
      </c>
      <c r="K527" t="s">
        <v>198</v>
      </c>
      <c r="L527" t="s">
        <v>63</v>
      </c>
      <c r="P527">
        <v>996788000000</v>
      </c>
      <c r="Q527" t="s">
        <v>1610</v>
      </c>
      <c r="R527" t="s">
        <v>199</v>
      </c>
      <c r="S527" t="s">
        <v>200</v>
      </c>
      <c r="T527" t="s">
        <v>461</v>
      </c>
      <c r="U527" t="s">
        <v>219</v>
      </c>
      <c r="V527">
        <v>20052</v>
      </c>
      <c r="W527" t="s">
        <v>1611</v>
      </c>
      <c r="X527" t="s">
        <v>1612</v>
      </c>
      <c r="AB527">
        <v>71741</v>
      </c>
      <c r="AC527" s="1">
        <v>43850</v>
      </c>
      <c r="AD527" s="1">
        <v>43852</v>
      </c>
      <c r="AE527" s="1">
        <v>44182</v>
      </c>
      <c r="AL527">
        <v>1</v>
      </c>
      <c r="AO527">
        <v>26.919326000000002</v>
      </c>
      <c r="AP527">
        <v>26.584</v>
      </c>
      <c r="AQ527">
        <v>1907162.74</v>
      </c>
      <c r="AR527">
        <v>0</v>
      </c>
      <c r="AS527">
        <v>1907162.74</v>
      </c>
      <c r="AT527">
        <v>1907162.74</v>
      </c>
      <c r="AU527">
        <v>0</v>
      </c>
      <c r="AV527">
        <v>1907162.74</v>
      </c>
      <c r="AW527">
        <v>1931219.38</v>
      </c>
      <c r="AX527">
        <v>1931219.38</v>
      </c>
      <c r="BA527">
        <v>29558754.09</v>
      </c>
      <c r="BB527">
        <v>0</v>
      </c>
      <c r="BC527">
        <v>29558754.09</v>
      </c>
      <c r="BD527">
        <v>30491479.870000001</v>
      </c>
      <c r="BE527">
        <v>6.25474</v>
      </c>
      <c r="BF527" t="str">
        <f>IF(TRIM(W527)="",IF(TRIM(O527)="",IF(TRIM(M527)="","please check",CONCATENATE(M527,"_",COUNTIFS($M$2:$M527,M527,$C$2:$C527,$C527))),CONCATENATE(O527,"_",COUNTIFS($O$2:$O527,O527,$C$2:$C527,$C527))),W527)</f>
        <v>IE00BZ163M45</v>
      </c>
      <c r="BG527" t="str">
        <f t="shared" si="30"/>
        <v/>
      </c>
      <c r="BH527">
        <f t="shared" si="31"/>
        <v>71741</v>
      </c>
      <c r="BI527">
        <f t="shared" si="32"/>
        <v>1907162.74</v>
      </c>
      <c r="BJ527">
        <f>IF($I527&lt;&gt;"F.E.T.",$AV527,IF($BK527="",IF($D527=$L527,$BI527,-SUMIFS($BI:$BI,$BG:$BG,$BG527,$B:$B,$B527,$L:$L,"&lt;&gt;"&amp;$L527)+SUMIFS($AY:$AY,$BG:$BG,$BG527,$B:$B,$B527)),IF($D527=$L527,-SUMIFS($BI:$BI,$BG:$BG,$BG527,$B:$B,$B527,$L:$L,"&lt;&gt;"&amp;$L527)*VLOOKUP($D527&amp;(IF($L527=MID($Q527,FIND("Bought ",$Q527)+7,3),MID($Q527,FIND("Sold ",$Q527)+5,3),IF($L527=MID($Q527,FIND("Sold ",$Q527)+5,3),MID($Q527,FIND("Bought ",$Q527)+7,3),"error"))),FX!$A:$B,2,0)+SUMIFS($AY:$AY,$BG:$BG,$BG527,$B:$B,$B527),$BI527*(VLOOKUP($D527&amp;$L527,FX!$A:$B,2,0)))))</f>
        <v>1907162.74</v>
      </c>
      <c r="BK527" t="str">
        <f>IF(E527="CASH",IFERROR(VLOOKUP(M527,[1]mapping!$A:$C,3,0),""),IF(I527="F.E.T.",IF(VLOOKUP(O527,[1]forwards!$E:$Q,13,0)=0,"",VLOOKUP(O527,[1]forwards!$E:$Q,13,0)),""))</f>
        <v/>
      </c>
      <c r="BL527" t="str">
        <f>IF($B527&lt;&gt;VLOOKUP($BL$1,NAV!$A:$N,MATCH("SubFund_Code",NAV!$A$1:$N$1,0),0),"n/a",IF($BK527="",$BJ527/SUMIFS($BJ:$BJ,$BK:$BK,"",$B:$B,$B527)*VLOOKUP($BL$1,NAV!$A:$N,MATCH("Hedged sc",NAV!$A$1:$N$1,0),0)/VLOOKUP($BL$1,NAV!$A:$N,MATCH("SC in FUND CCY",NAV!$A$1:$N$1,0),0),IF($BK527&lt;&gt;VLOOKUP($BL$1,NAV!$A:$N,MATCH("SC",NAV!$A$1:$N$1,0),0),"n/a",$BJ527/VLOOKUP($BL$1,NAV!$A:$N,MATCH("SC in FUND CCY",NAV!$A$1:$N$1,0),0))))</f>
        <v>n/a</v>
      </c>
    </row>
    <row r="528" spans="1:65" hidden="1" x14ac:dyDescent="0.25">
      <c r="A528" s="1">
        <v>44196</v>
      </c>
      <c r="B528" t="s">
        <v>1605</v>
      </c>
      <c r="C528" t="s">
        <v>1606</v>
      </c>
      <c r="D528" t="s">
        <v>63</v>
      </c>
      <c r="E528" t="s">
        <v>124</v>
      </c>
      <c r="F528" t="s">
        <v>125</v>
      </c>
      <c r="G528" t="s">
        <v>126</v>
      </c>
      <c r="H528">
        <v>400</v>
      </c>
      <c r="I528" t="s">
        <v>197</v>
      </c>
      <c r="J528">
        <v>410</v>
      </c>
      <c r="K528" t="s">
        <v>198</v>
      </c>
      <c r="L528" t="s">
        <v>63</v>
      </c>
      <c r="P528">
        <v>829526000000</v>
      </c>
      <c r="Q528" t="s">
        <v>1613</v>
      </c>
      <c r="R528" t="s">
        <v>199</v>
      </c>
      <c r="S528" t="s">
        <v>200</v>
      </c>
      <c r="T528" t="s">
        <v>461</v>
      </c>
      <c r="U528" t="s">
        <v>219</v>
      </c>
      <c r="V528">
        <v>20052</v>
      </c>
      <c r="W528" t="s">
        <v>1614</v>
      </c>
      <c r="X528" t="s">
        <v>1615</v>
      </c>
      <c r="AB528">
        <v>13140</v>
      </c>
      <c r="AC528" s="1">
        <v>43916</v>
      </c>
      <c r="AD528" s="1">
        <v>43920</v>
      </c>
      <c r="AL528">
        <v>1</v>
      </c>
      <c r="AO528">
        <v>114.795742</v>
      </c>
      <c r="AP528">
        <v>114.152</v>
      </c>
      <c r="AQ528">
        <v>1499957.28</v>
      </c>
      <c r="AR528">
        <v>0</v>
      </c>
      <c r="AS528">
        <v>1499957.28</v>
      </c>
      <c r="AT528">
        <v>1499957.28</v>
      </c>
      <c r="AU528">
        <v>0</v>
      </c>
      <c r="AV528">
        <v>1499957.28</v>
      </c>
      <c r="AW528">
        <v>1508416.05</v>
      </c>
      <c r="AX528">
        <v>1508416.05</v>
      </c>
      <c r="BA528">
        <v>29558754.09</v>
      </c>
      <c r="BB528">
        <v>0</v>
      </c>
      <c r="BC528">
        <v>29558754.09</v>
      </c>
      <c r="BD528">
        <v>30491479.870000001</v>
      </c>
      <c r="BE528">
        <v>4.9192669999999996</v>
      </c>
      <c r="BF528" t="str">
        <f>IF(TRIM(W528)="",IF(TRIM(O528)="",IF(TRIM(M528)="","please check",CONCATENATE(M528,"_",COUNTIFS($M$2:$M528,M528,$C$2:$C528,$C528))),CONCATENATE(O528,"_",COUNTIFS($O$2:$O528,O528,$C$2:$C528,$C528))),W528)</f>
        <v>IE00BJK9HH50</v>
      </c>
      <c r="BG528" t="str">
        <f t="shared" si="30"/>
        <v/>
      </c>
      <c r="BH528">
        <f t="shared" si="31"/>
        <v>13140</v>
      </c>
      <c r="BI528">
        <f t="shared" si="32"/>
        <v>1499957.28</v>
      </c>
      <c r="BJ528">
        <f>IF($I528&lt;&gt;"F.E.T.",$AV528,IF($BK528="",IF($D528=$L528,$BI528,-SUMIFS($BI:$BI,$BG:$BG,$BG528,$B:$B,$B528,$L:$L,"&lt;&gt;"&amp;$L528)+SUMIFS($AY:$AY,$BG:$BG,$BG528,$B:$B,$B528)),IF($D528=$L528,-SUMIFS($BI:$BI,$BG:$BG,$BG528,$B:$B,$B528,$L:$L,"&lt;&gt;"&amp;$L528)*VLOOKUP($D528&amp;(IF($L528=MID($Q528,FIND("Bought ",$Q528)+7,3),MID($Q528,FIND("Sold ",$Q528)+5,3),IF($L528=MID($Q528,FIND("Sold ",$Q528)+5,3),MID($Q528,FIND("Bought ",$Q528)+7,3),"error"))),FX!$A:$B,2,0)+SUMIFS($AY:$AY,$BG:$BG,$BG528,$B:$B,$B528),$BI528*(VLOOKUP($D528&amp;$L528,FX!$A:$B,2,0)))))</f>
        <v>1499957.28</v>
      </c>
      <c r="BK528" t="str">
        <f>IF(E528="CASH",IFERROR(VLOOKUP(M528,[1]mapping!$A:$C,3,0),""),IF(I528="F.E.T.",IF(VLOOKUP(O528,[1]forwards!$E:$Q,13,0)=0,"",VLOOKUP(O528,[1]forwards!$E:$Q,13,0)),""))</f>
        <v/>
      </c>
      <c r="BL528" t="str">
        <f>IF($B528&lt;&gt;VLOOKUP($BL$1,NAV!$A:$N,MATCH("SubFund_Code",NAV!$A$1:$N$1,0),0),"n/a",IF($BK528="",$BJ528/SUMIFS($BJ:$BJ,$BK:$BK,"",$B:$B,$B528)*VLOOKUP($BL$1,NAV!$A:$N,MATCH("Hedged sc",NAV!$A$1:$N$1,0),0)/VLOOKUP($BL$1,NAV!$A:$N,MATCH("SC in FUND CCY",NAV!$A$1:$N$1,0),0),IF($BK528&lt;&gt;VLOOKUP($BL$1,NAV!$A:$N,MATCH("SC",NAV!$A$1:$N$1,0),0),"n/a",$BJ528/VLOOKUP($BL$1,NAV!$A:$N,MATCH("SC in FUND CCY",NAV!$A$1:$N$1,0),0))))</f>
        <v>n/a</v>
      </c>
    </row>
    <row r="529" spans="1:64" hidden="1" x14ac:dyDescent="0.25">
      <c r="A529" s="1">
        <v>44196</v>
      </c>
      <c r="B529" t="s">
        <v>1605</v>
      </c>
      <c r="C529" t="s">
        <v>1606</v>
      </c>
      <c r="D529" t="s">
        <v>63</v>
      </c>
      <c r="E529" t="s">
        <v>124</v>
      </c>
      <c r="F529" t="s">
        <v>125</v>
      </c>
      <c r="G529" t="s">
        <v>126</v>
      </c>
      <c r="H529">
        <v>400</v>
      </c>
      <c r="I529" t="s">
        <v>197</v>
      </c>
      <c r="J529">
        <v>410</v>
      </c>
      <c r="K529" t="s">
        <v>198</v>
      </c>
      <c r="L529" t="s">
        <v>63</v>
      </c>
      <c r="P529">
        <v>823855000010</v>
      </c>
      <c r="Q529" t="s">
        <v>1616</v>
      </c>
      <c r="R529" t="s">
        <v>199</v>
      </c>
      <c r="S529" t="s">
        <v>200</v>
      </c>
      <c r="T529" t="s">
        <v>322</v>
      </c>
      <c r="U529" t="s">
        <v>219</v>
      </c>
      <c r="V529">
        <v>20052</v>
      </c>
      <c r="W529" t="s">
        <v>1617</v>
      </c>
      <c r="X529" t="s">
        <v>1618</v>
      </c>
      <c r="AB529">
        <v>57411</v>
      </c>
      <c r="AC529" s="1">
        <v>43970</v>
      </c>
      <c r="AD529" s="1">
        <v>43973</v>
      </c>
      <c r="AE529" s="1">
        <v>44091</v>
      </c>
      <c r="AL529">
        <v>1</v>
      </c>
      <c r="AO529">
        <v>5.2299360000000004</v>
      </c>
      <c r="AP529">
        <v>5.2192999999999996</v>
      </c>
      <c r="AQ529">
        <v>299645.23</v>
      </c>
      <c r="AR529">
        <v>0</v>
      </c>
      <c r="AS529">
        <v>299645.23</v>
      </c>
      <c r="AT529">
        <v>299645.23</v>
      </c>
      <c r="AU529">
        <v>0</v>
      </c>
      <c r="AV529">
        <v>299645.23</v>
      </c>
      <c r="AW529">
        <v>300255.87</v>
      </c>
      <c r="AX529">
        <v>300255.87</v>
      </c>
      <c r="BA529">
        <v>29558754.09</v>
      </c>
      <c r="BB529">
        <v>0</v>
      </c>
      <c r="BC529">
        <v>29558754.09</v>
      </c>
      <c r="BD529">
        <v>30491479.870000001</v>
      </c>
      <c r="BE529">
        <v>0.98271799999999998</v>
      </c>
      <c r="BF529" t="str">
        <f>IF(TRIM(W529)="",IF(TRIM(O529)="",IF(TRIM(M529)="","please check",CONCATENATE(M529,"_",COUNTIFS($M$2:$M529,M529,$C$2:$C529,$C529))),CONCATENATE(O529,"_",COUNTIFS($O$2:$O529,O529,$C$2:$C529,$C529))),W529)</f>
        <v>IE00BK95B138</v>
      </c>
      <c r="BG529" t="str">
        <f t="shared" si="30"/>
        <v/>
      </c>
      <c r="BH529">
        <f t="shared" si="31"/>
        <v>57411</v>
      </c>
      <c r="BI529">
        <f t="shared" si="32"/>
        <v>299645.23</v>
      </c>
      <c r="BJ529">
        <f>IF($I529&lt;&gt;"F.E.T.",$AV529,IF($BK529="",IF($D529=$L529,$BI529,-SUMIFS($BI:$BI,$BG:$BG,$BG529,$B:$B,$B529,$L:$L,"&lt;&gt;"&amp;$L529)+SUMIFS($AY:$AY,$BG:$BG,$BG529,$B:$B,$B529)),IF($D529=$L529,-SUMIFS($BI:$BI,$BG:$BG,$BG529,$B:$B,$B529,$L:$L,"&lt;&gt;"&amp;$L529)*VLOOKUP($D529&amp;(IF($L529=MID($Q529,FIND("Bought ",$Q529)+7,3),MID($Q529,FIND("Sold ",$Q529)+5,3),IF($L529=MID($Q529,FIND("Sold ",$Q529)+5,3),MID($Q529,FIND("Bought ",$Q529)+7,3),"error"))),FX!$A:$B,2,0)+SUMIFS($AY:$AY,$BG:$BG,$BG529,$B:$B,$B529),$BI529*(VLOOKUP($D529&amp;$L529,FX!$A:$B,2,0)))))</f>
        <v>299645.23</v>
      </c>
      <c r="BK529" t="str">
        <f>IF(E529="CASH",IFERROR(VLOOKUP(M529,[1]mapping!$A:$C,3,0),""),IF(I529="F.E.T.",IF(VLOOKUP(O529,[1]forwards!$E:$Q,13,0)=0,"",VLOOKUP(O529,[1]forwards!$E:$Q,13,0)),""))</f>
        <v/>
      </c>
      <c r="BL529" t="str">
        <f>IF($B529&lt;&gt;VLOOKUP($BL$1,NAV!$A:$N,MATCH("SubFund_Code",NAV!$A$1:$N$1,0),0),"n/a",IF($BK529="",$BJ529/SUMIFS($BJ:$BJ,$BK:$BK,"",$B:$B,$B529)*VLOOKUP($BL$1,NAV!$A:$N,MATCH("Hedged sc",NAV!$A$1:$N$1,0),0)/VLOOKUP($BL$1,NAV!$A:$N,MATCH("SC in FUND CCY",NAV!$A$1:$N$1,0),0),IF($BK529&lt;&gt;VLOOKUP($BL$1,NAV!$A:$N,MATCH("SC",NAV!$A$1:$N$1,0),0),"n/a",$BJ529/VLOOKUP($BL$1,NAV!$A:$N,MATCH("SC in FUND CCY",NAV!$A$1:$N$1,0),0))))</f>
        <v>n/a</v>
      </c>
    </row>
    <row r="530" spans="1:64" hidden="1" x14ac:dyDescent="0.25">
      <c r="A530" s="1">
        <v>44196</v>
      </c>
      <c r="B530" t="s">
        <v>1605</v>
      </c>
      <c r="C530" t="s">
        <v>1606</v>
      </c>
      <c r="D530" t="s">
        <v>63</v>
      </c>
      <c r="E530" t="s">
        <v>124</v>
      </c>
      <c r="F530" t="s">
        <v>125</v>
      </c>
      <c r="G530" t="s">
        <v>126</v>
      </c>
      <c r="H530">
        <v>400</v>
      </c>
      <c r="I530" t="s">
        <v>197</v>
      </c>
      <c r="J530">
        <v>410</v>
      </c>
      <c r="K530" t="s">
        <v>198</v>
      </c>
      <c r="L530" t="s">
        <v>63</v>
      </c>
      <c r="P530">
        <v>249234000000</v>
      </c>
      <c r="Q530" t="s">
        <v>1619</v>
      </c>
      <c r="R530" t="s">
        <v>199</v>
      </c>
      <c r="S530" t="s">
        <v>200</v>
      </c>
      <c r="T530" t="s">
        <v>206</v>
      </c>
      <c r="U530" t="s">
        <v>309</v>
      </c>
      <c r="V530">
        <v>635713</v>
      </c>
      <c r="W530" t="s">
        <v>1620</v>
      </c>
      <c r="X530" t="s">
        <v>1621</v>
      </c>
      <c r="AB530">
        <v>53064</v>
      </c>
      <c r="AC530" s="1">
        <v>43641</v>
      </c>
      <c r="AD530" s="1">
        <v>43643</v>
      </c>
      <c r="AE530" s="1">
        <v>44175</v>
      </c>
      <c r="AL530">
        <v>1</v>
      </c>
      <c r="AO530">
        <v>41.928907000000002</v>
      </c>
      <c r="AP530">
        <v>44.45</v>
      </c>
      <c r="AQ530">
        <v>2358694.7999999998</v>
      </c>
      <c r="AR530">
        <v>0</v>
      </c>
      <c r="AS530">
        <v>2358694.7999999998</v>
      </c>
      <c r="AT530">
        <v>2358694.7999999998</v>
      </c>
      <c r="AU530">
        <v>0</v>
      </c>
      <c r="AV530">
        <v>2358694.7999999998</v>
      </c>
      <c r="AW530">
        <v>2224915.5299999998</v>
      </c>
      <c r="AX530">
        <v>2224915.5299999998</v>
      </c>
      <c r="BA530">
        <v>29558754.09</v>
      </c>
      <c r="BB530">
        <v>0</v>
      </c>
      <c r="BC530">
        <v>29558754.09</v>
      </c>
      <c r="BD530">
        <v>30491479.870000001</v>
      </c>
      <c r="BE530">
        <v>7.7355859999999996</v>
      </c>
      <c r="BF530" t="str">
        <f>IF(TRIM(W530)="",IF(TRIM(O530)="",IF(TRIM(M530)="","please check",CONCATENATE(M530,"_",COUNTIFS($M$2:$M530,M530,$C$2:$C530,$C530))),CONCATENATE(O530,"_",COUNTIFS($O$2:$O530,O530,$C$2:$C530,$C530))),W530)</f>
        <v>IE00BF2GFH28</v>
      </c>
      <c r="BG530" t="str">
        <f t="shared" si="30"/>
        <v/>
      </c>
      <c r="BH530">
        <f t="shared" si="31"/>
        <v>53064</v>
      </c>
      <c r="BI530">
        <f t="shared" si="32"/>
        <v>2358694.7999999998</v>
      </c>
      <c r="BJ530">
        <f>IF($I530&lt;&gt;"F.E.T.",$AV530,IF($BK530="",IF($D530=$L530,$BI530,-SUMIFS($BI:$BI,$BG:$BG,$BG530,$B:$B,$B530,$L:$L,"&lt;&gt;"&amp;$L530)+SUMIFS($AY:$AY,$BG:$BG,$BG530,$B:$B,$B530)),IF($D530=$L530,-SUMIFS($BI:$BI,$BG:$BG,$BG530,$B:$B,$B530,$L:$L,"&lt;&gt;"&amp;$L530)*VLOOKUP($D530&amp;(IF($L530=MID($Q530,FIND("Bought ",$Q530)+7,3),MID($Q530,FIND("Sold ",$Q530)+5,3),IF($L530=MID($Q530,FIND("Sold ",$Q530)+5,3),MID($Q530,FIND("Bought ",$Q530)+7,3),"error"))),FX!$A:$B,2,0)+SUMIFS($AY:$AY,$BG:$BG,$BG530,$B:$B,$B530),$BI530*(VLOOKUP($D530&amp;$L530,FX!$A:$B,2,0)))))</f>
        <v>2358694.7999999998</v>
      </c>
      <c r="BK530" t="str">
        <f>IF(E530="CASH",IFERROR(VLOOKUP(M530,[1]mapping!$A:$C,3,0),""),IF(I530="F.E.T.",IF(VLOOKUP(O530,[1]forwards!$E:$Q,13,0)=0,"",VLOOKUP(O530,[1]forwards!$E:$Q,13,0)),""))</f>
        <v/>
      </c>
      <c r="BL530" t="str">
        <f>IF($B530&lt;&gt;VLOOKUP($BL$1,NAV!$A:$N,MATCH("SubFund_Code",NAV!$A$1:$N$1,0),0),"n/a",IF($BK530="",$BJ530/SUMIFS($BJ:$BJ,$BK:$BK,"",$B:$B,$B530)*VLOOKUP($BL$1,NAV!$A:$N,MATCH("Hedged sc",NAV!$A$1:$N$1,0),0)/VLOOKUP($BL$1,NAV!$A:$N,MATCH("SC in FUND CCY",NAV!$A$1:$N$1,0),0),IF($BK530&lt;&gt;VLOOKUP($BL$1,NAV!$A:$N,MATCH("SC",NAV!$A$1:$N$1,0),0),"n/a",$BJ530/VLOOKUP($BL$1,NAV!$A:$N,MATCH("SC in FUND CCY",NAV!$A$1:$N$1,0),0))))</f>
        <v>n/a</v>
      </c>
    </row>
    <row r="531" spans="1:64" hidden="1" x14ac:dyDescent="0.25">
      <c r="A531" s="1">
        <v>44196</v>
      </c>
      <c r="B531" t="s">
        <v>1605</v>
      </c>
      <c r="C531" t="s">
        <v>1606</v>
      </c>
      <c r="D531" t="s">
        <v>63</v>
      </c>
      <c r="E531" t="s">
        <v>124</v>
      </c>
      <c r="F531" t="s">
        <v>125</v>
      </c>
      <c r="G531" t="s">
        <v>126</v>
      </c>
      <c r="H531">
        <v>400</v>
      </c>
      <c r="I531" t="s">
        <v>197</v>
      </c>
      <c r="J531">
        <v>410</v>
      </c>
      <c r="K531" t="s">
        <v>198</v>
      </c>
      <c r="L531" t="s">
        <v>63</v>
      </c>
      <c r="P531">
        <v>996788000000</v>
      </c>
      <c r="Q531" t="s">
        <v>1610</v>
      </c>
      <c r="R531" t="s">
        <v>199</v>
      </c>
      <c r="S531" t="s">
        <v>200</v>
      </c>
      <c r="T531" t="s">
        <v>461</v>
      </c>
      <c r="U531" t="s">
        <v>309</v>
      </c>
      <c r="V531">
        <v>635713</v>
      </c>
      <c r="W531" t="s">
        <v>1611</v>
      </c>
      <c r="X531" t="s">
        <v>1612</v>
      </c>
      <c r="AB531">
        <v>91206</v>
      </c>
      <c r="AC531" s="1">
        <v>43301</v>
      </c>
      <c r="AD531" s="1">
        <v>43306</v>
      </c>
      <c r="AE531" s="1">
        <v>44182</v>
      </c>
      <c r="AL531">
        <v>1</v>
      </c>
      <c r="AO531">
        <v>23.9114</v>
      </c>
      <c r="AP531">
        <v>26.584</v>
      </c>
      <c r="AQ531">
        <v>2424620.2999999998</v>
      </c>
      <c r="AR531">
        <v>0</v>
      </c>
      <c r="AS531">
        <v>2424620.2999999998</v>
      </c>
      <c r="AT531">
        <v>2424620.2999999998</v>
      </c>
      <c r="AU531">
        <v>0</v>
      </c>
      <c r="AV531">
        <v>2424620.2999999998</v>
      </c>
      <c r="AW531">
        <v>2180863.15</v>
      </c>
      <c r="AX531">
        <v>2180863.15</v>
      </c>
      <c r="BA531">
        <v>29558754.09</v>
      </c>
      <c r="BB531">
        <v>0</v>
      </c>
      <c r="BC531">
        <v>29558754.09</v>
      </c>
      <c r="BD531">
        <v>30491479.870000001</v>
      </c>
      <c r="BE531">
        <v>7.9517959999999999</v>
      </c>
      <c r="BF531" t="str">
        <f>IF(TRIM(W531)="",IF(TRIM(O531)="",IF(TRIM(M531)="","please check",CONCATENATE(M531,"_",COUNTIFS($M$2:$M531,M531,$C$2:$C531,$C531))),CONCATENATE(O531,"_",COUNTIFS($O$2:$O531,O531,$C$2:$C531,$C531))),W531)</f>
        <v>IE00BZ163M45</v>
      </c>
      <c r="BG531" t="str">
        <f t="shared" si="30"/>
        <v/>
      </c>
      <c r="BH531">
        <f t="shared" si="31"/>
        <v>91206</v>
      </c>
      <c r="BI531">
        <f t="shared" si="32"/>
        <v>2424620.2999999998</v>
      </c>
      <c r="BJ531">
        <f>IF($I531&lt;&gt;"F.E.T.",$AV531,IF($BK531="",IF($D531=$L531,$BI531,-SUMIFS($BI:$BI,$BG:$BG,$BG531,$B:$B,$B531,$L:$L,"&lt;&gt;"&amp;$L531)+SUMIFS($AY:$AY,$BG:$BG,$BG531,$B:$B,$B531)),IF($D531=$L531,-SUMIFS($BI:$BI,$BG:$BG,$BG531,$B:$B,$B531,$L:$L,"&lt;&gt;"&amp;$L531)*VLOOKUP($D531&amp;(IF($L531=MID($Q531,FIND("Bought ",$Q531)+7,3),MID($Q531,FIND("Sold ",$Q531)+5,3),IF($L531=MID($Q531,FIND("Sold ",$Q531)+5,3),MID($Q531,FIND("Bought ",$Q531)+7,3),"error"))),FX!$A:$B,2,0)+SUMIFS($AY:$AY,$BG:$BG,$BG531,$B:$B,$B531),$BI531*(VLOOKUP($D531&amp;$L531,FX!$A:$B,2,0)))))</f>
        <v>2424620.2999999998</v>
      </c>
      <c r="BK531" t="str">
        <f>IF(E531="CASH",IFERROR(VLOOKUP(M531,[1]mapping!$A:$C,3,0),""),IF(I531="F.E.T.",IF(VLOOKUP(O531,[1]forwards!$E:$Q,13,0)=0,"",VLOOKUP(O531,[1]forwards!$E:$Q,13,0)),""))</f>
        <v/>
      </c>
      <c r="BL531" t="str">
        <f>IF($B531&lt;&gt;VLOOKUP($BL$1,NAV!$A:$N,MATCH("SubFund_Code",NAV!$A$1:$N$1,0),0),"n/a",IF($BK531="",$BJ531/SUMIFS($BJ:$BJ,$BK:$BK,"",$B:$B,$B531)*VLOOKUP($BL$1,NAV!$A:$N,MATCH("Hedged sc",NAV!$A$1:$N$1,0),0)/VLOOKUP($BL$1,NAV!$A:$N,MATCH("SC in FUND CCY",NAV!$A$1:$N$1,0),0),IF($BK531&lt;&gt;VLOOKUP($BL$1,NAV!$A:$N,MATCH("SC",NAV!$A$1:$N$1,0),0),"n/a",$BJ531/VLOOKUP($BL$1,NAV!$A:$N,MATCH("SC in FUND CCY",NAV!$A$1:$N$1,0),0))))</f>
        <v>n/a</v>
      </c>
    </row>
    <row r="532" spans="1:64" hidden="1" x14ac:dyDescent="0.25">
      <c r="A532" s="1">
        <v>44196</v>
      </c>
      <c r="B532" t="s">
        <v>1605</v>
      </c>
      <c r="C532" t="s">
        <v>1606</v>
      </c>
      <c r="D532" t="s">
        <v>63</v>
      </c>
      <c r="E532" t="s">
        <v>124</v>
      </c>
      <c r="F532" t="s">
        <v>125</v>
      </c>
      <c r="G532" t="s">
        <v>126</v>
      </c>
      <c r="H532">
        <v>400</v>
      </c>
      <c r="I532" t="s">
        <v>197</v>
      </c>
      <c r="J532">
        <v>410</v>
      </c>
      <c r="K532" t="s">
        <v>198</v>
      </c>
      <c r="L532" t="s">
        <v>63</v>
      </c>
      <c r="P532">
        <v>201088000000</v>
      </c>
      <c r="Q532" t="s">
        <v>1622</v>
      </c>
      <c r="R532" t="s">
        <v>199</v>
      </c>
      <c r="S532" t="s">
        <v>149</v>
      </c>
      <c r="T532" t="s">
        <v>206</v>
      </c>
      <c r="U532" t="s">
        <v>219</v>
      </c>
      <c r="V532">
        <v>20052</v>
      </c>
      <c r="W532" t="s">
        <v>1623</v>
      </c>
      <c r="X532" t="s">
        <v>1624</v>
      </c>
      <c r="AB532">
        <v>350</v>
      </c>
      <c r="AC532" s="1">
        <v>43887</v>
      </c>
      <c r="AD532" s="1">
        <v>43892</v>
      </c>
      <c r="AL532">
        <v>1</v>
      </c>
      <c r="AO532">
        <v>242.57231400000001</v>
      </c>
      <c r="AP532">
        <v>239.63</v>
      </c>
      <c r="AQ532">
        <v>83870.5</v>
      </c>
      <c r="AR532">
        <v>0</v>
      </c>
      <c r="AS532">
        <v>83870.5</v>
      </c>
      <c r="AT532">
        <v>83870.5</v>
      </c>
      <c r="AU532">
        <v>0</v>
      </c>
      <c r="AV532">
        <v>83870.5</v>
      </c>
      <c r="AW532">
        <v>84900.31</v>
      </c>
      <c r="AX532">
        <v>84900.31</v>
      </c>
      <c r="BA532">
        <v>29558754.09</v>
      </c>
      <c r="BB532">
        <v>0</v>
      </c>
      <c r="BC532">
        <v>29558754.09</v>
      </c>
      <c r="BD532">
        <v>30491479.870000001</v>
      </c>
      <c r="BE532">
        <v>0.27506199999999997</v>
      </c>
      <c r="BF532" t="str">
        <f>IF(TRIM(W532)="",IF(TRIM(O532)="",IF(TRIM(M532)="","please check",CONCATENATE(M532,"_",COUNTIFS($M$2:$M532,M532,$C$2:$C532,$C532))),CONCATENATE(O532,"_",COUNTIFS($O$2:$O532,O532,$C$2:$C532,$C532))),W532)</f>
        <v>LU0429459356</v>
      </c>
      <c r="BG532" t="str">
        <f t="shared" si="30"/>
        <v/>
      </c>
      <c r="BH532">
        <f t="shared" si="31"/>
        <v>350</v>
      </c>
      <c r="BI532">
        <f t="shared" si="32"/>
        <v>83870.5</v>
      </c>
      <c r="BJ532">
        <f>IF($I532&lt;&gt;"F.E.T.",$AV532,IF($BK532="",IF($D532=$L532,$BI532,-SUMIFS($BI:$BI,$BG:$BG,$BG532,$B:$B,$B532,$L:$L,"&lt;&gt;"&amp;$L532)+SUMIFS($AY:$AY,$BG:$BG,$BG532,$B:$B,$B532)),IF($D532=$L532,-SUMIFS($BI:$BI,$BG:$BG,$BG532,$B:$B,$B532,$L:$L,"&lt;&gt;"&amp;$L532)*VLOOKUP($D532&amp;(IF($L532=MID($Q532,FIND("Bought ",$Q532)+7,3),MID($Q532,FIND("Sold ",$Q532)+5,3),IF($L532=MID($Q532,FIND("Sold ",$Q532)+5,3),MID($Q532,FIND("Bought ",$Q532)+7,3),"error"))),FX!$A:$B,2,0)+SUMIFS($AY:$AY,$BG:$BG,$BG532,$B:$B,$B532),$BI532*(VLOOKUP($D532&amp;$L532,FX!$A:$B,2,0)))))</f>
        <v>83870.5</v>
      </c>
      <c r="BK532" t="str">
        <f>IF(E532="CASH",IFERROR(VLOOKUP(M532,[1]mapping!$A:$C,3,0),""),IF(I532="F.E.T.",IF(VLOOKUP(O532,[1]forwards!$E:$Q,13,0)=0,"",VLOOKUP(O532,[1]forwards!$E:$Q,13,0)),""))</f>
        <v/>
      </c>
      <c r="BL532" t="str">
        <f>IF($B532&lt;&gt;VLOOKUP($BL$1,NAV!$A:$N,MATCH("SubFund_Code",NAV!$A$1:$N$1,0),0),"n/a",IF($BK532="",$BJ532/SUMIFS($BJ:$BJ,$BK:$BK,"",$B:$B,$B532)*VLOOKUP($BL$1,NAV!$A:$N,MATCH("Hedged sc",NAV!$A$1:$N$1,0),0)/VLOOKUP($BL$1,NAV!$A:$N,MATCH("SC in FUND CCY",NAV!$A$1:$N$1,0),0),IF($BK532&lt;&gt;VLOOKUP($BL$1,NAV!$A:$N,MATCH("SC",NAV!$A$1:$N$1,0),0),"n/a",$BJ532/VLOOKUP($BL$1,NAV!$A:$N,MATCH("SC in FUND CCY",NAV!$A$1:$N$1,0),0))))</f>
        <v>n/a</v>
      </c>
    </row>
    <row r="533" spans="1:64" hidden="1" x14ac:dyDescent="0.25">
      <c r="A533" s="1">
        <v>44196</v>
      </c>
      <c r="B533" t="s">
        <v>1605</v>
      </c>
      <c r="C533" t="s">
        <v>1606</v>
      </c>
      <c r="D533" t="s">
        <v>63</v>
      </c>
      <c r="E533" t="s">
        <v>124</v>
      </c>
      <c r="F533" t="s">
        <v>125</v>
      </c>
      <c r="G533" t="s">
        <v>126</v>
      </c>
      <c r="H533">
        <v>400</v>
      </c>
      <c r="I533" t="s">
        <v>197</v>
      </c>
      <c r="J533">
        <v>410</v>
      </c>
      <c r="K533" t="s">
        <v>198</v>
      </c>
      <c r="L533" t="s">
        <v>63</v>
      </c>
      <c r="P533">
        <v>201088000000</v>
      </c>
      <c r="Q533" t="s">
        <v>1622</v>
      </c>
      <c r="R533" t="s">
        <v>199</v>
      </c>
      <c r="S533" t="s">
        <v>149</v>
      </c>
      <c r="T533" t="s">
        <v>206</v>
      </c>
      <c r="U533" t="s">
        <v>309</v>
      </c>
      <c r="V533">
        <v>635713</v>
      </c>
      <c r="W533" t="s">
        <v>1623</v>
      </c>
      <c r="X533" t="s">
        <v>1624</v>
      </c>
      <c r="AB533">
        <v>17933</v>
      </c>
      <c r="AC533" s="1">
        <v>43887</v>
      </c>
      <c r="AD533" s="1">
        <v>43892</v>
      </c>
      <c r="AE533" s="1">
        <v>43999</v>
      </c>
      <c r="AL533">
        <v>1</v>
      </c>
      <c r="AO533">
        <v>230.51217600000001</v>
      </c>
      <c r="AP533">
        <v>239.63</v>
      </c>
      <c r="AQ533">
        <v>4297284.79</v>
      </c>
      <c r="AR533">
        <v>0</v>
      </c>
      <c r="AS533">
        <v>4297284.79</v>
      </c>
      <c r="AT533">
        <v>4297284.79</v>
      </c>
      <c r="AU533">
        <v>0</v>
      </c>
      <c r="AV533">
        <v>4297284.79</v>
      </c>
      <c r="AW533">
        <v>4133774.85</v>
      </c>
      <c r="AX533">
        <v>4133774.85</v>
      </c>
      <c r="BA533">
        <v>29558754.09</v>
      </c>
      <c r="BB533">
        <v>0</v>
      </c>
      <c r="BC533">
        <v>29558754.09</v>
      </c>
      <c r="BD533">
        <v>30491479.870000001</v>
      </c>
      <c r="BE533">
        <v>14.093394999999999</v>
      </c>
      <c r="BF533" t="str">
        <f>IF(TRIM(W533)="",IF(TRIM(O533)="",IF(TRIM(M533)="","please check",CONCATENATE(M533,"_",COUNTIFS($M$2:$M533,M533,$C$2:$C533,$C533))),CONCATENATE(O533,"_",COUNTIFS($O$2:$O533,O533,$C$2:$C533,$C533))),W533)</f>
        <v>LU0429459356</v>
      </c>
      <c r="BG533" t="str">
        <f t="shared" si="30"/>
        <v/>
      </c>
      <c r="BH533">
        <f t="shared" si="31"/>
        <v>17933</v>
      </c>
      <c r="BI533">
        <f t="shared" si="32"/>
        <v>4297284.79</v>
      </c>
      <c r="BJ533">
        <f>IF($I533&lt;&gt;"F.E.T.",$AV533,IF($BK533="",IF($D533=$L533,$BI533,-SUMIFS($BI:$BI,$BG:$BG,$BG533,$B:$B,$B533,$L:$L,"&lt;&gt;"&amp;$L533)+SUMIFS($AY:$AY,$BG:$BG,$BG533,$B:$B,$B533)),IF($D533=$L533,-SUMIFS($BI:$BI,$BG:$BG,$BG533,$B:$B,$B533,$L:$L,"&lt;&gt;"&amp;$L533)*VLOOKUP($D533&amp;(IF($L533=MID($Q533,FIND("Bought ",$Q533)+7,3),MID($Q533,FIND("Sold ",$Q533)+5,3),IF($L533=MID($Q533,FIND("Sold ",$Q533)+5,3),MID($Q533,FIND("Bought ",$Q533)+7,3),"error"))),FX!$A:$B,2,0)+SUMIFS($AY:$AY,$BG:$BG,$BG533,$B:$B,$B533),$BI533*(VLOOKUP($D533&amp;$L533,FX!$A:$B,2,0)))))</f>
        <v>4297284.79</v>
      </c>
      <c r="BK533" t="str">
        <f>IF(E533="CASH",IFERROR(VLOOKUP(M533,[1]mapping!$A:$C,3,0),""),IF(I533="F.E.T.",IF(VLOOKUP(O533,[1]forwards!$E:$Q,13,0)=0,"",VLOOKUP(O533,[1]forwards!$E:$Q,13,0)),""))</f>
        <v/>
      </c>
      <c r="BL533" t="str">
        <f>IF($B533&lt;&gt;VLOOKUP($BL$1,NAV!$A:$N,MATCH("SubFund_Code",NAV!$A$1:$N$1,0),0),"n/a",IF($BK533="",$BJ533/SUMIFS($BJ:$BJ,$BK:$BK,"",$B:$B,$B533)*VLOOKUP($BL$1,NAV!$A:$N,MATCH("Hedged sc",NAV!$A$1:$N$1,0),0)/VLOOKUP($BL$1,NAV!$A:$N,MATCH("SC in FUND CCY",NAV!$A$1:$N$1,0),0),IF($BK533&lt;&gt;VLOOKUP($BL$1,NAV!$A:$N,MATCH("SC",NAV!$A$1:$N$1,0),0),"n/a",$BJ533/VLOOKUP($BL$1,NAV!$A:$N,MATCH("SC in FUND CCY",NAV!$A$1:$N$1,0),0))))</f>
        <v>n/a</v>
      </c>
    </row>
    <row r="534" spans="1:64" hidden="1" x14ac:dyDescent="0.25">
      <c r="A534" s="1">
        <v>44196</v>
      </c>
      <c r="B534" t="s">
        <v>1605</v>
      </c>
      <c r="C534" t="s">
        <v>1606</v>
      </c>
      <c r="D534" t="s">
        <v>63</v>
      </c>
      <c r="E534" t="s">
        <v>124</v>
      </c>
      <c r="F534" t="s">
        <v>125</v>
      </c>
      <c r="G534" t="s">
        <v>126</v>
      </c>
      <c r="H534">
        <v>400</v>
      </c>
      <c r="I534" t="s">
        <v>197</v>
      </c>
      <c r="J534">
        <v>410</v>
      </c>
      <c r="K534" t="s">
        <v>198</v>
      </c>
      <c r="L534" t="s">
        <v>63</v>
      </c>
      <c r="P534">
        <v>225050000000</v>
      </c>
      <c r="Q534" t="s">
        <v>1625</v>
      </c>
      <c r="R534" t="s">
        <v>199</v>
      </c>
      <c r="S534" t="s">
        <v>200</v>
      </c>
      <c r="T534" t="s">
        <v>206</v>
      </c>
      <c r="U534" t="s">
        <v>219</v>
      </c>
      <c r="V534">
        <v>20052</v>
      </c>
      <c r="W534" t="s">
        <v>1626</v>
      </c>
      <c r="X534" t="s">
        <v>1627</v>
      </c>
      <c r="AB534">
        <v>16383</v>
      </c>
      <c r="AC534" s="1">
        <v>43250</v>
      </c>
      <c r="AD534" s="1">
        <v>43255</v>
      </c>
      <c r="AE534" s="1">
        <v>44046</v>
      </c>
      <c r="AL534">
        <v>1</v>
      </c>
      <c r="AO534">
        <v>117.389229</v>
      </c>
      <c r="AP534">
        <v>116.19</v>
      </c>
      <c r="AQ534">
        <v>1903540.77</v>
      </c>
      <c r="AR534">
        <v>0</v>
      </c>
      <c r="AS534">
        <v>1903540.77</v>
      </c>
      <c r="AT534">
        <v>1903540.77</v>
      </c>
      <c r="AU534">
        <v>0</v>
      </c>
      <c r="AV534">
        <v>1903540.77</v>
      </c>
      <c r="AW534">
        <v>1923187.74</v>
      </c>
      <c r="AX534">
        <v>1923187.74</v>
      </c>
      <c r="BA534">
        <v>29558754.09</v>
      </c>
      <c r="BB534">
        <v>0</v>
      </c>
      <c r="BC534">
        <v>29558754.09</v>
      </c>
      <c r="BD534">
        <v>30491479.870000001</v>
      </c>
      <c r="BE534">
        <v>6.2428610000000004</v>
      </c>
      <c r="BF534" t="str">
        <f>IF(TRIM(W534)="",IF(TRIM(O534)="",IF(TRIM(M534)="","please check",CONCATENATE(M534,"_",COUNTIFS($M$2:$M534,M534,$C$2:$C534,$C534))),CONCATENATE(O534,"_",COUNTIFS($O$2:$O534,O534,$C$2:$C534,$C534))),W534)</f>
        <v>IE00B44CND37</v>
      </c>
      <c r="BG534" t="str">
        <f t="shared" si="30"/>
        <v/>
      </c>
      <c r="BH534">
        <f t="shared" si="31"/>
        <v>16383</v>
      </c>
      <c r="BI534">
        <f t="shared" si="32"/>
        <v>1903540.77</v>
      </c>
      <c r="BJ534">
        <f>IF($I534&lt;&gt;"F.E.T.",$AV534,IF($BK534="",IF($D534=$L534,$BI534,-SUMIFS($BI:$BI,$BG:$BG,$BG534,$B:$B,$B534,$L:$L,"&lt;&gt;"&amp;$L534)+SUMIFS($AY:$AY,$BG:$BG,$BG534,$B:$B,$B534)),IF($D534=$L534,-SUMIFS($BI:$BI,$BG:$BG,$BG534,$B:$B,$B534,$L:$L,"&lt;&gt;"&amp;$L534)*VLOOKUP($D534&amp;(IF($L534=MID($Q534,FIND("Bought ",$Q534)+7,3),MID($Q534,FIND("Sold ",$Q534)+5,3),IF($L534=MID($Q534,FIND("Sold ",$Q534)+5,3),MID($Q534,FIND("Bought ",$Q534)+7,3),"error"))),FX!$A:$B,2,0)+SUMIFS($AY:$AY,$BG:$BG,$BG534,$B:$B,$B534),$BI534*(VLOOKUP($D534&amp;$L534,FX!$A:$B,2,0)))))</f>
        <v>1903540.77</v>
      </c>
      <c r="BK534" t="str">
        <f>IF(E534="CASH",IFERROR(VLOOKUP(M534,[1]mapping!$A:$C,3,0),""),IF(I534="F.E.T.",IF(VLOOKUP(O534,[1]forwards!$E:$Q,13,0)=0,"",VLOOKUP(O534,[1]forwards!$E:$Q,13,0)),""))</f>
        <v/>
      </c>
      <c r="BL534" t="str">
        <f>IF($B534&lt;&gt;VLOOKUP($BL$1,NAV!$A:$N,MATCH("SubFund_Code",NAV!$A$1:$N$1,0),0),"n/a",IF($BK534="",$BJ534/SUMIFS($BJ:$BJ,$BK:$BK,"",$B:$B,$B534)*VLOOKUP($BL$1,NAV!$A:$N,MATCH("Hedged sc",NAV!$A$1:$N$1,0),0)/VLOOKUP($BL$1,NAV!$A:$N,MATCH("SC in FUND CCY",NAV!$A$1:$N$1,0),0),IF($BK534&lt;&gt;VLOOKUP($BL$1,NAV!$A:$N,MATCH("SC",NAV!$A$1:$N$1,0),0),"n/a",$BJ534/VLOOKUP($BL$1,NAV!$A:$N,MATCH("SC in FUND CCY",NAV!$A$1:$N$1,0),0))))</f>
        <v>n/a</v>
      </c>
    </row>
    <row r="535" spans="1:64" hidden="1" x14ac:dyDescent="0.25">
      <c r="A535" s="1">
        <v>44196</v>
      </c>
      <c r="B535" t="s">
        <v>1605</v>
      </c>
      <c r="C535" t="s">
        <v>1606</v>
      </c>
      <c r="D535" t="s">
        <v>63</v>
      </c>
      <c r="E535" t="s">
        <v>124</v>
      </c>
      <c r="F535" t="s">
        <v>125</v>
      </c>
      <c r="G535" t="s">
        <v>126</v>
      </c>
      <c r="H535">
        <v>400</v>
      </c>
      <c r="I535" t="s">
        <v>197</v>
      </c>
      <c r="J535">
        <v>410</v>
      </c>
      <c r="K535" t="s">
        <v>198</v>
      </c>
      <c r="L535" t="s">
        <v>63</v>
      </c>
      <c r="P535">
        <v>225050000000</v>
      </c>
      <c r="Q535" t="s">
        <v>1625</v>
      </c>
      <c r="R535" t="s">
        <v>199</v>
      </c>
      <c r="S535" t="s">
        <v>200</v>
      </c>
      <c r="T535" t="s">
        <v>206</v>
      </c>
      <c r="U535" t="s">
        <v>309</v>
      </c>
      <c r="V535">
        <v>635713</v>
      </c>
      <c r="W535" t="s">
        <v>1626</v>
      </c>
      <c r="X535" t="s">
        <v>1627</v>
      </c>
      <c r="AB535">
        <v>21313</v>
      </c>
      <c r="AC535" s="1">
        <v>43250</v>
      </c>
      <c r="AD535" s="1">
        <v>43255</v>
      </c>
      <c r="AE535" s="1">
        <v>44046</v>
      </c>
      <c r="AL535">
        <v>1</v>
      </c>
      <c r="AO535">
        <v>104.65100099999999</v>
      </c>
      <c r="AP535">
        <v>116.19</v>
      </c>
      <c r="AQ535">
        <v>2476357.4700000002</v>
      </c>
      <c r="AR535">
        <v>0</v>
      </c>
      <c r="AS535">
        <v>2476357.4700000002</v>
      </c>
      <c r="AT535">
        <v>2476357.4700000002</v>
      </c>
      <c r="AU535">
        <v>0</v>
      </c>
      <c r="AV535">
        <v>2476357.4700000002</v>
      </c>
      <c r="AW535">
        <v>2230426.79</v>
      </c>
      <c r="AX535">
        <v>2230426.79</v>
      </c>
      <c r="BA535">
        <v>29558754.09</v>
      </c>
      <c r="BB535">
        <v>0</v>
      </c>
      <c r="BC535">
        <v>29558754.09</v>
      </c>
      <c r="BD535">
        <v>30491479.870000001</v>
      </c>
      <c r="BE535">
        <v>8.1214739999999992</v>
      </c>
      <c r="BF535" t="str">
        <f>IF(TRIM(W535)="",IF(TRIM(O535)="",IF(TRIM(M535)="","please check",CONCATENATE(M535,"_",COUNTIFS($M$2:$M535,M535,$C$2:$C535,$C535))),CONCATENATE(O535,"_",COUNTIFS($O$2:$O535,O535,$C$2:$C535,$C535))),W535)</f>
        <v>IE00B44CND37</v>
      </c>
      <c r="BG535" t="str">
        <f t="shared" si="30"/>
        <v/>
      </c>
      <c r="BH535">
        <f t="shared" si="31"/>
        <v>21313</v>
      </c>
      <c r="BI535">
        <f t="shared" si="32"/>
        <v>2476357.4700000002</v>
      </c>
      <c r="BJ535">
        <f>IF($I535&lt;&gt;"F.E.T.",$AV535,IF($BK535="",IF($D535=$L535,$BI535,-SUMIFS($BI:$BI,$BG:$BG,$BG535,$B:$B,$B535,$L:$L,"&lt;&gt;"&amp;$L535)+SUMIFS($AY:$AY,$BG:$BG,$BG535,$B:$B,$B535)),IF($D535=$L535,-SUMIFS($BI:$BI,$BG:$BG,$BG535,$B:$B,$B535,$L:$L,"&lt;&gt;"&amp;$L535)*VLOOKUP($D535&amp;(IF($L535=MID($Q535,FIND("Bought ",$Q535)+7,3),MID($Q535,FIND("Sold ",$Q535)+5,3),IF($L535=MID($Q535,FIND("Sold ",$Q535)+5,3),MID($Q535,FIND("Bought ",$Q535)+7,3),"error"))),FX!$A:$B,2,0)+SUMIFS($AY:$AY,$BG:$BG,$BG535,$B:$B,$B535),$BI535*(VLOOKUP($D535&amp;$L535,FX!$A:$B,2,0)))))</f>
        <v>2476357.4700000002</v>
      </c>
      <c r="BK535" t="str">
        <f>IF(E535="CASH",IFERROR(VLOOKUP(M535,[1]mapping!$A:$C,3,0),""),IF(I535="F.E.T.",IF(VLOOKUP(O535,[1]forwards!$E:$Q,13,0)=0,"",VLOOKUP(O535,[1]forwards!$E:$Q,13,0)),""))</f>
        <v/>
      </c>
      <c r="BL535" t="str">
        <f>IF($B535&lt;&gt;VLOOKUP($BL$1,NAV!$A:$N,MATCH("SubFund_Code",NAV!$A$1:$N$1,0),0),"n/a",IF($BK535="",$BJ535/SUMIFS($BJ:$BJ,$BK:$BK,"",$B:$B,$B535)*VLOOKUP($BL$1,NAV!$A:$N,MATCH("Hedged sc",NAV!$A$1:$N$1,0),0)/VLOOKUP($BL$1,NAV!$A:$N,MATCH("SC in FUND CCY",NAV!$A$1:$N$1,0),0),IF($BK535&lt;&gt;VLOOKUP($BL$1,NAV!$A:$N,MATCH("SC",NAV!$A$1:$N$1,0),0),"n/a",$BJ535/VLOOKUP($BL$1,NAV!$A:$N,MATCH("SC in FUND CCY",NAV!$A$1:$N$1,0),0))))</f>
        <v>n/a</v>
      </c>
    </row>
    <row r="536" spans="1:64" hidden="1" x14ac:dyDescent="0.25">
      <c r="A536" s="1">
        <v>44196</v>
      </c>
      <c r="B536" t="s">
        <v>1605</v>
      </c>
      <c r="C536" t="s">
        <v>1606</v>
      </c>
      <c r="D536" t="s">
        <v>63</v>
      </c>
      <c r="E536" t="s">
        <v>124</v>
      </c>
      <c r="F536" t="s">
        <v>125</v>
      </c>
      <c r="G536" t="s">
        <v>126</v>
      </c>
      <c r="H536">
        <v>400</v>
      </c>
      <c r="I536" t="s">
        <v>197</v>
      </c>
      <c r="J536">
        <v>410</v>
      </c>
      <c r="K536" t="s">
        <v>198</v>
      </c>
      <c r="L536" t="s">
        <v>63</v>
      </c>
      <c r="P536">
        <v>249234000000</v>
      </c>
      <c r="Q536" t="s">
        <v>1619</v>
      </c>
      <c r="R536" t="s">
        <v>199</v>
      </c>
      <c r="S536" t="s">
        <v>200</v>
      </c>
      <c r="T536" t="s">
        <v>206</v>
      </c>
      <c r="U536" t="s">
        <v>219</v>
      </c>
      <c r="V536">
        <v>20052</v>
      </c>
      <c r="W536" t="s">
        <v>1620</v>
      </c>
      <c r="X536" t="s">
        <v>1621</v>
      </c>
      <c r="AB536">
        <v>30550</v>
      </c>
      <c r="AC536" s="1">
        <v>43850</v>
      </c>
      <c r="AD536" s="1">
        <v>43852</v>
      </c>
      <c r="AE536" s="1">
        <v>44175</v>
      </c>
      <c r="AL536">
        <v>1</v>
      </c>
      <c r="AO536">
        <v>45.208540999999997</v>
      </c>
      <c r="AP536">
        <v>44.45</v>
      </c>
      <c r="AQ536">
        <v>1357947.5</v>
      </c>
      <c r="AR536">
        <v>0</v>
      </c>
      <c r="AS536">
        <v>1357947.5</v>
      </c>
      <c r="AT536">
        <v>1357947.5</v>
      </c>
      <c r="AU536">
        <v>0</v>
      </c>
      <c r="AV536">
        <v>1357947.5</v>
      </c>
      <c r="AW536">
        <v>1381120.92</v>
      </c>
      <c r="AX536">
        <v>1381120.92</v>
      </c>
      <c r="BA536">
        <v>29558754.09</v>
      </c>
      <c r="BB536">
        <v>0</v>
      </c>
      <c r="BC536">
        <v>29558754.09</v>
      </c>
      <c r="BD536">
        <v>30491479.870000001</v>
      </c>
      <c r="BE536">
        <v>4.4535309999999999</v>
      </c>
      <c r="BF536" t="str">
        <f>IF(TRIM(W536)="",IF(TRIM(O536)="",IF(TRIM(M536)="","please check",CONCATENATE(M536,"_",COUNTIFS($M$2:$M536,M536,$C$2:$C536,$C536))),CONCATENATE(O536,"_",COUNTIFS($O$2:$O536,O536,$C$2:$C536,$C536))),W536)</f>
        <v>IE00BF2GFH28</v>
      </c>
      <c r="BG536" t="str">
        <f t="shared" si="30"/>
        <v/>
      </c>
      <c r="BH536">
        <f t="shared" si="31"/>
        <v>30550</v>
      </c>
      <c r="BI536">
        <f t="shared" si="32"/>
        <v>1357947.5</v>
      </c>
      <c r="BJ536">
        <f>IF($I536&lt;&gt;"F.E.T.",$AV536,IF($BK536="",IF($D536=$L536,$BI536,-SUMIFS($BI:$BI,$BG:$BG,$BG536,$B:$B,$B536,$L:$L,"&lt;&gt;"&amp;$L536)+SUMIFS($AY:$AY,$BG:$BG,$BG536,$B:$B,$B536)),IF($D536=$L536,-SUMIFS($BI:$BI,$BG:$BG,$BG536,$B:$B,$B536,$L:$L,"&lt;&gt;"&amp;$L536)*VLOOKUP($D536&amp;(IF($L536=MID($Q536,FIND("Bought ",$Q536)+7,3),MID($Q536,FIND("Sold ",$Q536)+5,3),IF($L536=MID($Q536,FIND("Sold ",$Q536)+5,3),MID($Q536,FIND("Bought ",$Q536)+7,3),"error"))),FX!$A:$B,2,0)+SUMIFS($AY:$AY,$BG:$BG,$BG536,$B:$B,$B536),$BI536*(VLOOKUP($D536&amp;$L536,FX!$A:$B,2,0)))))</f>
        <v>1357947.5</v>
      </c>
      <c r="BK536" t="str">
        <f>IF(E536="CASH",IFERROR(VLOOKUP(M536,[1]mapping!$A:$C,3,0),""),IF(I536="F.E.T.",IF(VLOOKUP(O536,[1]forwards!$E:$Q,13,0)=0,"",VLOOKUP(O536,[1]forwards!$E:$Q,13,0)),""))</f>
        <v/>
      </c>
      <c r="BL536" t="str">
        <f>IF($B536&lt;&gt;VLOOKUP($BL$1,NAV!$A:$N,MATCH("SubFund_Code",NAV!$A$1:$N$1,0),0),"n/a",IF($BK536="",$BJ536/SUMIFS($BJ:$BJ,$BK:$BK,"",$B:$B,$B536)*VLOOKUP($BL$1,NAV!$A:$N,MATCH("Hedged sc",NAV!$A$1:$N$1,0),0)/VLOOKUP($BL$1,NAV!$A:$N,MATCH("SC in FUND CCY",NAV!$A$1:$N$1,0),0),IF($BK536&lt;&gt;VLOOKUP($BL$1,NAV!$A:$N,MATCH("SC",NAV!$A$1:$N$1,0),0),"n/a",$BJ536/VLOOKUP($BL$1,NAV!$A:$N,MATCH("SC in FUND CCY",NAV!$A$1:$N$1,0),0))))</f>
        <v>n/a</v>
      </c>
    </row>
    <row r="537" spans="1:64" hidden="1" x14ac:dyDescent="0.25">
      <c r="A537" s="1">
        <v>44196</v>
      </c>
      <c r="B537" t="s">
        <v>1605</v>
      </c>
      <c r="C537" t="s">
        <v>1606</v>
      </c>
      <c r="D537" t="s">
        <v>63</v>
      </c>
      <c r="E537" t="s">
        <v>124</v>
      </c>
      <c r="F537" t="s">
        <v>125</v>
      </c>
      <c r="G537" t="s">
        <v>126</v>
      </c>
      <c r="H537">
        <v>400</v>
      </c>
      <c r="I537" t="s">
        <v>197</v>
      </c>
      <c r="J537">
        <v>485</v>
      </c>
      <c r="K537" t="s">
        <v>210</v>
      </c>
      <c r="L537" t="s">
        <v>63</v>
      </c>
      <c r="P537">
        <v>67355000000</v>
      </c>
      <c r="Q537" t="s">
        <v>1628</v>
      </c>
      <c r="R537" t="s">
        <v>199</v>
      </c>
      <c r="S537" t="s">
        <v>149</v>
      </c>
      <c r="T537" t="s">
        <v>1629</v>
      </c>
      <c r="U537" t="s">
        <v>262</v>
      </c>
      <c r="V537">
        <v>890371</v>
      </c>
      <c r="W537" t="s">
        <v>1630</v>
      </c>
      <c r="X537">
        <v>7127098</v>
      </c>
      <c r="AB537">
        <v>5593</v>
      </c>
      <c r="AC537" s="1">
        <v>43152</v>
      </c>
      <c r="AD537" s="1">
        <v>43157</v>
      </c>
      <c r="AL537">
        <v>1</v>
      </c>
      <c r="AO537">
        <v>713.89246600000001</v>
      </c>
      <c r="AP537">
        <v>762.75</v>
      </c>
      <c r="AQ537">
        <v>4266060.75</v>
      </c>
      <c r="AR537">
        <v>0</v>
      </c>
      <c r="AS537">
        <v>4266060.75</v>
      </c>
      <c r="AT537">
        <v>4266060.75</v>
      </c>
      <c r="AU537">
        <v>0</v>
      </c>
      <c r="AV537">
        <v>4266060.75</v>
      </c>
      <c r="AW537">
        <v>3992800.56</v>
      </c>
      <c r="AX537">
        <v>3992800.56</v>
      </c>
      <c r="BA537">
        <v>29558754.09</v>
      </c>
      <c r="BB537">
        <v>0</v>
      </c>
      <c r="BC537">
        <v>29558754.09</v>
      </c>
      <c r="BD537">
        <v>30491479.870000001</v>
      </c>
      <c r="BE537">
        <v>13.990993</v>
      </c>
      <c r="BF537" t="str">
        <f>IF(TRIM(W537)="",IF(TRIM(O537)="",IF(TRIM(M537)="","please check",CONCATENATE(M537,"_",COUNTIFS($M$2:$M537,M537,$C$2:$C537,$C537))),CONCATENATE(O537,"_",COUNTIFS($O$2:$O537,O537,$C$2:$C537,$C537))),W537)</f>
        <v>LU0128489514</v>
      </c>
      <c r="BG537" t="str">
        <f t="shared" si="30"/>
        <v/>
      </c>
      <c r="BH537">
        <f t="shared" si="31"/>
        <v>5593</v>
      </c>
      <c r="BI537">
        <f t="shared" si="32"/>
        <v>4266060.75</v>
      </c>
      <c r="BJ537">
        <f>IF($I537&lt;&gt;"F.E.T.",$AV537,IF($BK537="",IF($D537=$L537,$BI537,-SUMIFS($BI:$BI,$BG:$BG,$BG537,$B:$B,$B537,$L:$L,"&lt;&gt;"&amp;$L537)+SUMIFS($AY:$AY,$BG:$BG,$BG537,$B:$B,$B537)),IF($D537=$L537,-SUMIFS($BI:$BI,$BG:$BG,$BG537,$B:$B,$B537,$L:$L,"&lt;&gt;"&amp;$L537)*VLOOKUP($D537&amp;(IF($L537=MID($Q537,FIND("Bought ",$Q537)+7,3),MID($Q537,FIND("Sold ",$Q537)+5,3),IF($L537=MID($Q537,FIND("Sold ",$Q537)+5,3),MID($Q537,FIND("Bought ",$Q537)+7,3),"error"))),FX!$A:$B,2,0)+SUMIFS($AY:$AY,$BG:$BG,$BG537,$B:$B,$B537),$BI537*(VLOOKUP($D537&amp;$L537,FX!$A:$B,2,0)))))</f>
        <v>4266060.75</v>
      </c>
      <c r="BK537" t="str">
        <f>IF(E537="CASH",IFERROR(VLOOKUP(M537,[1]mapping!$A:$C,3,0),""),IF(I537="F.E.T.",IF(VLOOKUP(O537,[1]forwards!$E:$Q,13,0)=0,"",VLOOKUP(O537,[1]forwards!$E:$Q,13,0)),""))</f>
        <v/>
      </c>
      <c r="BL537" t="str">
        <f>IF($B537&lt;&gt;VLOOKUP($BL$1,NAV!$A:$N,MATCH("SubFund_Code",NAV!$A$1:$N$1,0),0),"n/a",IF($BK537="",$BJ537/SUMIFS($BJ:$BJ,$BK:$BK,"",$B:$B,$B537)*VLOOKUP($BL$1,NAV!$A:$N,MATCH("Hedged sc",NAV!$A$1:$N$1,0),0)/VLOOKUP($BL$1,NAV!$A:$N,MATCH("SC in FUND CCY",NAV!$A$1:$N$1,0),0),IF($BK537&lt;&gt;VLOOKUP($BL$1,NAV!$A:$N,MATCH("SC",NAV!$A$1:$N$1,0),0),"n/a",$BJ537/VLOOKUP($BL$1,NAV!$A:$N,MATCH("SC in FUND CCY",NAV!$A$1:$N$1,0),0))))</f>
        <v>n/a</v>
      </c>
    </row>
    <row r="538" spans="1:64" hidden="1" x14ac:dyDescent="0.25">
      <c r="A538" s="1">
        <v>44196</v>
      </c>
      <c r="B538" t="s">
        <v>1605</v>
      </c>
      <c r="C538" t="s">
        <v>1606</v>
      </c>
      <c r="D538" t="s">
        <v>63</v>
      </c>
      <c r="E538" t="s">
        <v>124</v>
      </c>
      <c r="F538" t="s">
        <v>125</v>
      </c>
      <c r="G538" t="s">
        <v>126</v>
      </c>
      <c r="H538">
        <v>400</v>
      </c>
      <c r="I538" t="s">
        <v>197</v>
      </c>
      <c r="J538">
        <v>485</v>
      </c>
      <c r="K538" t="s">
        <v>210</v>
      </c>
      <c r="L538" t="s">
        <v>63</v>
      </c>
      <c r="P538">
        <v>759411000000</v>
      </c>
      <c r="Q538" t="s">
        <v>1631</v>
      </c>
      <c r="R538" t="s">
        <v>199</v>
      </c>
      <c r="S538" t="s">
        <v>149</v>
      </c>
      <c r="T538" t="s">
        <v>218</v>
      </c>
      <c r="U538" t="s">
        <v>262</v>
      </c>
      <c r="V538">
        <v>890371</v>
      </c>
      <c r="W538" t="s">
        <v>1632</v>
      </c>
      <c r="X538" t="s">
        <v>1633</v>
      </c>
      <c r="AB538">
        <v>197250</v>
      </c>
      <c r="AC538" s="1">
        <v>43181</v>
      </c>
      <c r="AD538" s="1">
        <v>43186</v>
      </c>
      <c r="AL538">
        <v>1</v>
      </c>
      <c r="AO538">
        <v>12.275323999999999</v>
      </c>
      <c r="AP538">
        <v>13.44</v>
      </c>
      <c r="AQ538">
        <v>2651040</v>
      </c>
      <c r="AR538">
        <v>0</v>
      </c>
      <c r="AS538">
        <v>2651040</v>
      </c>
      <c r="AT538">
        <v>2651040</v>
      </c>
      <c r="AU538">
        <v>0</v>
      </c>
      <c r="AV538">
        <v>2651040</v>
      </c>
      <c r="AW538">
        <v>2421307.69</v>
      </c>
      <c r="AX538">
        <v>2421307.69</v>
      </c>
      <c r="BA538">
        <v>29558754.09</v>
      </c>
      <c r="BB538">
        <v>0</v>
      </c>
      <c r="BC538">
        <v>29558754.09</v>
      </c>
      <c r="BD538">
        <v>30491479.870000001</v>
      </c>
      <c r="BE538">
        <v>8.6943629999999992</v>
      </c>
      <c r="BF538" t="str">
        <f>IF(TRIM(W538)="",IF(TRIM(O538)="",IF(TRIM(M538)="","please check",CONCATENATE(M538,"_",COUNTIFS($M$2:$M538,M538,$C$2:$C538,$C538))),CONCATENATE(O538,"_",COUNTIFS($O$2:$O538,O538,$C$2:$C538,$C538))),W538)</f>
        <v>LU0458497913</v>
      </c>
      <c r="BG538" t="str">
        <f t="shared" si="30"/>
        <v/>
      </c>
      <c r="BH538">
        <f t="shared" si="31"/>
        <v>197250</v>
      </c>
      <c r="BI538">
        <f t="shared" si="32"/>
        <v>2651040</v>
      </c>
      <c r="BJ538">
        <f>IF($I538&lt;&gt;"F.E.T.",$AV538,IF($BK538="",IF($D538=$L538,$BI538,-SUMIFS($BI:$BI,$BG:$BG,$BG538,$B:$B,$B538,$L:$L,"&lt;&gt;"&amp;$L538)+SUMIFS($AY:$AY,$BG:$BG,$BG538,$B:$B,$B538)),IF($D538=$L538,-SUMIFS($BI:$BI,$BG:$BG,$BG538,$B:$B,$B538,$L:$L,"&lt;&gt;"&amp;$L538)*VLOOKUP($D538&amp;(IF($L538=MID($Q538,FIND("Bought ",$Q538)+7,3),MID($Q538,FIND("Sold ",$Q538)+5,3),IF($L538=MID($Q538,FIND("Sold ",$Q538)+5,3),MID($Q538,FIND("Bought ",$Q538)+7,3),"error"))),FX!$A:$B,2,0)+SUMIFS($AY:$AY,$BG:$BG,$BG538,$B:$B,$B538),$BI538*(VLOOKUP($D538&amp;$L538,FX!$A:$B,2,0)))))</f>
        <v>2651040</v>
      </c>
      <c r="BK538" t="str">
        <f>IF(E538="CASH",IFERROR(VLOOKUP(M538,[1]mapping!$A:$C,3,0),""),IF(I538="F.E.T.",IF(VLOOKUP(O538,[1]forwards!$E:$Q,13,0)=0,"",VLOOKUP(O538,[1]forwards!$E:$Q,13,0)),""))</f>
        <v/>
      </c>
      <c r="BL538" t="str">
        <f>IF($B538&lt;&gt;VLOOKUP($BL$1,NAV!$A:$N,MATCH("SubFund_Code",NAV!$A$1:$N$1,0),0),"n/a",IF($BK538="",$BJ538/SUMIFS($BJ:$BJ,$BK:$BK,"",$B:$B,$B538)*VLOOKUP($BL$1,NAV!$A:$N,MATCH("Hedged sc",NAV!$A$1:$N$1,0),0)/VLOOKUP($BL$1,NAV!$A:$N,MATCH("SC in FUND CCY",NAV!$A$1:$N$1,0),0),IF($BK538&lt;&gt;VLOOKUP($BL$1,NAV!$A:$N,MATCH("SC",NAV!$A$1:$N$1,0),0),"n/a",$BJ538/VLOOKUP($BL$1,NAV!$A:$N,MATCH("SC in FUND CCY",NAV!$A$1:$N$1,0),0))))</f>
        <v>n/a</v>
      </c>
    </row>
    <row r="539" spans="1:64" hidden="1" x14ac:dyDescent="0.25">
      <c r="A539" s="1">
        <v>44196</v>
      </c>
      <c r="B539" t="s">
        <v>1605</v>
      </c>
      <c r="C539" t="s">
        <v>1606</v>
      </c>
      <c r="D539" t="s">
        <v>63</v>
      </c>
      <c r="E539" t="s">
        <v>124</v>
      </c>
      <c r="F539" t="s">
        <v>125</v>
      </c>
      <c r="G539" t="s">
        <v>126</v>
      </c>
      <c r="H539">
        <v>400</v>
      </c>
      <c r="I539" t="s">
        <v>197</v>
      </c>
      <c r="J539">
        <v>485</v>
      </c>
      <c r="K539" t="s">
        <v>210</v>
      </c>
      <c r="L539" t="s">
        <v>63</v>
      </c>
      <c r="P539">
        <v>756821000000</v>
      </c>
      <c r="Q539" t="s">
        <v>1634</v>
      </c>
      <c r="R539" t="s">
        <v>199</v>
      </c>
      <c r="S539" t="s">
        <v>149</v>
      </c>
      <c r="T539" t="s">
        <v>218</v>
      </c>
      <c r="U539" t="s">
        <v>262</v>
      </c>
      <c r="V539">
        <v>890371</v>
      </c>
      <c r="W539" t="s">
        <v>1635</v>
      </c>
      <c r="X539" t="s">
        <v>1636</v>
      </c>
      <c r="AB539">
        <v>8440</v>
      </c>
      <c r="AC539" s="1">
        <v>43147</v>
      </c>
      <c r="AD539" s="1">
        <v>43152</v>
      </c>
      <c r="AL539">
        <v>1</v>
      </c>
      <c r="AO539">
        <v>111.757774</v>
      </c>
      <c r="AP539">
        <v>123.97</v>
      </c>
      <c r="AQ539">
        <v>1046306.8</v>
      </c>
      <c r="AR539">
        <v>0</v>
      </c>
      <c r="AS539">
        <v>1046306.8</v>
      </c>
      <c r="AT539">
        <v>1046306.8</v>
      </c>
      <c r="AU539">
        <v>0</v>
      </c>
      <c r="AV539">
        <v>1046306.8</v>
      </c>
      <c r="AW539">
        <v>943235.61</v>
      </c>
      <c r="AX539">
        <v>943235.61</v>
      </c>
      <c r="BA539">
        <v>29558754.09</v>
      </c>
      <c r="BB539">
        <v>0</v>
      </c>
      <c r="BC539">
        <v>29558754.09</v>
      </c>
      <c r="BD539">
        <v>30491479.870000001</v>
      </c>
      <c r="BE539">
        <v>3.431473</v>
      </c>
      <c r="BF539" t="str">
        <f>IF(TRIM(W539)="",IF(TRIM(O539)="",IF(TRIM(M539)="","please check",CONCATENATE(M539,"_",COUNTIFS($M$2:$M539,M539,$C$2:$C539,$C539))),CONCATENATE(O539,"_",COUNTIFS($O$2:$O539,O539,$C$2:$C539,$C539))),W539)</f>
        <v>LU0495661315</v>
      </c>
      <c r="BG539" t="str">
        <f t="shared" si="30"/>
        <v/>
      </c>
      <c r="BH539">
        <f t="shared" si="31"/>
        <v>8440</v>
      </c>
      <c r="BI539">
        <f t="shared" si="32"/>
        <v>1046306.8</v>
      </c>
      <c r="BJ539">
        <f>IF($I539&lt;&gt;"F.E.T.",$AV539,IF($BK539="",IF($D539=$L539,$BI539,-SUMIFS($BI:$BI,$BG:$BG,$BG539,$B:$B,$B539,$L:$L,"&lt;&gt;"&amp;$L539)+SUMIFS($AY:$AY,$BG:$BG,$BG539,$B:$B,$B539)),IF($D539=$L539,-SUMIFS($BI:$BI,$BG:$BG,$BG539,$B:$B,$B539,$L:$L,"&lt;&gt;"&amp;$L539)*VLOOKUP($D539&amp;(IF($L539=MID($Q539,FIND("Bought ",$Q539)+7,3),MID($Q539,FIND("Sold ",$Q539)+5,3),IF($L539=MID($Q539,FIND("Sold ",$Q539)+5,3),MID($Q539,FIND("Bought ",$Q539)+7,3),"error"))),FX!$A:$B,2,0)+SUMIFS($AY:$AY,$BG:$BG,$BG539,$B:$B,$B539),$BI539*(VLOOKUP($D539&amp;$L539,FX!$A:$B,2,0)))))</f>
        <v>1046306.8</v>
      </c>
      <c r="BK539" t="str">
        <f>IF(E539="CASH",IFERROR(VLOOKUP(M539,[1]mapping!$A:$C,3,0),""),IF(I539="F.E.T.",IF(VLOOKUP(O539,[1]forwards!$E:$Q,13,0)=0,"",VLOOKUP(O539,[1]forwards!$E:$Q,13,0)),""))</f>
        <v/>
      </c>
      <c r="BL539" t="str">
        <f>IF($B539&lt;&gt;VLOOKUP($BL$1,NAV!$A:$N,MATCH("SubFund_Code",NAV!$A$1:$N$1,0),0),"n/a",IF($BK539="",$BJ539/SUMIFS($BJ:$BJ,$BK:$BK,"",$B:$B,$B539)*VLOOKUP($BL$1,NAV!$A:$N,MATCH("Hedged sc",NAV!$A$1:$N$1,0),0)/VLOOKUP($BL$1,NAV!$A:$N,MATCH("SC in FUND CCY",NAV!$A$1:$N$1,0),0),IF($BK539&lt;&gt;VLOOKUP($BL$1,NAV!$A:$N,MATCH("SC",NAV!$A$1:$N$1,0),0),"n/a",$BJ539/VLOOKUP($BL$1,NAV!$A:$N,MATCH("SC in FUND CCY",NAV!$A$1:$N$1,0),0))))</f>
        <v>n/a</v>
      </c>
    </row>
    <row r="540" spans="1:64" hidden="1" x14ac:dyDescent="0.25">
      <c r="A540" s="1">
        <v>44196</v>
      </c>
      <c r="B540" t="s">
        <v>1605</v>
      </c>
      <c r="C540" t="s">
        <v>1606</v>
      </c>
      <c r="D540" t="s">
        <v>63</v>
      </c>
      <c r="E540" t="s">
        <v>124</v>
      </c>
      <c r="F540" t="s">
        <v>125</v>
      </c>
      <c r="G540" t="s">
        <v>126</v>
      </c>
      <c r="H540">
        <v>400</v>
      </c>
      <c r="I540" t="s">
        <v>197</v>
      </c>
      <c r="J540">
        <v>485</v>
      </c>
      <c r="K540" t="s">
        <v>210</v>
      </c>
      <c r="L540" t="s">
        <v>63</v>
      </c>
      <c r="P540">
        <v>566367000000</v>
      </c>
      <c r="Q540" t="s">
        <v>1637</v>
      </c>
      <c r="R540" t="s">
        <v>199</v>
      </c>
      <c r="S540" t="s">
        <v>200</v>
      </c>
      <c r="T540" t="s">
        <v>217</v>
      </c>
      <c r="U540" t="s">
        <v>262</v>
      </c>
      <c r="V540">
        <v>890371</v>
      </c>
      <c r="W540" t="s">
        <v>1638</v>
      </c>
      <c r="X540">
        <v>747169</v>
      </c>
      <c r="AB540">
        <v>9252</v>
      </c>
      <c r="AC540" s="1">
        <v>43144</v>
      </c>
      <c r="AD540" s="1">
        <v>43146</v>
      </c>
      <c r="AL540">
        <v>1</v>
      </c>
      <c r="AO540">
        <v>189.04390000000001</v>
      </c>
      <c r="AP540">
        <v>208.50069999999999</v>
      </c>
      <c r="AQ540">
        <v>1929048.48</v>
      </c>
      <c r="AR540">
        <v>0</v>
      </c>
      <c r="AS540">
        <v>1929048.48</v>
      </c>
      <c r="AT540">
        <v>1929048.48</v>
      </c>
      <c r="AU540">
        <v>0</v>
      </c>
      <c r="AV540">
        <v>1929048.48</v>
      </c>
      <c r="AW540">
        <v>1749034.16</v>
      </c>
      <c r="AX540">
        <v>1749034.16</v>
      </c>
      <c r="BA540">
        <v>29558754.09</v>
      </c>
      <c r="BB540">
        <v>0</v>
      </c>
      <c r="BC540">
        <v>29558754.09</v>
      </c>
      <c r="BD540">
        <v>30491479.870000001</v>
      </c>
      <c r="BE540">
        <v>6.3265159999999998</v>
      </c>
      <c r="BF540" t="str">
        <f>IF(TRIM(W540)="",IF(TRIM(O540)="",IF(TRIM(M540)="","please check",CONCATENATE(M540,"_",COUNTIFS($M$2:$M540,M540,$C$2:$C540,$C540))),CONCATENATE(O540,"_",COUNTIFS($O$2:$O540,O540,$C$2:$C540,$C540))),W540)</f>
        <v>IE0007471695</v>
      </c>
      <c r="BG540" t="str">
        <f t="shared" si="30"/>
        <v/>
      </c>
      <c r="BH540">
        <f t="shared" si="31"/>
        <v>9252</v>
      </c>
      <c r="BI540">
        <f t="shared" si="32"/>
        <v>1929048.48</v>
      </c>
      <c r="BJ540">
        <f>IF($I540&lt;&gt;"F.E.T.",$AV540,IF($BK540="",IF($D540=$L540,$BI540,-SUMIFS($BI:$BI,$BG:$BG,$BG540,$B:$B,$B540,$L:$L,"&lt;&gt;"&amp;$L540)+SUMIFS($AY:$AY,$BG:$BG,$BG540,$B:$B,$B540)),IF($D540=$L540,-SUMIFS($BI:$BI,$BG:$BG,$BG540,$B:$B,$B540,$L:$L,"&lt;&gt;"&amp;$L540)*VLOOKUP($D540&amp;(IF($L540=MID($Q540,FIND("Bought ",$Q540)+7,3),MID($Q540,FIND("Sold ",$Q540)+5,3),IF($L540=MID($Q540,FIND("Sold ",$Q540)+5,3),MID($Q540,FIND("Bought ",$Q540)+7,3),"error"))),FX!$A:$B,2,0)+SUMIFS($AY:$AY,$BG:$BG,$BG540,$B:$B,$B540),$BI540*(VLOOKUP($D540&amp;$L540,FX!$A:$B,2,0)))))</f>
        <v>1929048.48</v>
      </c>
      <c r="BK540" t="str">
        <f>IF(E540="CASH",IFERROR(VLOOKUP(M540,[1]mapping!$A:$C,3,0),""),IF(I540="F.E.T.",IF(VLOOKUP(O540,[1]forwards!$E:$Q,13,0)=0,"",VLOOKUP(O540,[1]forwards!$E:$Q,13,0)),""))</f>
        <v/>
      </c>
      <c r="BL540" t="str">
        <f>IF($B540&lt;&gt;VLOOKUP($BL$1,NAV!$A:$N,MATCH("SubFund_Code",NAV!$A$1:$N$1,0),0),"n/a",IF($BK540="",$BJ540/SUMIFS($BJ:$BJ,$BK:$BK,"",$B:$B,$B540)*VLOOKUP($BL$1,NAV!$A:$N,MATCH("Hedged sc",NAV!$A$1:$N$1,0),0)/VLOOKUP($BL$1,NAV!$A:$N,MATCH("SC in FUND CCY",NAV!$A$1:$N$1,0),0),IF($BK540&lt;&gt;VLOOKUP($BL$1,NAV!$A:$N,MATCH("SC",NAV!$A$1:$N$1,0),0),"n/a",$BJ540/VLOOKUP($BL$1,NAV!$A:$N,MATCH("SC in FUND CCY",NAV!$A$1:$N$1,0),0))))</f>
        <v>n/a</v>
      </c>
    </row>
    <row r="541" spans="1:64" hidden="1" x14ac:dyDescent="0.25">
      <c r="A541" s="1">
        <v>44196</v>
      </c>
      <c r="B541" t="s">
        <v>1605</v>
      </c>
      <c r="C541" t="s">
        <v>1606</v>
      </c>
      <c r="D541" t="s">
        <v>63</v>
      </c>
      <c r="E541" t="s">
        <v>124</v>
      </c>
      <c r="F541" t="s">
        <v>125</v>
      </c>
      <c r="G541" t="s">
        <v>126</v>
      </c>
      <c r="H541">
        <v>400</v>
      </c>
      <c r="I541" t="s">
        <v>197</v>
      </c>
      <c r="J541">
        <v>485</v>
      </c>
      <c r="K541" t="s">
        <v>210</v>
      </c>
      <c r="L541" t="s">
        <v>63</v>
      </c>
      <c r="P541">
        <v>457556000000</v>
      </c>
      <c r="Q541" t="s">
        <v>1639</v>
      </c>
      <c r="R541" t="s">
        <v>199</v>
      </c>
      <c r="S541" t="s">
        <v>149</v>
      </c>
      <c r="T541" t="s">
        <v>218</v>
      </c>
      <c r="U541" t="s">
        <v>262</v>
      </c>
      <c r="V541">
        <v>890371</v>
      </c>
      <c r="W541" t="s">
        <v>1640</v>
      </c>
      <c r="X541" t="s">
        <v>1641</v>
      </c>
      <c r="AB541">
        <v>338</v>
      </c>
      <c r="AC541" s="1">
        <v>43194</v>
      </c>
      <c r="AD541" s="1">
        <v>43199</v>
      </c>
      <c r="AL541">
        <v>1</v>
      </c>
      <c r="AO541">
        <v>2753.4338459999999</v>
      </c>
      <c r="AP541">
        <v>3127.86</v>
      </c>
      <c r="AQ541">
        <v>1057216.68</v>
      </c>
      <c r="AR541">
        <v>0</v>
      </c>
      <c r="AS541">
        <v>1057216.68</v>
      </c>
      <c r="AT541">
        <v>1057216.68</v>
      </c>
      <c r="AU541">
        <v>0</v>
      </c>
      <c r="AV541">
        <v>1057216.68</v>
      </c>
      <c r="AW541">
        <v>930660.64</v>
      </c>
      <c r="AX541">
        <v>930660.64</v>
      </c>
      <c r="BA541">
        <v>29558754.09</v>
      </c>
      <c r="BB541">
        <v>0</v>
      </c>
      <c r="BC541">
        <v>29558754.09</v>
      </c>
      <c r="BD541">
        <v>30491479.870000001</v>
      </c>
      <c r="BE541">
        <v>3.4672529999999999</v>
      </c>
      <c r="BF541" t="str">
        <f>IF(TRIM(W541)="",IF(TRIM(O541)="",IF(TRIM(M541)="","please check",CONCATENATE(M541,"_",COUNTIFS($M$2:$M541,M541,$C$2:$C541,$C541))),CONCATENATE(O541,"_",COUNTIFS($O$2:$O541,O541,$C$2:$C541,$C541))),W541)</f>
        <v>LU0181361394</v>
      </c>
      <c r="BG541" t="str">
        <f t="shared" si="30"/>
        <v/>
      </c>
      <c r="BH541">
        <f t="shared" si="31"/>
        <v>338</v>
      </c>
      <c r="BI541">
        <f t="shared" si="32"/>
        <v>1057216.68</v>
      </c>
      <c r="BJ541">
        <f>IF($I541&lt;&gt;"F.E.T.",$AV541,IF($BK541="",IF($D541=$L541,$BI541,-SUMIFS($BI:$BI,$BG:$BG,$BG541,$B:$B,$B541,$L:$L,"&lt;&gt;"&amp;$L541)+SUMIFS($AY:$AY,$BG:$BG,$BG541,$B:$B,$B541)),IF($D541=$L541,-SUMIFS($BI:$BI,$BG:$BG,$BG541,$B:$B,$B541,$L:$L,"&lt;&gt;"&amp;$L541)*VLOOKUP($D541&amp;(IF($L541=MID($Q541,FIND("Bought ",$Q541)+7,3),MID($Q541,FIND("Sold ",$Q541)+5,3),IF($L541=MID($Q541,FIND("Sold ",$Q541)+5,3),MID($Q541,FIND("Bought ",$Q541)+7,3),"error"))),FX!$A:$B,2,0)+SUMIFS($AY:$AY,$BG:$BG,$BG541,$B:$B,$B541),$BI541*(VLOOKUP($D541&amp;$L541,FX!$A:$B,2,0)))))</f>
        <v>1057216.68</v>
      </c>
      <c r="BK541" t="str">
        <f>IF(E541="CASH",IFERROR(VLOOKUP(M541,[1]mapping!$A:$C,3,0),""),IF(I541="F.E.T.",IF(VLOOKUP(O541,[1]forwards!$E:$Q,13,0)=0,"",VLOOKUP(O541,[1]forwards!$E:$Q,13,0)),""))</f>
        <v/>
      </c>
      <c r="BL541" t="str">
        <f>IF($B541&lt;&gt;VLOOKUP($BL$1,NAV!$A:$N,MATCH("SubFund_Code",NAV!$A$1:$N$1,0),0),"n/a",IF($BK541="",$BJ541/SUMIFS($BJ:$BJ,$BK:$BK,"",$B:$B,$B541)*VLOOKUP($BL$1,NAV!$A:$N,MATCH("Hedged sc",NAV!$A$1:$N$1,0),0)/VLOOKUP($BL$1,NAV!$A:$N,MATCH("SC in FUND CCY",NAV!$A$1:$N$1,0),0),IF($BK541&lt;&gt;VLOOKUP($BL$1,NAV!$A:$N,MATCH("SC",NAV!$A$1:$N$1,0),0),"n/a",$BJ541/VLOOKUP($BL$1,NAV!$A:$N,MATCH("SC in FUND CCY",NAV!$A$1:$N$1,0),0))))</f>
        <v>n/a</v>
      </c>
    </row>
    <row r="542" spans="1:64" hidden="1" x14ac:dyDescent="0.25">
      <c r="A542" s="1">
        <v>44196</v>
      </c>
      <c r="B542" t="s">
        <v>1605</v>
      </c>
      <c r="C542" t="s">
        <v>1606</v>
      </c>
      <c r="D542" t="s">
        <v>63</v>
      </c>
      <c r="E542" t="s">
        <v>124</v>
      </c>
      <c r="F542" t="s">
        <v>439</v>
      </c>
      <c r="G542" t="s">
        <v>440</v>
      </c>
      <c r="H542">
        <v>550</v>
      </c>
      <c r="I542" t="s">
        <v>441</v>
      </c>
      <c r="L542" t="s">
        <v>57</v>
      </c>
      <c r="O542">
        <v>579</v>
      </c>
      <c r="Q542" t="s">
        <v>1642</v>
      </c>
      <c r="S542" t="s">
        <v>149</v>
      </c>
      <c r="U542" t="s">
        <v>132</v>
      </c>
      <c r="V542">
        <v>20009</v>
      </c>
      <c r="W542" t="s">
        <v>209</v>
      </c>
      <c r="X542" t="s">
        <v>209</v>
      </c>
      <c r="AC542" s="1">
        <v>44175</v>
      </c>
      <c r="AD542" s="1">
        <v>44210</v>
      </c>
      <c r="AG542" s="1">
        <v>44210</v>
      </c>
      <c r="AJ542">
        <v>14</v>
      </c>
      <c r="AL542">
        <v>1.2144010000000001</v>
      </c>
      <c r="AO542">
        <v>1.2144010000000001</v>
      </c>
      <c r="AP542">
        <v>1.2239880000000001</v>
      </c>
      <c r="AQ542">
        <v>28827718.359999999</v>
      </c>
      <c r="AR542">
        <v>0</v>
      </c>
      <c r="AS542">
        <v>28827718.359999999</v>
      </c>
      <c r="AT542">
        <v>35272154.799999997</v>
      </c>
      <c r="AU542">
        <v>0</v>
      </c>
      <c r="AV542">
        <v>35272154.799999997</v>
      </c>
      <c r="AW542">
        <v>28827718.359999999</v>
      </c>
      <c r="AX542">
        <v>35272154.799999997</v>
      </c>
      <c r="AY542">
        <v>276371.34000000003</v>
      </c>
      <c r="BA542">
        <v>23318959.5</v>
      </c>
      <c r="BB542">
        <v>0</v>
      </c>
      <c r="BC542">
        <v>23318959.5</v>
      </c>
      <c r="BD542">
        <v>30491479.870000001</v>
      </c>
      <c r="BE542">
        <v>0.906389</v>
      </c>
      <c r="BF542" t="str">
        <f>IF(TRIM(W542)="",IF(TRIM(O542)="",IF(TRIM(M542)="","please check",CONCATENATE(M542,"_",COUNTIFS($M$2:$M542,M542,$C$2:$C542,$C542))),CONCATENATE(O542,"_",COUNTIFS($O$2:$O542,O542,$C$2:$C542,$C542))),W542)</f>
        <v>579_1</v>
      </c>
      <c r="BG542">
        <f t="shared" si="30"/>
        <v>579</v>
      </c>
      <c r="BH542">
        <f t="shared" si="31"/>
        <v>28827718.359999999</v>
      </c>
      <c r="BI542">
        <f t="shared" si="32"/>
        <v>28827718.359999999</v>
      </c>
      <c r="BJ542">
        <f>IF($I542&lt;&gt;"F.E.T.",$AV542,IF($BK542="",IF($D542=$L542,$BI542,-SUMIFS($BI:$BI,$BG:$BG,$BG542,$B:$B,$B542,$L:$L,"&lt;&gt;"&amp;$L542)+SUMIFS($AY:$AY,$BG:$BG,$BG542,$B:$B,$B542)),IF($D542=$L542,-SUMIFS($BI:$BI,$BG:$BG,$BG542,$B:$B,$B542,$L:$L,"&lt;&gt;"&amp;$L542)*VLOOKUP($D542&amp;(IF($L542=MID($Q542,FIND("Bought ",$Q542)+7,3),MID($Q542,FIND("Sold ",$Q542)+5,3),IF($L542=MID($Q542,FIND("Sold ",$Q542)+5,3),MID($Q542,FIND("Bought ",$Q542)+7,3),"error"))),FX!$A:$B,2,0)+SUMIFS($AY:$AY,$BG:$BG,$BG542,$B:$B,$B542),$BI542*(VLOOKUP($D542&amp;$L542,FX!$A:$B,2,0)))))</f>
        <v>35284781.340000004</v>
      </c>
      <c r="BK542" t="str">
        <f>IF(E542="CASH",IFERROR(VLOOKUP(M542,[1]mapping!$A:$C,3,0),""),IF(I542="F.E.T.",IF(VLOOKUP(O542,[1]forwards!$E:$Q,13,0)=0,"",VLOOKUP(O542,[1]forwards!$E:$Q,13,0)),""))</f>
        <v/>
      </c>
      <c r="BL542" t="str">
        <f>IF($B542&lt;&gt;VLOOKUP($BL$1,NAV!$A:$N,MATCH("SubFund_Code",NAV!$A$1:$N$1,0),0),"n/a",IF($BK542="",$BJ542/SUMIFS($BJ:$BJ,$BK:$BK,"",$B:$B,$B542)*VLOOKUP($BL$1,NAV!$A:$N,MATCH("Hedged sc",NAV!$A$1:$N$1,0),0)/VLOOKUP($BL$1,NAV!$A:$N,MATCH("SC in FUND CCY",NAV!$A$1:$N$1,0),0),IF($BK542&lt;&gt;VLOOKUP($BL$1,NAV!$A:$N,MATCH("SC",NAV!$A$1:$N$1,0),0),"n/a",$BJ542/VLOOKUP($BL$1,NAV!$A:$N,MATCH("SC in FUND CCY",NAV!$A$1:$N$1,0),0))))</f>
        <v>n/a</v>
      </c>
    </row>
    <row r="543" spans="1:64" hidden="1" x14ac:dyDescent="0.25">
      <c r="A543" s="1">
        <v>44196</v>
      </c>
      <c r="B543" t="s">
        <v>1605</v>
      </c>
      <c r="C543" t="s">
        <v>1606</v>
      </c>
      <c r="D543" t="s">
        <v>63</v>
      </c>
      <c r="E543" t="s">
        <v>124</v>
      </c>
      <c r="F543" t="s">
        <v>439</v>
      </c>
      <c r="G543" t="s">
        <v>440</v>
      </c>
      <c r="H543">
        <v>550</v>
      </c>
      <c r="I543" t="s">
        <v>441</v>
      </c>
      <c r="L543" t="s">
        <v>57</v>
      </c>
      <c r="O543">
        <v>598</v>
      </c>
      <c r="Q543" t="s">
        <v>1643</v>
      </c>
      <c r="S543" t="s">
        <v>149</v>
      </c>
      <c r="U543" t="s">
        <v>132</v>
      </c>
      <c r="V543">
        <v>20009</v>
      </c>
      <c r="W543" t="s">
        <v>209</v>
      </c>
      <c r="X543" t="s">
        <v>209</v>
      </c>
      <c r="AC543" s="1">
        <v>44196</v>
      </c>
      <c r="AD543" s="1">
        <v>44200</v>
      </c>
      <c r="AG543" s="1">
        <v>44200</v>
      </c>
      <c r="AJ543">
        <v>4</v>
      </c>
      <c r="AL543">
        <v>1.2277229999999999</v>
      </c>
      <c r="AO543">
        <v>1.2277229999999999</v>
      </c>
      <c r="AP543">
        <v>1.223684</v>
      </c>
      <c r="AQ543">
        <v>1.01</v>
      </c>
      <c r="AR543">
        <v>0</v>
      </c>
      <c r="AS543">
        <v>1.01</v>
      </c>
      <c r="AT543">
        <v>1.24</v>
      </c>
      <c r="AU543">
        <v>0</v>
      </c>
      <c r="AV543">
        <v>1.24</v>
      </c>
      <c r="AW543">
        <v>1.01</v>
      </c>
      <c r="AX543">
        <v>1.24</v>
      </c>
      <c r="AY543">
        <v>0</v>
      </c>
      <c r="BA543">
        <v>23318959.5</v>
      </c>
      <c r="BB543">
        <v>0</v>
      </c>
      <c r="BC543">
        <v>23318959.5</v>
      </c>
      <c r="BD543">
        <v>30491479.870000001</v>
      </c>
      <c r="BE543">
        <v>0</v>
      </c>
      <c r="BF543" t="str">
        <f>IF(TRIM(W543)="",IF(TRIM(O543)="",IF(TRIM(M543)="","please check",CONCATENATE(M543,"_",COUNTIFS($M$2:$M543,M543,$C$2:$C543,$C543))),CONCATENATE(O543,"_",COUNTIFS($O$2:$O543,O543,$C$2:$C543,$C543))),W543)</f>
        <v>598_1</v>
      </c>
      <c r="BG543">
        <f t="shared" si="30"/>
        <v>598</v>
      </c>
      <c r="BH543">
        <f t="shared" si="31"/>
        <v>1.01</v>
      </c>
      <c r="BI543">
        <f t="shared" si="32"/>
        <v>1.01</v>
      </c>
      <c r="BJ543">
        <f>IF($I543&lt;&gt;"F.E.T.",$AV543,IF($BK543="",IF($D543=$L543,$BI543,-SUMIFS($BI:$BI,$BG:$BG,$BG543,$B:$B,$B543,$L:$L,"&lt;&gt;"&amp;$L543)+SUMIFS($AY:$AY,$BG:$BG,$BG543,$B:$B,$B543)),IF($D543=$L543,-SUMIFS($BI:$BI,$BG:$BG,$BG543,$B:$B,$B543,$L:$L,"&lt;&gt;"&amp;$L543)*VLOOKUP($D543&amp;(IF($L543=MID($Q543,FIND("Bought ",$Q543)+7,3),MID($Q543,FIND("Sold ",$Q543)+5,3),IF($L543=MID($Q543,FIND("Sold ",$Q543)+5,3),MID($Q543,FIND("Bought ",$Q543)+7,3),"error"))),FX!$A:$B,2,0)+SUMIFS($AY:$AY,$BG:$BG,$BG543,$B:$B,$B543),$BI543*(VLOOKUP($D543&amp;$L543,FX!$A:$B,2,0)))))</f>
        <v>1.24</v>
      </c>
      <c r="BK543" t="str">
        <f>IF(E543="CASH",IFERROR(VLOOKUP(M543,[1]mapping!$A:$C,3,0),""),IF(I543="F.E.T.",IF(VLOOKUP(O543,[1]forwards!$E:$Q,13,0)=0,"",VLOOKUP(O543,[1]forwards!$E:$Q,13,0)),""))</f>
        <v/>
      </c>
      <c r="BL543" t="str">
        <f>IF($B543&lt;&gt;VLOOKUP($BL$1,NAV!$A:$N,MATCH("SubFund_Code",NAV!$A$1:$N$1,0),0),"n/a",IF($BK543="",$BJ543/SUMIFS($BJ:$BJ,$BK:$BK,"",$B:$B,$B543)*VLOOKUP($BL$1,NAV!$A:$N,MATCH("Hedged sc",NAV!$A$1:$N$1,0),0)/VLOOKUP($BL$1,NAV!$A:$N,MATCH("SC in FUND CCY",NAV!$A$1:$N$1,0),0),IF($BK543&lt;&gt;VLOOKUP($BL$1,NAV!$A:$N,MATCH("SC",NAV!$A$1:$N$1,0),0),"n/a",$BJ543/VLOOKUP($BL$1,NAV!$A:$N,MATCH("SC in FUND CCY",NAV!$A$1:$N$1,0),0))))</f>
        <v>n/a</v>
      </c>
    </row>
    <row r="544" spans="1:64" hidden="1" x14ac:dyDescent="0.25">
      <c r="A544" s="1">
        <v>44196</v>
      </c>
      <c r="B544" t="s">
        <v>1605</v>
      </c>
      <c r="C544" t="s">
        <v>1606</v>
      </c>
      <c r="D544" t="s">
        <v>63</v>
      </c>
      <c r="E544" t="s">
        <v>124</v>
      </c>
      <c r="F544" t="s">
        <v>439</v>
      </c>
      <c r="G544" t="s">
        <v>440</v>
      </c>
      <c r="H544">
        <v>550</v>
      </c>
      <c r="I544" t="s">
        <v>441</v>
      </c>
      <c r="L544" t="s">
        <v>57</v>
      </c>
      <c r="O544">
        <v>596</v>
      </c>
      <c r="Q544" t="s">
        <v>1644</v>
      </c>
      <c r="S544" t="s">
        <v>149</v>
      </c>
      <c r="U544" t="s">
        <v>132</v>
      </c>
      <c r="V544">
        <v>20009</v>
      </c>
      <c r="W544" t="s">
        <v>209</v>
      </c>
      <c r="X544" t="s">
        <v>209</v>
      </c>
      <c r="AC544" s="1">
        <v>44195</v>
      </c>
      <c r="AD544" s="1">
        <v>44210</v>
      </c>
      <c r="AG544" s="1">
        <v>44210</v>
      </c>
      <c r="AJ544">
        <v>14</v>
      </c>
      <c r="AL544">
        <v>1.224774</v>
      </c>
      <c r="AO544">
        <v>1.224774</v>
      </c>
      <c r="AP544">
        <v>1.2239880000000001</v>
      </c>
      <c r="AQ544">
        <v>-4126.7</v>
      </c>
      <c r="AR544">
        <v>0</v>
      </c>
      <c r="AS544">
        <v>-4126.7</v>
      </c>
      <c r="AT544">
        <v>-5049.22</v>
      </c>
      <c r="AU544">
        <v>0</v>
      </c>
      <c r="AV544">
        <v>-5049.22</v>
      </c>
      <c r="AW544">
        <v>-4124.05</v>
      </c>
      <c r="AX544">
        <v>-5049.22</v>
      </c>
      <c r="BA544">
        <v>23318959.5</v>
      </c>
      <c r="BB544">
        <v>0</v>
      </c>
      <c r="BC544">
        <v>23318959.5</v>
      </c>
      <c r="BD544">
        <v>30491479.870000001</v>
      </c>
      <c r="BF544" t="str">
        <f>IF(TRIM(W544)="",IF(TRIM(O544)="",IF(TRIM(M544)="","please check",CONCATENATE(M544,"_",COUNTIFS($M$2:$M544,M544,$C$2:$C544,$C544))),CONCATENATE(O544,"_",COUNTIFS($O$2:$O544,O544,$C$2:$C544,$C544))),W544)</f>
        <v>596_1</v>
      </c>
      <c r="BG544">
        <f t="shared" si="30"/>
        <v>596</v>
      </c>
      <c r="BH544">
        <f t="shared" si="31"/>
        <v>-4124.05</v>
      </c>
      <c r="BI544">
        <f t="shared" si="32"/>
        <v>-4124.05</v>
      </c>
      <c r="BJ544">
        <f>IF($I544&lt;&gt;"F.E.T.",$AV544,IF($BK544="",IF($D544=$L544,$BI544,-SUMIFS($BI:$BI,$BG:$BG,$BG544,$B:$B,$B544,$L:$L,"&lt;&gt;"&amp;$L544)+SUMIFS($AY:$AY,$BG:$BG,$BG544,$B:$B,$B544)),IF($D544=$L544,-SUMIFS($BI:$BI,$BG:$BG,$BG544,$B:$B,$B544,$L:$L,"&lt;&gt;"&amp;$L544)*VLOOKUP($D544&amp;(IF($L544=MID($Q544,FIND("Bought ",$Q544)+7,3),MID($Q544,FIND("Sold ",$Q544)+5,3),IF($L544=MID($Q544,FIND("Sold ",$Q544)+5,3),MID($Q544,FIND("Bought ",$Q544)+7,3),"error"))),FX!$A:$B,2,0)+SUMIFS($AY:$AY,$BG:$BG,$BG544,$B:$B,$B544),$BI544*(VLOOKUP($D544&amp;$L544,FX!$A:$B,2,0)))))</f>
        <v>-5045.9813775000002</v>
      </c>
      <c r="BK544" t="str">
        <f>IF(E544="CASH",IFERROR(VLOOKUP(M544,[1]mapping!$A:$C,3,0),""),IF(I544="F.E.T.",IF(VLOOKUP(O544,[1]forwards!$E:$Q,13,0)=0,"",VLOOKUP(O544,[1]forwards!$E:$Q,13,0)),""))</f>
        <v>IEH</v>
      </c>
      <c r="BL544" t="str">
        <f>IF($B544&lt;&gt;VLOOKUP($BL$1,NAV!$A:$N,MATCH("SubFund_Code",NAV!$A$1:$N$1,0),0),"n/a",IF($BK544="",$BJ544/SUMIFS($BJ:$BJ,$BK:$BK,"",$B:$B,$B544)*VLOOKUP($BL$1,NAV!$A:$N,MATCH("Hedged sc",NAV!$A$1:$N$1,0),0)/VLOOKUP($BL$1,NAV!$A:$N,MATCH("SC in FUND CCY",NAV!$A$1:$N$1,0),0),IF($BK544&lt;&gt;VLOOKUP($BL$1,NAV!$A:$N,MATCH("SC",NAV!$A$1:$N$1,0),0),"n/a",$BJ544/VLOOKUP($BL$1,NAV!$A:$N,MATCH("SC in FUND CCY",NAV!$A$1:$N$1,0),0))))</f>
        <v>n/a</v>
      </c>
    </row>
    <row r="545" spans="1:64" hidden="1" x14ac:dyDescent="0.25">
      <c r="A545" s="1">
        <v>44196</v>
      </c>
      <c r="B545" t="s">
        <v>1605</v>
      </c>
      <c r="C545" t="s">
        <v>1606</v>
      </c>
      <c r="D545" t="s">
        <v>63</v>
      </c>
      <c r="E545" t="s">
        <v>124</v>
      </c>
      <c r="F545" t="s">
        <v>439</v>
      </c>
      <c r="G545" t="s">
        <v>440</v>
      </c>
      <c r="H545">
        <v>550</v>
      </c>
      <c r="I545" t="s">
        <v>441</v>
      </c>
      <c r="L545" t="s">
        <v>57</v>
      </c>
      <c r="O545">
        <v>580</v>
      </c>
      <c r="Q545" t="s">
        <v>1645</v>
      </c>
      <c r="S545" t="s">
        <v>149</v>
      </c>
      <c r="U545" t="s">
        <v>132</v>
      </c>
      <c r="V545">
        <v>20009</v>
      </c>
      <c r="W545" t="s">
        <v>209</v>
      </c>
      <c r="X545" t="s">
        <v>209</v>
      </c>
      <c r="AC545" s="1">
        <v>44175</v>
      </c>
      <c r="AD545" s="1">
        <v>44210</v>
      </c>
      <c r="AG545" s="1">
        <v>44210</v>
      </c>
      <c r="AJ545">
        <v>14</v>
      </c>
      <c r="AL545">
        <v>1.2144010000000001</v>
      </c>
      <c r="AO545">
        <v>1.2144010000000001</v>
      </c>
      <c r="AP545">
        <v>1.2239880000000001</v>
      </c>
      <c r="AQ545">
        <v>1855783.43</v>
      </c>
      <c r="AR545">
        <v>0</v>
      </c>
      <c r="AS545">
        <v>1855783.43</v>
      </c>
      <c r="AT545">
        <v>2270643.8199999998</v>
      </c>
      <c r="AU545">
        <v>0</v>
      </c>
      <c r="AV545">
        <v>2270643.8199999998</v>
      </c>
      <c r="AW545">
        <v>1855783.43</v>
      </c>
      <c r="AX545">
        <v>2270643.8199999998</v>
      </c>
      <c r="AY545">
        <v>17791.400000000001</v>
      </c>
      <c r="BA545">
        <v>23318959.5</v>
      </c>
      <c r="BB545">
        <v>0</v>
      </c>
      <c r="BC545">
        <v>23318959.5</v>
      </c>
      <c r="BD545">
        <v>30491479.870000001</v>
      </c>
      <c r="BE545">
        <v>5.8348999999999998E-2</v>
      </c>
      <c r="BF545" t="str">
        <f>IF(TRIM(W545)="",IF(TRIM(O545)="",IF(TRIM(M545)="","please check",CONCATENATE(M545,"_",COUNTIFS($M$2:$M545,M545,$C$2:$C545,$C545))),CONCATENATE(O545,"_",COUNTIFS($O$2:$O545,O545,$C$2:$C545,$C545))),W545)</f>
        <v>580_1</v>
      </c>
      <c r="BG545">
        <f t="shared" si="30"/>
        <v>580</v>
      </c>
      <c r="BH545">
        <f t="shared" si="31"/>
        <v>1855783.43</v>
      </c>
      <c r="BI545">
        <f t="shared" si="32"/>
        <v>1855783.43</v>
      </c>
      <c r="BJ545">
        <f>IF($I545&lt;&gt;"F.E.T.",$AV545,IF($BK545="",IF($D545=$L545,$BI545,-SUMIFS($BI:$BI,$BG:$BG,$BG545,$B:$B,$B545,$L:$L,"&lt;&gt;"&amp;$L545)+SUMIFS($AY:$AY,$BG:$BG,$BG545,$B:$B,$B545)),IF($D545=$L545,-SUMIFS($BI:$BI,$BG:$BG,$BG545,$B:$B,$B545,$L:$L,"&lt;&gt;"&amp;$L545)*VLOOKUP($D545&amp;(IF($L545=MID($Q545,FIND("Bought ",$Q545)+7,3),MID($Q545,FIND("Sold ",$Q545)+5,3),IF($L545=MID($Q545,FIND("Sold ",$Q545)+5,3),MID($Q545,FIND("Bought ",$Q545)+7,3),"error"))),FX!$A:$B,2,0)+SUMIFS($AY:$AY,$BG:$BG,$BG545,$B:$B,$B545),$BI545*(VLOOKUP($D545&amp;$L545,FX!$A:$B,2,0)))))</f>
        <v>2270643.8157764999</v>
      </c>
      <c r="BK545" t="str">
        <f>IF(E545="CASH",IFERROR(VLOOKUP(M545,[1]mapping!$A:$C,3,0),""),IF(I545="F.E.T.",IF(VLOOKUP(O545,[1]forwards!$E:$Q,13,0)=0,"",VLOOKUP(O545,[1]forwards!$E:$Q,13,0)),""))</f>
        <v>IEH</v>
      </c>
      <c r="BL545" t="str">
        <f>IF($B545&lt;&gt;VLOOKUP($BL$1,NAV!$A:$N,MATCH("SubFund_Code",NAV!$A$1:$N$1,0),0),"n/a",IF($BK545="",$BJ545/SUMIFS($BJ:$BJ,$BK:$BK,"",$B:$B,$B545)*VLOOKUP($BL$1,NAV!$A:$N,MATCH("Hedged sc",NAV!$A$1:$N$1,0),0)/VLOOKUP($BL$1,NAV!$A:$N,MATCH("SC in FUND CCY",NAV!$A$1:$N$1,0),0),IF($BK545&lt;&gt;VLOOKUP($BL$1,NAV!$A:$N,MATCH("SC",NAV!$A$1:$N$1,0),0),"n/a",$BJ545/VLOOKUP($BL$1,NAV!$A:$N,MATCH("SC in FUND CCY",NAV!$A$1:$N$1,0),0))))</f>
        <v>n/a</v>
      </c>
    </row>
    <row r="546" spans="1:64" hidden="1" x14ac:dyDescent="0.25">
      <c r="A546" s="1">
        <v>44196</v>
      </c>
      <c r="B546" t="s">
        <v>1605</v>
      </c>
      <c r="C546" t="s">
        <v>1606</v>
      </c>
      <c r="D546" t="s">
        <v>63</v>
      </c>
      <c r="E546" t="s">
        <v>124</v>
      </c>
      <c r="F546" t="s">
        <v>439</v>
      </c>
      <c r="G546" t="s">
        <v>440</v>
      </c>
      <c r="H546">
        <v>550</v>
      </c>
      <c r="I546" t="s">
        <v>441</v>
      </c>
      <c r="L546" t="s">
        <v>57</v>
      </c>
      <c r="O546">
        <v>597</v>
      </c>
      <c r="Q546" t="s">
        <v>1646</v>
      </c>
      <c r="S546" t="s">
        <v>149</v>
      </c>
      <c r="U546" t="s">
        <v>132</v>
      </c>
      <c r="V546">
        <v>20009</v>
      </c>
      <c r="W546" t="s">
        <v>209</v>
      </c>
      <c r="X546" t="s">
        <v>209</v>
      </c>
      <c r="AC546" s="1">
        <v>44195</v>
      </c>
      <c r="AD546" s="1">
        <v>44200</v>
      </c>
      <c r="AG546" s="1">
        <v>44200</v>
      </c>
      <c r="AJ546">
        <v>4</v>
      </c>
      <c r="AL546">
        <v>1.2251209999999999</v>
      </c>
      <c r="AO546">
        <v>1.2251209999999999</v>
      </c>
      <c r="AP546">
        <v>1.223684</v>
      </c>
      <c r="AQ546">
        <v>4124.05</v>
      </c>
      <c r="AR546">
        <v>0</v>
      </c>
      <c r="AS546">
        <v>4124.05</v>
      </c>
      <c r="AT546">
        <v>5045.9799999999996</v>
      </c>
      <c r="AU546">
        <v>0</v>
      </c>
      <c r="AV546">
        <v>5045.9799999999996</v>
      </c>
      <c r="AW546">
        <v>4124.05</v>
      </c>
      <c r="AX546">
        <v>5045.9799999999996</v>
      </c>
      <c r="AY546">
        <v>-5.93</v>
      </c>
      <c r="BA546">
        <v>23318959.5</v>
      </c>
      <c r="BB546">
        <v>0</v>
      </c>
      <c r="BC546">
        <v>23318959.5</v>
      </c>
      <c r="BD546">
        <v>30491479.870000001</v>
      </c>
      <c r="BE546">
        <v>-1.9000000000000001E-5</v>
      </c>
      <c r="BF546" t="str">
        <f>IF(TRIM(W546)="",IF(TRIM(O546)="",IF(TRIM(M546)="","please check",CONCATENATE(M546,"_",COUNTIFS($M$2:$M546,M546,$C$2:$C546,$C546))),CONCATENATE(O546,"_",COUNTIFS($O$2:$O546,O546,$C$2:$C546,$C546))),W546)</f>
        <v>597_1</v>
      </c>
      <c r="BG546">
        <f t="shared" si="30"/>
        <v>597</v>
      </c>
      <c r="BH546">
        <f t="shared" si="31"/>
        <v>4124.05</v>
      </c>
      <c r="BI546">
        <f t="shared" si="32"/>
        <v>4124.05</v>
      </c>
      <c r="BJ546">
        <f>IF($I546&lt;&gt;"F.E.T.",$AV546,IF($BK546="",IF($D546=$L546,$BI546,-SUMIFS($BI:$BI,$BG:$BG,$BG546,$B:$B,$B546,$L:$L,"&lt;&gt;"&amp;$L546)+SUMIFS($AY:$AY,$BG:$BG,$BG546,$B:$B,$B546)),IF($D546=$L546,-SUMIFS($BI:$BI,$BG:$BG,$BG546,$B:$B,$B546,$L:$L,"&lt;&gt;"&amp;$L546)*VLOOKUP($D546&amp;(IF($L546=MID($Q546,FIND("Bought ",$Q546)+7,3),MID($Q546,FIND("Sold ",$Q546)+5,3),IF($L546=MID($Q546,FIND("Sold ",$Q546)+5,3),MID($Q546,FIND("Bought ",$Q546)+7,3),"error"))),FX!$A:$B,2,0)+SUMIFS($AY:$AY,$BG:$BG,$BG546,$B:$B,$B546),$BI546*(VLOOKUP($D546&amp;$L546,FX!$A:$B,2,0)))))</f>
        <v>5046.53</v>
      </c>
      <c r="BK546" t="str">
        <f>IF(E546="CASH",IFERROR(VLOOKUP(M546,[1]mapping!$A:$C,3,0),""),IF(I546="F.E.T.",IF(VLOOKUP(O546,[1]forwards!$E:$Q,13,0)=0,"",VLOOKUP(O546,[1]forwards!$E:$Q,13,0)),""))</f>
        <v/>
      </c>
      <c r="BL546" t="str">
        <f>IF($B546&lt;&gt;VLOOKUP($BL$1,NAV!$A:$N,MATCH("SubFund_Code",NAV!$A$1:$N$1,0),0),"n/a",IF($BK546="",$BJ546/SUMIFS($BJ:$BJ,$BK:$BK,"",$B:$B,$B546)*VLOOKUP($BL$1,NAV!$A:$N,MATCH("Hedged sc",NAV!$A$1:$N$1,0),0)/VLOOKUP($BL$1,NAV!$A:$N,MATCH("SC in FUND CCY",NAV!$A$1:$N$1,0),0),IF($BK546&lt;&gt;VLOOKUP($BL$1,NAV!$A:$N,MATCH("SC",NAV!$A$1:$N$1,0),0),"n/a",$BJ546/VLOOKUP($BL$1,NAV!$A:$N,MATCH("SC in FUND CCY",NAV!$A$1:$N$1,0),0))))</f>
        <v>n/a</v>
      </c>
    </row>
    <row r="547" spans="1:64" hidden="1" x14ac:dyDescent="0.25">
      <c r="A547" s="1">
        <v>44196</v>
      </c>
      <c r="B547" t="s">
        <v>1605</v>
      </c>
      <c r="C547" t="s">
        <v>1606</v>
      </c>
      <c r="D547" t="s">
        <v>63</v>
      </c>
      <c r="E547" t="s">
        <v>124</v>
      </c>
      <c r="F547" t="s">
        <v>439</v>
      </c>
      <c r="G547" t="s">
        <v>440</v>
      </c>
      <c r="H547">
        <v>550</v>
      </c>
      <c r="I547" t="s">
        <v>441</v>
      </c>
      <c r="L547" t="s">
        <v>57</v>
      </c>
      <c r="O547">
        <v>584</v>
      </c>
      <c r="Q547" t="s">
        <v>1647</v>
      </c>
      <c r="S547" t="s">
        <v>149</v>
      </c>
      <c r="U547" t="s">
        <v>132</v>
      </c>
      <c r="V547">
        <v>20009</v>
      </c>
      <c r="W547" t="s">
        <v>209</v>
      </c>
      <c r="X547" t="s">
        <v>209</v>
      </c>
      <c r="AC547" s="1">
        <v>44180</v>
      </c>
      <c r="AD547" s="1">
        <v>44210</v>
      </c>
      <c r="AG547" s="1">
        <v>44210</v>
      </c>
      <c r="AJ547">
        <v>14</v>
      </c>
      <c r="AL547">
        <v>1.216321</v>
      </c>
      <c r="AO547">
        <v>1.216321</v>
      </c>
      <c r="AP547">
        <v>1.2239880000000001</v>
      </c>
      <c r="AQ547">
        <v>-141188.34</v>
      </c>
      <c r="AR547">
        <v>0</v>
      </c>
      <c r="AS547">
        <v>-141188.34</v>
      </c>
      <c r="AT547">
        <v>-172750.99</v>
      </c>
      <c r="AU547">
        <v>0</v>
      </c>
      <c r="AV547">
        <v>-172750.99</v>
      </c>
      <c r="AW547">
        <v>-142078.31</v>
      </c>
      <c r="AX547">
        <v>-172750.99</v>
      </c>
      <c r="BA547">
        <v>23318959.5</v>
      </c>
      <c r="BB547">
        <v>0</v>
      </c>
      <c r="BC547">
        <v>23318959.5</v>
      </c>
      <c r="BD547">
        <v>30491479.870000001</v>
      </c>
      <c r="BF547" t="str">
        <f>IF(TRIM(W547)="",IF(TRIM(O547)="",IF(TRIM(M547)="","please check",CONCATENATE(M547,"_",COUNTIFS($M$2:$M547,M547,$C$2:$C547,$C547))),CONCATENATE(O547,"_",COUNTIFS($O$2:$O547,O547,$C$2:$C547,$C547))),W547)</f>
        <v>584_1</v>
      </c>
      <c r="BG547">
        <f t="shared" si="30"/>
        <v>584</v>
      </c>
      <c r="BH547">
        <f t="shared" si="31"/>
        <v>-142078.31</v>
      </c>
      <c r="BI547">
        <f t="shared" si="32"/>
        <v>-142078.31</v>
      </c>
      <c r="BJ547">
        <f>IF($I547&lt;&gt;"F.E.T.",$AV547,IF($BK547="",IF($D547=$L547,$BI547,-SUMIFS($BI:$BI,$BG:$BG,$BG547,$B:$B,$B547,$L:$L,"&lt;&gt;"&amp;$L547)+SUMIFS($AY:$AY,$BG:$BG,$BG547,$B:$B,$B547)),IF($D547=$L547,-SUMIFS($BI:$BI,$BG:$BG,$BG547,$B:$B,$B547,$L:$L,"&lt;&gt;"&amp;$L547)*VLOOKUP($D547&amp;(IF($L547=MID($Q547,FIND("Bought ",$Q547)+7,3),MID($Q547,FIND("Sold ",$Q547)+5,3),IF($L547=MID($Q547,FIND("Sold ",$Q547)+5,3),MID($Q547,FIND("Bought ",$Q547)+7,3),"error"))),FX!$A:$B,2,0)+SUMIFS($AY:$AY,$BG:$BG,$BG547,$B:$B,$B547),$BI547*(VLOOKUP($D547&amp;$L547,FX!$A:$B,2,0)))))</f>
        <v>-173839.91620049998</v>
      </c>
      <c r="BK547" t="str">
        <f>IF(E547="CASH",IFERROR(VLOOKUP(M547,[1]mapping!$A:$C,3,0),""),IF(I547="F.E.T.",IF(VLOOKUP(O547,[1]forwards!$E:$Q,13,0)=0,"",VLOOKUP(O547,[1]forwards!$E:$Q,13,0)),""))</f>
        <v>IEH</v>
      </c>
      <c r="BL547" t="str">
        <f>IF($B547&lt;&gt;VLOOKUP($BL$1,NAV!$A:$N,MATCH("SubFund_Code",NAV!$A$1:$N$1,0),0),"n/a",IF($BK547="",$BJ547/SUMIFS($BJ:$BJ,$BK:$BK,"",$B:$B,$B547)*VLOOKUP($BL$1,NAV!$A:$N,MATCH("Hedged sc",NAV!$A$1:$N$1,0),0)/VLOOKUP($BL$1,NAV!$A:$N,MATCH("SC in FUND CCY",NAV!$A$1:$N$1,0),0),IF($BK547&lt;&gt;VLOOKUP($BL$1,NAV!$A:$N,MATCH("SC",NAV!$A$1:$N$1,0),0),"n/a",$BJ547/VLOOKUP($BL$1,NAV!$A:$N,MATCH("SC in FUND CCY",NAV!$A$1:$N$1,0),0))))</f>
        <v>n/a</v>
      </c>
    </row>
    <row r="548" spans="1:64" hidden="1" x14ac:dyDescent="0.25">
      <c r="A548" s="1">
        <v>44196</v>
      </c>
      <c r="B548" t="s">
        <v>1605</v>
      </c>
      <c r="C548" t="s">
        <v>1606</v>
      </c>
      <c r="D548" t="s">
        <v>63</v>
      </c>
      <c r="E548" t="s">
        <v>124</v>
      </c>
      <c r="F548" t="s">
        <v>439</v>
      </c>
      <c r="G548" t="s">
        <v>440</v>
      </c>
      <c r="H548">
        <v>550</v>
      </c>
      <c r="I548" t="s">
        <v>441</v>
      </c>
      <c r="L548" t="s">
        <v>57</v>
      </c>
      <c r="O548">
        <v>585</v>
      </c>
      <c r="Q548" t="s">
        <v>1648</v>
      </c>
      <c r="S548" t="s">
        <v>149</v>
      </c>
      <c r="U548" t="s">
        <v>132</v>
      </c>
      <c r="V548">
        <v>20009</v>
      </c>
      <c r="W548" t="s">
        <v>209</v>
      </c>
      <c r="X548" t="s">
        <v>209</v>
      </c>
      <c r="AC548" s="1">
        <v>44181</v>
      </c>
      <c r="AD548" s="1">
        <v>44210</v>
      </c>
      <c r="AG548" s="1">
        <v>44210</v>
      </c>
      <c r="AJ548">
        <v>14</v>
      </c>
      <c r="AL548">
        <v>1.216321</v>
      </c>
      <c r="AO548">
        <v>1.216321</v>
      </c>
      <c r="AP548">
        <v>1.2239880000000001</v>
      </c>
      <c r="AQ548">
        <v>-11483867.539999999</v>
      </c>
      <c r="AR548">
        <v>0</v>
      </c>
      <c r="AS548">
        <v>-11483867.539999999</v>
      </c>
      <c r="AT548">
        <v>-14051086.130000001</v>
      </c>
      <c r="AU548">
        <v>0</v>
      </c>
      <c r="AV548">
        <v>-14051086.130000001</v>
      </c>
      <c r="AW548">
        <v>-11556255.35</v>
      </c>
      <c r="AX548">
        <v>-14051086.130000001</v>
      </c>
      <c r="BA548">
        <v>23318959.5</v>
      </c>
      <c r="BB548">
        <v>0</v>
      </c>
      <c r="BC548">
        <v>23318959.5</v>
      </c>
      <c r="BD548">
        <v>30491479.870000001</v>
      </c>
      <c r="BF548" t="str">
        <f>IF(TRIM(W548)="",IF(TRIM(O548)="",IF(TRIM(M548)="","please check",CONCATENATE(M548,"_",COUNTIFS($M$2:$M548,M548,$C$2:$C548,$C548))),CONCATENATE(O548,"_",COUNTIFS($O$2:$O548,O548,$C$2:$C548,$C548))),W548)</f>
        <v>585_1</v>
      </c>
      <c r="BG548">
        <f t="shared" si="30"/>
        <v>585</v>
      </c>
      <c r="BH548">
        <f t="shared" si="31"/>
        <v>-11556255.35</v>
      </c>
      <c r="BI548">
        <f t="shared" si="32"/>
        <v>-11556255.35</v>
      </c>
      <c r="BJ548">
        <f>IF($I548&lt;&gt;"F.E.T.",$AV548,IF($BK548="",IF($D548=$L548,$BI548,-SUMIFS($BI:$BI,$BG:$BG,$BG548,$B:$B,$B548,$L:$L,"&lt;&gt;"&amp;$L548)+SUMIFS($AY:$AY,$BG:$BG,$BG548,$B:$B,$B548)),IF($D548=$L548,-SUMIFS($BI:$BI,$BG:$BG,$BG548,$B:$B,$B548,$L:$L,"&lt;&gt;"&amp;$L548)*VLOOKUP($D548&amp;(IF($L548=MID($Q548,FIND("Bought ",$Q548)+7,3),MID($Q548,FIND("Sold ",$Q548)+5,3),IF($L548=MID($Q548,FIND("Sold ",$Q548)+5,3),MID($Q548,FIND("Bought ",$Q548)+7,3),"error"))),FX!$A:$B,2,0)+SUMIFS($AY:$AY,$BG:$BG,$BG548,$B:$B,$B548),$BI548*(VLOOKUP($D548&amp;$L548,FX!$A:$B,2,0)))))</f>
        <v>-14139656.233492499</v>
      </c>
      <c r="BK548" t="str">
        <f>IF(E548="CASH",IFERROR(VLOOKUP(M548,[1]mapping!$A:$C,3,0),""),IF(I548="F.E.T.",IF(VLOOKUP(O548,[1]forwards!$E:$Q,13,0)=0,"",VLOOKUP(O548,[1]forwards!$E:$Q,13,0)),""))</f>
        <v>IEH</v>
      </c>
      <c r="BL548" t="str">
        <f>IF($B548&lt;&gt;VLOOKUP($BL$1,NAV!$A:$N,MATCH("SubFund_Code",NAV!$A$1:$N$1,0),0),"n/a",IF($BK548="",$BJ548/SUMIFS($BJ:$BJ,$BK:$BK,"",$B:$B,$B548)*VLOOKUP($BL$1,NAV!$A:$N,MATCH("Hedged sc",NAV!$A$1:$N$1,0),0)/VLOOKUP($BL$1,NAV!$A:$N,MATCH("SC in FUND CCY",NAV!$A$1:$N$1,0),0),IF($BK548&lt;&gt;VLOOKUP($BL$1,NAV!$A:$N,MATCH("SC",NAV!$A$1:$N$1,0),0),"n/a",$BJ548/VLOOKUP($BL$1,NAV!$A:$N,MATCH("SC in FUND CCY",NAV!$A$1:$N$1,0),0))))</f>
        <v>n/a</v>
      </c>
    </row>
    <row r="549" spans="1:64" hidden="1" x14ac:dyDescent="0.25">
      <c r="A549" s="1">
        <v>44196</v>
      </c>
      <c r="B549" t="s">
        <v>1605</v>
      </c>
      <c r="C549" t="s">
        <v>1606</v>
      </c>
      <c r="D549" t="s">
        <v>63</v>
      </c>
      <c r="E549" t="s">
        <v>124</v>
      </c>
      <c r="F549" t="s">
        <v>439</v>
      </c>
      <c r="G549" t="s">
        <v>440</v>
      </c>
      <c r="H549">
        <v>550</v>
      </c>
      <c r="I549" t="s">
        <v>441</v>
      </c>
      <c r="L549" t="s">
        <v>63</v>
      </c>
      <c r="O549">
        <v>597</v>
      </c>
      <c r="Q549" t="s">
        <v>1646</v>
      </c>
      <c r="S549" t="s">
        <v>149</v>
      </c>
      <c r="U549" t="s">
        <v>132</v>
      </c>
      <c r="V549">
        <v>20009</v>
      </c>
      <c r="W549" t="s">
        <v>209</v>
      </c>
      <c r="X549" t="s">
        <v>209</v>
      </c>
      <c r="AC549" s="1">
        <v>44195</v>
      </c>
      <c r="AD549" s="1">
        <v>44200</v>
      </c>
      <c r="AG549" s="1">
        <v>44200</v>
      </c>
      <c r="AJ549">
        <v>4</v>
      </c>
      <c r="AL549">
        <v>1.2251209999999999</v>
      </c>
      <c r="AO549">
        <v>1.2251209999999999</v>
      </c>
      <c r="AP549">
        <v>1.223684</v>
      </c>
      <c r="AQ549">
        <v>-5046.53</v>
      </c>
      <c r="AR549">
        <v>0</v>
      </c>
      <c r="AS549">
        <v>-5046.53</v>
      </c>
      <c r="AT549">
        <v>-5046.53</v>
      </c>
      <c r="AU549">
        <v>0</v>
      </c>
      <c r="AV549">
        <v>-5046.53</v>
      </c>
      <c r="AW549">
        <v>-5052.46</v>
      </c>
      <c r="AX549">
        <v>-5046.53</v>
      </c>
      <c r="BA549">
        <v>-23327305.84</v>
      </c>
      <c r="BB549">
        <v>0</v>
      </c>
      <c r="BC549">
        <v>-23327305.84</v>
      </c>
      <c r="BD549">
        <v>30491479.870000001</v>
      </c>
      <c r="BF549" t="str">
        <f>IF(TRIM(W549)="",IF(TRIM(O549)="",IF(TRIM(M549)="","please check",CONCATENATE(M549,"_",COUNTIFS($M$2:$M549,M549,$C$2:$C549,$C549))),CONCATENATE(O549,"_",COUNTIFS($O$2:$O549,O549,$C$2:$C549,$C549))),W549)</f>
        <v>597_2</v>
      </c>
      <c r="BG549">
        <f t="shared" si="30"/>
        <v>597</v>
      </c>
      <c r="BH549">
        <f t="shared" si="31"/>
        <v>-5052.46</v>
      </c>
      <c r="BI549">
        <f t="shared" si="32"/>
        <v>-5052.46</v>
      </c>
      <c r="BJ549">
        <f>IF($I549&lt;&gt;"F.E.T.",$AV549,IF($BK549="",IF($D549=$L549,$BI549,-SUMIFS($BI:$BI,$BG:$BG,$BG549,$B:$B,$B549,$L:$L,"&lt;&gt;"&amp;$L549)+SUMIFS($AY:$AY,$BG:$BG,$BG549,$B:$B,$B549)),IF($D549=$L549,-SUMIFS($BI:$BI,$BG:$BG,$BG549,$B:$B,$B549,$L:$L,"&lt;&gt;"&amp;$L549)*VLOOKUP($D549&amp;(IF($L549=MID($Q549,FIND("Bought ",$Q549)+7,3),MID($Q549,FIND("Sold ",$Q549)+5,3),IF($L549=MID($Q549,FIND("Sold ",$Q549)+5,3),MID($Q549,FIND("Bought ",$Q549)+7,3),"error"))),FX!$A:$B,2,0)+SUMIFS($AY:$AY,$BG:$BG,$BG549,$B:$B,$B549),$BI549*(VLOOKUP($D549&amp;$L549,FX!$A:$B,2,0)))))</f>
        <v>-5052.46</v>
      </c>
      <c r="BK549" t="str">
        <f>IF(E549="CASH",IFERROR(VLOOKUP(M549,[1]mapping!$A:$C,3,0),""),IF(I549="F.E.T.",IF(VLOOKUP(O549,[1]forwards!$E:$Q,13,0)=0,"",VLOOKUP(O549,[1]forwards!$E:$Q,13,0)),""))</f>
        <v/>
      </c>
      <c r="BL549" t="str">
        <f>IF($B549&lt;&gt;VLOOKUP($BL$1,NAV!$A:$N,MATCH("SubFund_Code",NAV!$A$1:$N$1,0),0),"n/a",IF($BK549="",$BJ549/SUMIFS($BJ:$BJ,$BK:$BK,"",$B:$B,$B549)*VLOOKUP($BL$1,NAV!$A:$N,MATCH("Hedged sc",NAV!$A$1:$N$1,0),0)/VLOOKUP($BL$1,NAV!$A:$N,MATCH("SC in FUND CCY",NAV!$A$1:$N$1,0),0),IF($BK549&lt;&gt;VLOOKUP($BL$1,NAV!$A:$N,MATCH("SC",NAV!$A$1:$N$1,0),0),"n/a",$BJ549/VLOOKUP($BL$1,NAV!$A:$N,MATCH("SC in FUND CCY",NAV!$A$1:$N$1,0),0))))</f>
        <v>n/a</v>
      </c>
    </row>
    <row r="550" spans="1:64" hidden="1" x14ac:dyDescent="0.25">
      <c r="A550" s="1">
        <v>44196</v>
      </c>
      <c r="B550" t="s">
        <v>1605</v>
      </c>
      <c r="C550" t="s">
        <v>1606</v>
      </c>
      <c r="D550" t="s">
        <v>63</v>
      </c>
      <c r="E550" t="s">
        <v>124</v>
      </c>
      <c r="F550" t="s">
        <v>439</v>
      </c>
      <c r="G550" t="s">
        <v>440</v>
      </c>
      <c r="H550">
        <v>550</v>
      </c>
      <c r="I550" t="s">
        <v>441</v>
      </c>
      <c r="L550" t="s">
        <v>63</v>
      </c>
      <c r="O550">
        <v>580</v>
      </c>
      <c r="Q550" t="s">
        <v>1645</v>
      </c>
      <c r="S550" t="s">
        <v>149</v>
      </c>
      <c r="U550" t="s">
        <v>132</v>
      </c>
      <c r="V550">
        <v>20009</v>
      </c>
      <c r="W550" t="s">
        <v>209</v>
      </c>
      <c r="X550" t="s">
        <v>209</v>
      </c>
      <c r="AC550" s="1">
        <v>44175</v>
      </c>
      <c r="AD550" s="1">
        <v>44210</v>
      </c>
      <c r="AG550" s="1">
        <v>44210</v>
      </c>
      <c r="AJ550">
        <v>14</v>
      </c>
      <c r="AL550">
        <v>1.2144010000000001</v>
      </c>
      <c r="AO550">
        <v>1.2144010000000001</v>
      </c>
      <c r="AP550">
        <v>1.2239880000000001</v>
      </c>
      <c r="AQ550">
        <v>-2271456.65</v>
      </c>
      <c r="AR550">
        <v>0</v>
      </c>
      <c r="AS550">
        <v>-2271456.65</v>
      </c>
      <c r="AT550">
        <v>-2271456.65</v>
      </c>
      <c r="AU550">
        <v>0</v>
      </c>
      <c r="AV550">
        <v>-2271456.65</v>
      </c>
      <c r="AW550">
        <v>-2253665.25</v>
      </c>
      <c r="AX550">
        <v>-2271456.65</v>
      </c>
      <c r="BA550">
        <v>-23327305.84</v>
      </c>
      <c r="BB550">
        <v>0</v>
      </c>
      <c r="BC550">
        <v>-23327305.84</v>
      </c>
      <c r="BD550">
        <v>30491479.870000001</v>
      </c>
      <c r="BF550" t="str">
        <f>IF(TRIM(W550)="",IF(TRIM(O550)="",IF(TRIM(M550)="","please check",CONCATENATE(M550,"_",COUNTIFS($M$2:$M550,M550,$C$2:$C550,$C550))),CONCATENATE(O550,"_",COUNTIFS($O$2:$O550,O550,$C$2:$C550,$C550))),W550)</f>
        <v>580_2</v>
      </c>
      <c r="BG550">
        <f t="shared" si="30"/>
        <v>580</v>
      </c>
      <c r="BH550">
        <f t="shared" si="31"/>
        <v>-2253665.25</v>
      </c>
      <c r="BI550">
        <f t="shared" si="32"/>
        <v>-2253665.25</v>
      </c>
      <c r="BJ550">
        <f>IF($I550&lt;&gt;"F.E.T.",$AV550,IF($BK550="",IF($D550=$L550,$BI550,-SUMIFS($BI:$BI,$BG:$BG,$BG550,$B:$B,$B550,$L:$L,"&lt;&gt;"&amp;$L550)+SUMIFS($AY:$AY,$BG:$BG,$BG550,$B:$B,$B550)),IF($D550=$L550,-SUMIFS($BI:$BI,$BG:$BG,$BG550,$B:$B,$B550,$L:$L,"&lt;&gt;"&amp;$L550)*VLOOKUP($D550&amp;(IF($L550=MID($Q550,FIND("Bought ",$Q550)+7,3),MID($Q550,FIND("Sold ",$Q550)+5,3),IF($L550=MID($Q550,FIND("Sold ",$Q550)+5,3),MID($Q550,FIND("Bought ",$Q550)+7,3),"error"))),FX!$A:$B,2,0)+SUMIFS($AY:$AY,$BG:$BG,$BG550,$B:$B,$B550),$BI550*(VLOOKUP($D550&amp;$L550,FX!$A:$B,2,0)))))</f>
        <v>-2252852.4157765</v>
      </c>
      <c r="BK550" t="str">
        <f>IF(E550="CASH",IFERROR(VLOOKUP(M550,[1]mapping!$A:$C,3,0),""),IF(I550="F.E.T.",IF(VLOOKUP(O550,[1]forwards!$E:$Q,13,0)=0,"",VLOOKUP(O550,[1]forwards!$E:$Q,13,0)),""))</f>
        <v>IEH</v>
      </c>
      <c r="BL550" t="str">
        <f>IF($B550&lt;&gt;VLOOKUP($BL$1,NAV!$A:$N,MATCH("SubFund_Code",NAV!$A$1:$N$1,0),0),"n/a",IF($BK550="",$BJ550/SUMIFS($BJ:$BJ,$BK:$BK,"",$B:$B,$B550)*VLOOKUP($BL$1,NAV!$A:$N,MATCH("Hedged sc",NAV!$A$1:$N$1,0),0)/VLOOKUP($BL$1,NAV!$A:$N,MATCH("SC in FUND CCY",NAV!$A$1:$N$1,0),0),IF($BK550&lt;&gt;VLOOKUP($BL$1,NAV!$A:$N,MATCH("SC",NAV!$A$1:$N$1,0),0),"n/a",$BJ550/VLOOKUP($BL$1,NAV!$A:$N,MATCH("SC in FUND CCY",NAV!$A$1:$N$1,0),0))))</f>
        <v>n/a</v>
      </c>
    </row>
    <row r="551" spans="1:64" hidden="1" x14ac:dyDescent="0.25">
      <c r="A551" s="1">
        <v>44196</v>
      </c>
      <c r="B551" t="s">
        <v>1605</v>
      </c>
      <c r="C551" t="s">
        <v>1606</v>
      </c>
      <c r="D551" t="s">
        <v>63</v>
      </c>
      <c r="E551" t="s">
        <v>124</v>
      </c>
      <c r="F551" t="s">
        <v>439</v>
      </c>
      <c r="G551" t="s">
        <v>440</v>
      </c>
      <c r="H551">
        <v>550</v>
      </c>
      <c r="I551" t="s">
        <v>441</v>
      </c>
      <c r="L551" t="s">
        <v>63</v>
      </c>
      <c r="O551">
        <v>584</v>
      </c>
      <c r="Q551" t="s">
        <v>1647</v>
      </c>
      <c r="S551" t="s">
        <v>149</v>
      </c>
      <c r="U551" t="s">
        <v>132</v>
      </c>
      <c r="V551">
        <v>20009</v>
      </c>
      <c r="W551" t="s">
        <v>209</v>
      </c>
      <c r="X551" t="s">
        <v>209</v>
      </c>
      <c r="AC551" s="1">
        <v>44180</v>
      </c>
      <c r="AD551" s="1">
        <v>44210</v>
      </c>
      <c r="AG551" s="1">
        <v>44210</v>
      </c>
      <c r="AJ551">
        <v>14</v>
      </c>
      <c r="AL551">
        <v>1.216321</v>
      </c>
      <c r="AO551">
        <v>1.216321</v>
      </c>
      <c r="AP551">
        <v>1.2239880000000001</v>
      </c>
      <c r="AQ551">
        <v>172812.83</v>
      </c>
      <c r="AR551">
        <v>0</v>
      </c>
      <c r="AS551">
        <v>172812.83</v>
      </c>
      <c r="AT551">
        <v>172812.83</v>
      </c>
      <c r="AU551">
        <v>0</v>
      </c>
      <c r="AV551">
        <v>172812.83</v>
      </c>
      <c r="AW551">
        <v>172812.83</v>
      </c>
      <c r="AX551">
        <v>172812.83</v>
      </c>
      <c r="AY551">
        <v>-1088.92</v>
      </c>
      <c r="BA551">
        <v>-23327305.84</v>
      </c>
      <c r="BB551">
        <v>0</v>
      </c>
      <c r="BC551">
        <v>-23327305.84</v>
      </c>
      <c r="BD551">
        <v>30491479.870000001</v>
      </c>
      <c r="BE551">
        <v>-3.571E-3</v>
      </c>
      <c r="BF551" t="str">
        <f>IF(TRIM(W551)="",IF(TRIM(O551)="",IF(TRIM(M551)="","please check",CONCATENATE(M551,"_",COUNTIFS($M$2:$M551,M551,$C$2:$C551,$C551))),CONCATENATE(O551,"_",COUNTIFS($O$2:$O551,O551,$C$2:$C551,$C551))),W551)</f>
        <v>584_2</v>
      </c>
      <c r="BG551">
        <f t="shared" si="30"/>
        <v>584</v>
      </c>
      <c r="BH551">
        <f t="shared" si="31"/>
        <v>172812.83</v>
      </c>
      <c r="BI551">
        <f t="shared" si="32"/>
        <v>172812.83</v>
      </c>
      <c r="BJ551">
        <f>IF($I551&lt;&gt;"F.E.T.",$AV551,IF($BK551="",IF($D551=$L551,$BI551,-SUMIFS($BI:$BI,$BG:$BG,$BG551,$B:$B,$B551,$L:$L,"&lt;&gt;"&amp;$L551)+SUMIFS($AY:$AY,$BG:$BG,$BG551,$B:$B,$B551)),IF($D551=$L551,-SUMIFS($BI:$BI,$BG:$BG,$BG551,$B:$B,$B551,$L:$L,"&lt;&gt;"&amp;$L551)*VLOOKUP($D551&amp;(IF($L551=MID($Q551,FIND("Bought ",$Q551)+7,3),MID($Q551,FIND("Sold ",$Q551)+5,3),IF($L551=MID($Q551,FIND("Sold ",$Q551)+5,3),MID($Q551,FIND("Bought ",$Q551)+7,3),"error"))),FX!$A:$B,2,0)+SUMIFS($AY:$AY,$BG:$BG,$BG551,$B:$B,$B551),$BI551*(VLOOKUP($D551&amp;$L551,FX!$A:$B,2,0)))))</f>
        <v>172750.99620049997</v>
      </c>
      <c r="BK551" t="str">
        <f>IF(E551="CASH",IFERROR(VLOOKUP(M551,[1]mapping!$A:$C,3,0),""),IF(I551="F.E.T.",IF(VLOOKUP(O551,[1]forwards!$E:$Q,13,0)=0,"",VLOOKUP(O551,[1]forwards!$E:$Q,13,0)),""))</f>
        <v>IEH</v>
      </c>
      <c r="BL551" t="str">
        <f>IF($B551&lt;&gt;VLOOKUP($BL$1,NAV!$A:$N,MATCH("SubFund_Code",NAV!$A$1:$N$1,0),0),"n/a",IF($BK551="",$BJ551/SUMIFS($BJ:$BJ,$BK:$BK,"",$B:$B,$B551)*VLOOKUP($BL$1,NAV!$A:$N,MATCH("Hedged sc",NAV!$A$1:$N$1,0),0)/VLOOKUP($BL$1,NAV!$A:$N,MATCH("SC in FUND CCY",NAV!$A$1:$N$1,0),0),IF($BK551&lt;&gt;VLOOKUP($BL$1,NAV!$A:$N,MATCH("SC",NAV!$A$1:$N$1,0),0),"n/a",$BJ551/VLOOKUP($BL$1,NAV!$A:$N,MATCH("SC in FUND CCY",NAV!$A$1:$N$1,0),0))))</f>
        <v>n/a</v>
      </c>
    </row>
    <row r="552" spans="1:64" hidden="1" x14ac:dyDescent="0.25">
      <c r="A552" s="1">
        <v>44196</v>
      </c>
      <c r="B552" t="s">
        <v>1605</v>
      </c>
      <c r="C552" t="s">
        <v>1606</v>
      </c>
      <c r="D552" t="s">
        <v>63</v>
      </c>
      <c r="E552" t="s">
        <v>124</v>
      </c>
      <c r="F552" t="s">
        <v>439</v>
      </c>
      <c r="G552" t="s">
        <v>440</v>
      </c>
      <c r="H552">
        <v>550</v>
      </c>
      <c r="I552" t="s">
        <v>441</v>
      </c>
      <c r="L552" t="s">
        <v>63</v>
      </c>
      <c r="O552">
        <v>579</v>
      </c>
      <c r="Q552" t="s">
        <v>1642</v>
      </c>
      <c r="S552" t="s">
        <v>149</v>
      </c>
      <c r="U552" t="s">
        <v>132</v>
      </c>
      <c r="V552">
        <v>20009</v>
      </c>
      <c r="W552" t="s">
        <v>209</v>
      </c>
      <c r="X552" t="s">
        <v>209</v>
      </c>
      <c r="AC552" s="1">
        <v>44175</v>
      </c>
      <c r="AD552" s="1">
        <v>44210</v>
      </c>
      <c r="AG552" s="1">
        <v>44210</v>
      </c>
      <c r="AJ552">
        <v>14</v>
      </c>
      <c r="AL552">
        <v>1.2144010000000001</v>
      </c>
      <c r="AO552">
        <v>1.2144010000000001</v>
      </c>
      <c r="AP552">
        <v>1.2239880000000001</v>
      </c>
      <c r="AQ552">
        <v>-35284781.340000004</v>
      </c>
      <c r="AR552">
        <v>0</v>
      </c>
      <c r="AS552">
        <v>-35284781.340000004</v>
      </c>
      <c r="AT552">
        <v>-35284781.340000004</v>
      </c>
      <c r="AU552">
        <v>0</v>
      </c>
      <c r="AV552">
        <v>-35284781.340000004</v>
      </c>
      <c r="AW552">
        <v>-35008410</v>
      </c>
      <c r="AX552">
        <v>-35284781.340000004</v>
      </c>
      <c r="BA552">
        <v>-23327305.84</v>
      </c>
      <c r="BB552">
        <v>0</v>
      </c>
      <c r="BC552">
        <v>-23327305.84</v>
      </c>
      <c r="BD552">
        <v>30491479.870000001</v>
      </c>
      <c r="BF552" t="str">
        <f>IF(TRIM(W552)="",IF(TRIM(O552)="",IF(TRIM(M552)="","please check",CONCATENATE(M552,"_",COUNTIFS($M$2:$M552,M552,$C$2:$C552,$C552))),CONCATENATE(O552,"_",COUNTIFS($O$2:$O552,O552,$C$2:$C552,$C552))),W552)</f>
        <v>579_2</v>
      </c>
      <c r="BG552">
        <f t="shared" si="30"/>
        <v>579</v>
      </c>
      <c r="BH552">
        <f t="shared" si="31"/>
        <v>-35008410</v>
      </c>
      <c r="BI552">
        <f t="shared" si="32"/>
        <v>-35008410</v>
      </c>
      <c r="BJ552">
        <f>IF($I552&lt;&gt;"F.E.T.",$AV552,IF($BK552="",IF($D552=$L552,$BI552,-SUMIFS($BI:$BI,$BG:$BG,$BG552,$B:$B,$B552,$L:$L,"&lt;&gt;"&amp;$L552)+SUMIFS($AY:$AY,$BG:$BG,$BG552,$B:$B,$B552)),IF($D552=$L552,-SUMIFS($BI:$BI,$BG:$BG,$BG552,$B:$B,$B552,$L:$L,"&lt;&gt;"&amp;$L552)*VLOOKUP($D552&amp;(IF($L552=MID($Q552,FIND("Bought ",$Q552)+7,3),MID($Q552,FIND("Sold ",$Q552)+5,3),IF($L552=MID($Q552,FIND("Sold ",$Q552)+5,3),MID($Q552,FIND("Bought ",$Q552)+7,3),"error"))),FX!$A:$B,2,0)+SUMIFS($AY:$AY,$BG:$BG,$BG552,$B:$B,$B552),$BI552*(VLOOKUP($D552&amp;$L552,FX!$A:$B,2,0)))))</f>
        <v>-35008410</v>
      </c>
      <c r="BK552" t="str">
        <f>IF(E552="CASH",IFERROR(VLOOKUP(M552,[1]mapping!$A:$C,3,0),""),IF(I552="F.E.T.",IF(VLOOKUP(O552,[1]forwards!$E:$Q,13,0)=0,"",VLOOKUP(O552,[1]forwards!$E:$Q,13,0)),""))</f>
        <v/>
      </c>
      <c r="BL552" t="str">
        <f>IF($B552&lt;&gt;VLOOKUP($BL$1,NAV!$A:$N,MATCH("SubFund_Code",NAV!$A$1:$N$1,0),0),"n/a",IF($BK552="",$BJ552/SUMIFS($BJ:$BJ,$BK:$BK,"",$B:$B,$B552)*VLOOKUP($BL$1,NAV!$A:$N,MATCH("Hedged sc",NAV!$A$1:$N$1,0),0)/VLOOKUP($BL$1,NAV!$A:$N,MATCH("SC in FUND CCY",NAV!$A$1:$N$1,0),0),IF($BK552&lt;&gt;VLOOKUP($BL$1,NAV!$A:$N,MATCH("SC",NAV!$A$1:$N$1,0),0),"n/a",$BJ552/VLOOKUP($BL$1,NAV!$A:$N,MATCH("SC in FUND CCY",NAV!$A$1:$N$1,0),0))))</f>
        <v>n/a</v>
      </c>
    </row>
    <row r="553" spans="1:64" hidden="1" x14ac:dyDescent="0.25">
      <c r="A553" s="1">
        <v>44196</v>
      </c>
      <c r="B553" t="s">
        <v>1605</v>
      </c>
      <c r="C553" t="s">
        <v>1606</v>
      </c>
      <c r="D553" t="s">
        <v>63</v>
      </c>
      <c r="E553" t="s">
        <v>124</v>
      </c>
      <c r="F553" t="s">
        <v>439</v>
      </c>
      <c r="G553" t="s">
        <v>440</v>
      </c>
      <c r="H553">
        <v>550</v>
      </c>
      <c r="I553" t="s">
        <v>441</v>
      </c>
      <c r="L553" t="s">
        <v>63</v>
      </c>
      <c r="O553">
        <v>585</v>
      </c>
      <c r="Q553" t="s">
        <v>1648</v>
      </c>
      <c r="S553" t="s">
        <v>149</v>
      </c>
      <c r="U553" t="s">
        <v>132</v>
      </c>
      <c r="V553">
        <v>20009</v>
      </c>
      <c r="W553" t="s">
        <v>209</v>
      </c>
      <c r="X553" t="s">
        <v>209</v>
      </c>
      <c r="AC553" s="1">
        <v>44181</v>
      </c>
      <c r="AD553" s="1">
        <v>44210</v>
      </c>
      <c r="AG553" s="1">
        <v>44210</v>
      </c>
      <c r="AJ553">
        <v>14</v>
      </c>
      <c r="AL553">
        <v>1.216321</v>
      </c>
      <c r="AO553">
        <v>1.216321</v>
      </c>
      <c r="AP553">
        <v>1.2239880000000001</v>
      </c>
      <c r="AQ553">
        <v>14056116.060000001</v>
      </c>
      <c r="AR553">
        <v>0</v>
      </c>
      <c r="AS553">
        <v>14056116.060000001</v>
      </c>
      <c r="AT553">
        <v>14056116.060000001</v>
      </c>
      <c r="AU553">
        <v>0</v>
      </c>
      <c r="AV553">
        <v>14056116.060000001</v>
      </c>
      <c r="AW553">
        <v>14056116.060000001</v>
      </c>
      <c r="AX553">
        <v>14056116.060000001</v>
      </c>
      <c r="AY553">
        <v>-88570.1</v>
      </c>
      <c r="BA553">
        <v>-23327305.84</v>
      </c>
      <c r="BB553">
        <v>0</v>
      </c>
      <c r="BC553">
        <v>-23327305.84</v>
      </c>
      <c r="BD553">
        <v>30491479.870000001</v>
      </c>
      <c r="BE553">
        <v>-0.29047499999999998</v>
      </c>
      <c r="BF553" t="str">
        <f>IF(TRIM(W553)="",IF(TRIM(O553)="",IF(TRIM(M553)="","please check",CONCATENATE(M553,"_",COUNTIFS($M$2:$M553,M553,$C$2:$C553,$C553))),CONCATENATE(O553,"_",COUNTIFS($O$2:$O553,O553,$C$2:$C553,$C553))),W553)</f>
        <v>585_2</v>
      </c>
      <c r="BG553">
        <f t="shared" si="30"/>
        <v>585</v>
      </c>
      <c r="BH553">
        <f t="shared" si="31"/>
        <v>14056116.060000001</v>
      </c>
      <c r="BI553">
        <f t="shared" si="32"/>
        <v>14056116.060000001</v>
      </c>
      <c r="BJ553">
        <f>IF($I553&lt;&gt;"F.E.T.",$AV553,IF($BK553="",IF($D553=$L553,$BI553,-SUMIFS($BI:$BI,$BG:$BG,$BG553,$B:$B,$B553,$L:$L,"&lt;&gt;"&amp;$L553)+SUMIFS($AY:$AY,$BG:$BG,$BG553,$B:$B,$B553)),IF($D553=$L553,-SUMIFS($BI:$BI,$BG:$BG,$BG553,$B:$B,$B553,$L:$L,"&lt;&gt;"&amp;$L553)*VLOOKUP($D553&amp;(IF($L553=MID($Q553,FIND("Bought ",$Q553)+7,3),MID($Q553,FIND("Sold ",$Q553)+5,3),IF($L553=MID($Q553,FIND("Sold ",$Q553)+5,3),MID($Q553,FIND("Bought ",$Q553)+7,3),"error"))),FX!$A:$B,2,0)+SUMIFS($AY:$AY,$BG:$BG,$BG553,$B:$B,$B553),$BI553*(VLOOKUP($D553&amp;$L553,FX!$A:$B,2,0)))))</f>
        <v>14051086.1334925</v>
      </c>
      <c r="BK553" t="str">
        <f>IF(E553="CASH",IFERROR(VLOOKUP(M553,[1]mapping!$A:$C,3,0),""),IF(I553="F.E.T.",IF(VLOOKUP(O553,[1]forwards!$E:$Q,13,0)=0,"",VLOOKUP(O553,[1]forwards!$E:$Q,13,0)),""))</f>
        <v>IEH</v>
      </c>
      <c r="BL553" t="str">
        <f>IF($B553&lt;&gt;VLOOKUP($BL$1,NAV!$A:$N,MATCH("SubFund_Code",NAV!$A$1:$N$1,0),0),"n/a",IF($BK553="",$BJ553/SUMIFS($BJ:$BJ,$BK:$BK,"",$B:$B,$B553)*VLOOKUP($BL$1,NAV!$A:$N,MATCH("Hedged sc",NAV!$A$1:$N$1,0),0)/VLOOKUP($BL$1,NAV!$A:$N,MATCH("SC in FUND CCY",NAV!$A$1:$N$1,0),0),IF($BK553&lt;&gt;VLOOKUP($BL$1,NAV!$A:$N,MATCH("SC",NAV!$A$1:$N$1,0),0),"n/a",$BJ553/VLOOKUP($BL$1,NAV!$A:$N,MATCH("SC in FUND CCY",NAV!$A$1:$N$1,0),0))))</f>
        <v>n/a</v>
      </c>
    </row>
    <row r="554" spans="1:64" hidden="1" x14ac:dyDescent="0.25">
      <c r="A554" s="1">
        <v>44196</v>
      </c>
      <c r="B554" t="s">
        <v>1605</v>
      </c>
      <c r="C554" t="s">
        <v>1606</v>
      </c>
      <c r="D554" t="s">
        <v>63</v>
      </c>
      <c r="E554" t="s">
        <v>124</v>
      </c>
      <c r="F554" t="s">
        <v>439</v>
      </c>
      <c r="G554" t="s">
        <v>440</v>
      </c>
      <c r="H554">
        <v>550</v>
      </c>
      <c r="I554" t="s">
        <v>441</v>
      </c>
      <c r="L554" t="s">
        <v>63</v>
      </c>
      <c r="O554">
        <v>598</v>
      </c>
      <c r="Q554" t="s">
        <v>1643</v>
      </c>
      <c r="S554" t="s">
        <v>149</v>
      </c>
      <c r="U554" t="s">
        <v>132</v>
      </c>
      <c r="V554">
        <v>20009</v>
      </c>
      <c r="W554" t="s">
        <v>209</v>
      </c>
      <c r="X554" t="s">
        <v>209</v>
      </c>
      <c r="AC554" s="1">
        <v>44196</v>
      </c>
      <c r="AD554" s="1">
        <v>44200</v>
      </c>
      <c r="AG554" s="1">
        <v>44200</v>
      </c>
      <c r="AJ554">
        <v>4</v>
      </c>
      <c r="AL554">
        <v>1.2277229999999999</v>
      </c>
      <c r="AO554">
        <v>1.2277229999999999</v>
      </c>
      <c r="AP554">
        <v>1.223684</v>
      </c>
      <c r="AQ554">
        <v>-1.24</v>
      </c>
      <c r="AR554">
        <v>0</v>
      </c>
      <c r="AS554">
        <v>-1.24</v>
      </c>
      <c r="AT554">
        <v>-1.24</v>
      </c>
      <c r="AU554">
        <v>0</v>
      </c>
      <c r="AV554">
        <v>-1.24</v>
      </c>
      <c r="AW554">
        <v>-1.24</v>
      </c>
      <c r="AX554">
        <v>-1.24</v>
      </c>
      <c r="BA554">
        <v>-23327305.84</v>
      </c>
      <c r="BB554">
        <v>0</v>
      </c>
      <c r="BC554">
        <v>-23327305.84</v>
      </c>
      <c r="BD554">
        <v>30491479.870000001</v>
      </c>
      <c r="BF554" t="str">
        <f>IF(TRIM(W554)="",IF(TRIM(O554)="",IF(TRIM(M554)="","please check",CONCATENATE(M554,"_",COUNTIFS($M$2:$M554,M554,$C$2:$C554,$C554))),CONCATENATE(O554,"_",COUNTIFS($O$2:$O554,O554,$C$2:$C554,$C554))),W554)</f>
        <v>598_2</v>
      </c>
      <c r="BG554">
        <f t="shared" si="30"/>
        <v>598</v>
      </c>
      <c r="BH554">
        <f t="shared" si="31"/>
        <v>-1.24</v>
      </c>
      <c r="BI554">
        <f t="shared" si="32"/>
        <v>-1.24</v>
      </c>
      <c r="BJ554">
        <f>IF($I554&lt;&gt;"F.E.T.",$AV554,IF($BK554="",IF($D554=$L554,$BI554,-SUMIFS($BI:$BI,$BG:$BG,$BG554,$B:$B,$B554,$L:$L,"&lt;&gt;"&amp;$L554)+SUMIFS($AY:$AY,$BG:$BG,$BG554,$B:$B,$B554)),IF($D554=$L554,-SUMIFS($BI:$BI,$BG:$BG,$BG554,$B:$B,$B554,$L:$L,"&lt;&gt;"&amp;$L554)*VLOOKUP($D554&amp;(IF($L554=MID($Q554,FIND("Bought ",$Q554)+7,3),MID($Q554,FIND("Sold ",$Q554)+5,3),IF($L554=MID($Q554,FIND("Sold ",$Q554)+5,3),MID($Q554,FIND("Bought ",$Q554)+7,3),"error"))),FX!$A:$B,2,0)+SUMIFS($AY:$AY,$BG:$BG,$BG554,$B:$B,$B554),$BI554*(VLOOKUP($D554&amp;$L554,FX!$A:$B,2,0)))))</f>
        <v>-1.24</v>
      </c>
      <c r="BK554" t="str">
        <f>IF(E554="CASH",IFERROR(VLOOKUP(M554,[1]mapping!$A:$C,3,0),""),IF(I554="F.E.T.",IF(VLOOKUP(O554,[1]forwards!$E:$Q,13,0)=0,"",VLOOKUP(O554,[1]forwards!$E:$Q,13,0)),""))</f>
        <v/>
      </c>
      <c r="BL554" t="str">
        <f>IF($B554&lt;&gt;VLOOKUP($BL$1,NAV!$A:$N,MATCH("SubFund_Code",NAV!$A$1:$N$1,0),0),"n/a",IF($BK554="",$BJ554/SUMIFS($BJ:$BJ,$BK:$BK,"",$B:$B,$B554)*VLOOKUP($BL$1,NAV!$A:$N,MATCH("Hedged sc",NAV!$A$1:$N$1,0),0)/VLOOKUP($BL$1,NAV!$A:$N,MATCH("SC in FUND CCY",NAV!$A$1:$N$1,0),0),IF($BK554&lt;&gt;VLOOKUP($BL$1,NAV!$A:$N,MATCH("SC",NAV!$A$1:$N$1,0),0),"n/a",$BJ554/VLOOKUP($BL$1,NAV!$A:$N,MATCH("SC in FUND CCY",NAV!$A$1:$N$1,0),0))))</f>
        <v>n/a</v>
      </c>
    </row>
    <row r="555" spans="1:64" hidden="1" x14ac:dyDescent="0.25">
      <c r="A555" s="1">
        <v>44196</v>
      </c>
      <c r="B555" t="s">
        <v>1605</v>
      </c>
      <c r="C555" t="s">
        <v>1606</v>
      </c>
      <c r="D555" t="s">
        <v>63</v>
      </c>
      <c r="E555" t="s">
        <v>124</v>
      </c>
      <c r="F555" t="s">
        <v>439</v>
      </c>
      <c r="G555" t="s">
        <v>440</v>
      </c>
      <c r="H555">
        <v>550</v>
      </c>
      <c r="I555" t="s">
        <v>441</v>
      </c>
      <c r="L555" t="s">
        <v>63</v>
      </c>
      <c r="O555">
        <v>596</v>
      </c>
      <c r="Q555" t="s">
        <v>1644</v>
      </c>
      <c r="S555" t="s">
        <v>149</v>
      </c>
      <c r="U555" t="s">
        <v>132</v>
      </c>
      <c r="V555">
        <v>20009</v>
      </c>
      <c r="W555" t="s">
        <v>209</v>
      </c>
      <c r="X555" t="s">
        <v>209</v>
      </c>
      <c r="AC555" s="1">
        <v>44195</v>
      </c>
      <c r="AD555" s="1">
        <v>44210</v>
      </c>
      <c r="AG555" s="1">
        <v>44210</v>
      </c>
      <c r="AJ555">
        <v>14</v>
      </c>
      <c r="AL555">
        <v>1.224774</v>
      </c>
      <c r="AO555">
        <v>1.224774</v>
      </c>
      <c r="AP555">
        <v>1.2239880000000001</v>
      </c>
      <c r="AQ555">
        <v>5051.03</v>
      </c>
      <c r="AR555">
        <v>0</v>
      </c>
      <c r="AS555">
        <v>5051.03</v>
      </c>
      <c r="AT555">
        <v>5051.03</v>
      </c>
      <c r="AU555">
        <v>0</v>
      </c>
      <c r="AV555">
        <v>5051.03</v>
      </c>
      <c r="AW555">
        <v>5051.03</v>
      </c>
      <c r="AX555">
        <v>5051.03</v>
      </c>
      <c r="AY555">
        <v>3.24</v>
      </c>
      <c r="BA555">
        <v>-23327305.84</v>
      </c>
      <c r="BB555">
        <v>0</v>
      </c>
      <c r="BC555">
        <v>-23327305.84</v>
      </c>
      <c r="BD555">
        <v>30491479.870000001</v>
      </c>
      <c r="BE555">
        <v>1.1E-5</v>
      </c>
      <c r="BF555" t="str">
        <f>IF(TRIM(W555)="",IF(TRIM(O555)="",IF(TRIM(M555)="","please check",CONCATENATE(M555,"_",COUNTIFS($M$2:$M555,M555,$C$2:$C555,$C555))),CONCATENATE(O555,"_",COUNTIFS($O$2:$O555,O555,$C$2:$C555,$C555))),W555)</f>
        <v>596_2</v>
      </c>
      <c r="BG555">
        <f t="shared" si="30"/>
        <v>596</v>
      </c>
      <c r="BH555">
        <f t="shared" si="31"/>
        <v>5051.03</v>
      </c>
      <c r="BI555">
        <f t="shared" si="32"/>
        <v>5051.03</v>
      </c>
      <c r="BJ555">
        <f>IF($I555&lt;&gt;"F.E.T.",$AV555,IF($BK555="",IF($D555=$L555,$BI555,-SUMIFS($BI:$BI,$BG:$BG,$BG555,$B:$B,$B555,$L:$L,"&lt;&gt;"&amp;$L555)+SUMIFS($AY:$AY,$BG:$BG,$BG555,$B:$B,$B555)),IF($D555=$L555,-SUMIFS($BI:$BI,$BG:$BG,$BG555,$B:$B,$B555,$L:$L,"&lt;&gt;"&amp;$L555)*VLOOKUP($D555&amp;(IF($L555=MID($Q555,FIND("Bought ",$Q555)+7,3),MID($Q555,FIND("Sold ",$Q555)+5,3),IF($L555=MID($Q555,FIND("Sold ",$Q555)+5,3),MID($Q555,FIND("Bought ",$Q555)+7,3),"error"))),FX!$A:$B,2,0)+SUMIFS($AY:$AY,$BG:$BG,$BG555,$B:$B,$B555),$BI555*(VLOOKUP($D555&amp;$L555,FX!$A:$B,2,0)))))</f>
        <v>5049.2213775</v>
      </c>
      <c r="BK555" t="str">
        <f>IF(E555="CASH",IFERROR(VLOOKUP(M555,[1]mapping!$A:$C,3,0),""),IF(I555="F.E.T.",IF(VLOOKUP(O555,[1]forwards!$E:$Q,13,0)=0,"",VLOOKUP(O555,[1]forwards!$E:$Q,13,0)),""))</f>
        <v>IEH</v>
      </c>
      <c r="BL555" t="str">
        <f>IF($B555&lt;&gt;VLOOKUP($BL$1,NAV!$A:$N,MATCH("SubFund_Code",NAV!$A$1:$N$1,0),0),"n/a",IF($BK555="",$BJ555/SUMIFS($BJ:$BJ,$BK:$BK,"",$B:$B,$B555)*VLOOKUP($BL$1,NAV!$A:$N,MATCH("Hedged sc",NAV!$A$1:$N$1,0),0)/VLOOKUP($BL$1,NAV!$A:$N,MATCH("SC in FUND CCY",NAV!$A$1:$N$1,0),0),IF($BK555&lt;&gt;VLOOKUP($BL$1,NAV!$A:$N,MATCH("SC",NAV!$A$1:$N$1,0),0),"n/a",$BJ555/VLOOKUP($BL$1,NAV!$A:$N,MATCH("SC in FUND CCY",NAV!$A$1:$N$1,0),0))))</f>
        <v>n/a</v>
      </c>
    </row>
    <row r="556" spans="1:64" hidden="1" x14ac:dyDescent="0.25">
      <c r="A556" s="1">
        <v>44196</v>
      </c>
      <c r="B556" t="s">
        <v>1649</v>
      </c>
      <c r="C556" t="s">
        <v>1650</v>
      </c>
      <c r="D556" t="s">
        <v>63</v>
      </c>
      <c r="E556" t="s">
        <v>58</v>
      </c>
      <c r="F556" t="s">
        <v>59</v>
      </c>
      <c r="G556" t="s">
        <v>60</v>
      </c>
      <c r="H556">
        <v>850</v>
      </c>
      <c r="I556" t="s">
        <v>62</v>
      </c>
      <c r="L556" t="s">
        <v>63</v>
      </c>
      <c r="M556">
        <v>294880</v>
      </c>
      <c r="N556">
        <v>0</v>
      </c>
      <c r="Q556" t="s">
        <v>89</v>
      </c>
      <c r="AQ556">
        <v>-10.84</v>
      </c>
      <c r="AS556">
        <v>-10.84</v>
      </c>
      <c r="AT556">
        <v>-10.84</v>
      </c>
      <c r="AV556">
        <v>-10.84</v>
      </c>
      <c r="BA556">
        <v>285469.36</v>
      </c>
      <c r="BD556">
        <v>24846607.949999999</v>
      </c>
      <c r="BE556">
        <v>-4.3999999999999999E-5</v>
      </c>
      <c r="BF556" t="str">
        <f>IF(TRIM(W556)="",IF(TRIM(O556)="",IF(TRIM(M556)="","please check",CONCATENATE(M556,"_",COUNTIFS($M$2:$M556,M556,$C$2:$C556,$C556))),CONCATENATE(O556,"_",COUNTIFS($O$2:$O556,O556,$C$2:$C556,$C556))),W556)</f>
        <v>294880_1</v>
      </c>
      <c r="BG556" t="str">
        <f t="shared" si="30"/>
        <v/>
      </c>
      <c r="BH556">
        <f t="shared" si="31"/>
        <v>-10.84</v>
      </c>
      <c r="BI556">
        <f t="shared" si="32"/>
        <v>-10.84</v>
      </c>
      <c r="BJ556">
        <f>IF($I556&lt;&gt;"F.E.T.",$AV556,IF($BK556="",IF($D556=$L556,$BI556,-SUMIFS($BI:$BI,$BG:$BG,$BG556,$B:$B,$B556,$L:$L,"&lt;&gt;"&amp;$L556)+SUMIFS($AY:$AY,$BG:$BG,$BG556,$B:$B,$B556)),IF($D556=$L556,-SUMIFS($BI:$BI,$BG:$BG,$BG556,$B:$B,$B556,$L:$L,"&lt;&gt;"&amp;$L556)*VLOOKUP($D556&amp;(IF($L556=MID($Q556,FIND("Bought ",$Q556)+7,3),MID($Q556,FIND("Sold ",$Q556)+5,3),IF($L556=MID($Q556,FIND("Sold ",$Q556)+5,3),MID($Q556,FIND("Bought ",$Q556)+7,3),"error"))),FX!$A:$B,2,0)+SUMIFS($AY:$AY,$BG:$BG,$BG556,$B:$B,$B556),$BI556*(VLOOKUP($D556&amp;$L556,FX!$A:$B,2,0)))))</f>
        <v>-10.84</v>
      </c>
      <c r="BK556" t="str">
        <f>IF(E556="CASH",IFERROR(VLOOKUP(M556,[1]mapping!$A:$C,3,0),""),IF(I556="F.E.T.",IF(VLOOKUP(O556,[1]forwards!$E:$Q,13,0)=0,"",VLOOKUP(O556,[1]forwards!$E:$Q,13,0)),""))</f>
        <v>PD</v>
      </c>
      <c r="BL556" t="str">
        <f>IF($B556&lt;&gt;VLOOKUP($BL$1,NAV!$A:$N,MATCH("SubFund_Code",NAV!$A$1:$N$1,0),0),"n/a",IF($BK556="",$BJ556/SUMIFS($BJ:$BJ,$BK:$BK,"",$B:$B,$B556)*VLOOKUP($BL$1,NAV!$A:$N,MATCH("Hedged sc",NAV!$A$1:$N$1,0),0)/VLOOKUP($BL$1,NAV!$A:$N,MATCH("SC in FUND CCY",NAV!$A$1:$N$1,0),0),IF($BK556&lt;&gt;VLOOKUP($BL$1,NAV!$A:$N,MATCH("SC",NAV!$A$1:$N$1,0),0),"n/a",$BJ556/VLOOKUP($BL$1,NAV!$A:$N,MATCH("SC in FUND CCY",NAV!$A$1:$N$1,0),0))))</f>
        <v>n/a</v>
      </c>
    </row>
    <row r="557" spans="1:64" hidden="1" x14ac:dyDescent="0.25">
      <c r="A557" s="1">
        <v>44196</v>
      </c>
      <c r="B557" t="s">
        <v>1649</v>
      </c>
      <c r="C557" t="s">
        <v>1650</v>
      </c>
      <c r="D557" t="s">
        <v>63</v>
      </c>
      <c r="E557" t="s">
        <v>58</v>
      </c>
      <c r="F557" t="s">
        <v>59</v>
      </c>
      <c r="G557" t="s">
        <v>60</v>
      </c>
      <c r="H557">
        <v>850</v>
      </c>
      <c r="I557" t="s">
        <v>62</v>
      </c>
      <c r="L557" t="s">
        <v>63</v>
      </c>
      <c r="M557">
        <v>294864</v>
      </c>
      <c r="N557">
        <v>0</v>
      </c>
      <c r="Q557" t="s">
        <v>79</v>
      </c>
      <c r="AQ557">
        <v>-494.31</v>
      </c>
      <c r="AS557">
        <v>-494.31</v>
      </c>
      <c r="AT557">
        <v>-494.31</v>
      </c>
      <c r="AV557">
        <v>-494.31</v>
      </c>
      <c r="BA557">
        <v>285469.36</v>
      </c>
      <c r="BD557">
        <v>24846607.949999999</v>
      </c>
      <c r="BE557">
        <v>-1.9889999999999999E-3</v>
      </c>
      <c r="BF557" t="str">
        <f>IF(TRIM(W557)="",IF(TRIM(O557)="",IF(TRIM(M557)="","please check",CONCATENATE(M557,"_",COUNTIFS($M$2:$M557,M557,$C$2:$C557,$C557))),CONCATENATE(O557,"_",COUNTIFS($O$2:$O557,O557,$C$2:$C557,$C557))),W557)</f>
        <v>294864_1</v>
      </c>
      <c r="BG557" t="str">
        <f t="shared" si="30"/>
        <v/>
      </c>
      <c r="BH557">
        <f t="shared" si="31"/>
        <v>-494.31</v>
      </c>
      <c r="BI557">
        <f t="shared" si="32"/>
        <v>-494.31</v>
      </c>
      <c r="BJ557">
        <f>IF($I557&lt;&gt;"F.E.T.",$AV557,IF($BK557="",IF($D557=$L557,$BI557,-SUMIFS($BI:$BI,$BG:$BG,$BG557,$B:$B,$B557,$L:$L,"&lt;&gt;"&amp;$L557)+SUMIFS($AY:$AY,$BG:$BG,$BG557,$B:$B,$B557)),IF($D557=$L557,-SUMIFS($BI:$BI,$BG:$BG,$BG557,$B:$B,$B557,$L:$L,"&lt;&gt;"&amp;$L557)*VLOOKUP($D557&amp;(IF($L557=MID($Q557,FIND("Bought ",$Q557)+7,3),MID($Q557,FIND("Sold ",$Q557)+5,3),IF($L557=MID($Q557,FIND("Sold ",$Q557)+5,3),MID($Q557,FIND("Bought ",$Q557)+7,3),"error"))),FX!$A:$B,2,0)+SUMIFS($AY:$AY,$BG:$BG,$BG557,$B:$B,$B557),$BI557*(VLOOKUP($D557&amp;$L557,FX!$A:$B,2,0)))))</f>
        <v>-494.31</v>
      </c>
      <c r="BK557" t="str">
        <f>IF(E557="CASH",IFERROR(VLOOKUP(M557,[1]mapping!$A:$C,3,0),""),IF(I557="F.E.T.",IF(VLOOKUP(O557,[1]forwards!$E:$Q,13,0)=0,"",VLOOKUP(O557,[1]forwards!$E:$Q,13,0)),""))</f>
        <v>P</v>
      </c>
      <c r="BL557" t="str">
        <f>IF($B557&lt;&gt;VLOOKUP($BL$1,NAV!$A:$N,MATCH("SubFund_Code",NAV!$A$1:$N$1,0),0),"n/a",IF($BK557="",$BJ557/SUMIFS($BJ:$BJ,$BK:$BK,"",$B:$B,$B557)*VLOOKUP($BL$1,NAV!$A:$N,MATCH("Hedged sc",NAV!$A$1:$N$1,0),0)/VLOOKUP($BL$1,NAV!$A:$N,MATCH("SC in FUND CCY",NAV!$A$1:$N$1,0),0),IF($BK557&lt;&gt;VLOOKUP($BL$1,NAV!$A:$N,MATCH("SC",NAV!$A$1:$N$1,0),0),"n/a",$BJ557/VLOOKUP($BL$1,NAV!$A:$N,MATCH("SC in FUND CCY",NAV!$A$1:$N$1,0),0))))</f>
        <v>n/a</v>
      </c>
    </row>
    <row r="558" spans="1:64" hidden="1" x14ac:dyDescent="0.25">
      <c r="A558" s="1">
        <v>44196</v>
      </c>
      <c r="B558" t="s">
        <v>1649</v>
      </c>
      <c r="C558" t="s">
        <v>1650</v>
      </c>
      <c r="D558" t="s">
        <v>63</v>
      </c>
      <c r="E558" t="s">
        <v>58</v>
      </c>
      <c r="F558" t="s">
        <v>59</v>
      </c>
      <c r="G558" t="s">
        <v>60</v>
      </c>
      <c r="H558">
        <v>850</v>
      </c>
      <c r="I558" t="s">
        <v>62</v>
      </c>
      <c r="L558" t="s">
        <v>63</v>
      </c>
      <c r="M558">
        <v>290034</v>
      </c>
      <c r="N558">
        <v>0</v>
      </c>
      <c r="Q558" t="s">
        <v>80</v>
      </c>
      <c r="AQ558">
        <v>-758.25</v>
      </c>
      <c r="AS558">
        <v>-758.25</v>
      </c>
      <c r="AT558">
        <v>-758.25</v>
      </c>
      <c r="AV558">
        <v>-758.25</v>
      </c>
      <c r="BA558">
        <v>285469.36</v>
      </c>
      <c r="BD558">
        <v>24846607.949999999</v>
      </c>
      <c r="BE558">
        <v>-3.052E-3</v>
      </c>
      <c r="BF558" t="str">
        <f>IF(TRIM(W558)="",IF(TRIM(O558)="",IF(TRIM(M558)="","please check",CONCATENATE(M558,"_",COUNTIFS($M$2:$M558,M558,$C$2:$C558,$C558))),CONCATENATE(O558,"_",COUNTIFS($O$2:$O558,O558,$C$2:$C558,$C558))),W558)</f>
        <v>290034_1</v>
      </c>
      <c r="BG558" t="str">
        <f t="shared" si="30"/>
        <v/>
      </c>
      <c r="BH558">
        <f t="shared" si="31"/>
        <v>-758.25</v>
      </c>
      <c r="BI558">
        <f t="shared" si="32"/>
        <v>-758.25</v>
      </c>
      <c r="BJ558">
        <f>IF($I558&lt;&gt;"F.E.T.",$AV558,IF($BK558="",IF($D558=$L558,$BI558,-SUMIFS($BI:$BI,$BG:$BG,$BG558,$B:$B,$B558,$L:$L,"&lt;&gt;"&amp;$L558)+SUMIFS($AY:$AY,$BG:$BG,$BG558,$B:$B,$B558)),IF($D558=$L558,-SUMIFS($BI:$BI,$BG:$BG,$BG558,$B:$B,$B558,$L:$L,"&lt;&gt;"&amp;$L558)*VLOOKUP($D558&amp;(IF($L558=MID($Q558,FIND("Bought ",$Q558)+7,3),MID($Q558,FIND("Sold ",$Q558)+5,3),IF($L558=MID($Q558,FIND("Sold ",$Q558)+5,3),MID($Q558,FIND("Bought ",$Q558)+7,3),"error"))),FX!$A:$B,2,0)+SUMIFS($AY:$AY,$BG:$BG,$BG558,$B:$B,$B558),$BI558*(VLOOKUP($D558&amp;$L558,FX!$A:$B,2,0)))))</f>
        <v>-758.25</v>
      </c>
      <c r="BK558" t="str">
        <f>IF(E558="CASH",IFERROR(VLOOKUP(M558,[1]mapping!$A:$C,3,0),""),IF(I558="F.E.T.",IF(VLOOKUP(O558,[1]forwards!$E:$Q,13,0)=0,"",VLOOKUP(O558,[1]forwards!$E:$Q,13,0)),""))</f>
        <v>P</v>
      </c>
      <c r="BL558" t="str">
        <f>IF($B558&lt;&gt;VLOOKUP($BL$1,NAV!$A:$N,MATCH("SubFund_Code",NAV!$A$1:$N$1,0),0),"n/a",IF($BK558="",$BJ558/SUMIFS($BJ:$BJ,$BK:$BK,"",$B:$B,$B558)*VLOOKUP($BL$1,NAV!$A:$N,MATCH("Hedged sc",NAV!$A$1:$N$1,0),0)/VLOOKUP($BL$1,NAV!$A:$N,MATCH("SC in FUND CCY",NAV!$A$1:$N$1,0),0),IF($BK558&lt;&gt;VLOOKUP($BL$1,NAV!$A:$N,MATCH("SC",NAV!$A$1:$N$1,0),0),"n/a",$BJ558/VLOOKUP($BL$1,NAV!$A:$N,MATCH("SC in FUND CCY",NAV!$A$1:$N$1,0),0))))</f>
        <v>n/a</v>
      </c>
    </row>
    <row r="559" spans="1:64" hidden="1" x14ac:dyDescent="0.25">
      <c r="A559" s="1">
        <v>44196</v>
      </c>
      <c r="B559" t="s">
        <v>1649</v>
      </c>
      <c r="C559" t="s">
        <v>1650</v>
      </c>
      <c r="D559" t="s">
        <v>63</v>
      </c>
      <c r="E559" t="s">
        <v>58</v>
      </c>
      <c r="F559" t="s">
        <v>59</v>
      </c>
      <c r="G559" t="s">
        <v>60</v>
      </c>
      <c r="H559">
        <v>850</v>
      </c>
      <c r="I559" t="s">
        <v>62</v>
      </c>
      <c r="L559" t="s">
        <v>63</v>
      </c>
      <c r="M559">
        <v>290018</v>
      </c>
      <c r="N559">
        <v>0</v>
      </c>
      <c r="Q559" t="s">
        <v>84</v>
      </c>
      <c r="AQ559">
        <v>-2877.76</v>
      </c>
      <c r="AS559">
        <v>-2877.76</v>
      </c>
      <c r="AT559">
        <v>-2877.76</v>
      </c>
      <c r="AV559">
        <v>-2877.76</v>
      </c>
      <c r="BA559">
        <v>285469.36</v>
      </c>
      <c r="BD559">
        <v>24846607.949999999</v>
      </c>
      <c r="BE559">
        <v>-1.1582E-2</v>
      </c>
      <c r="BF559" t="str">
        <f>IF(TRIM(W559)="",IF(TRIM(O559)="",IF(TRIM(M559)="","please check",CONCATENATE(M559,"_",COUNTIFS($M$2:$M559,M559,$C$2:$C559,$C559))),CONCATENATE(O559,"_",COUNTIFS($O$2:$O559,O559,$C$2:$C559,$C559))),W559)</f>
        <v>290018_1</v>
      </c>
      <c r="BG559" t="str">
        <f t="shared" si="30"/>
        <v/>
      </c>
      <c r="BH559">
        <f t="shared" si="31"/>
        <v>-2877.76</v>
      </c>
      <c r="BI559">
        <f t="shared" si="32"/>
        <v>-2877.76</v>
      </c>
      <c r="BJ559">
        <f>IF($I559&lt;&gt;"F.E.T.",$AV559,IF($BK559="",IF($D559=$L559,$BI559,-SUMIFS($BI:$BI,$BG:$BG,$BG559,$B:$B,$B559,$L:$L,"&lt;&gt;"&amp;$L559)+SUMIFS($AY:$AY,$BG:$BG,$BG559,$B:$B,$B559)),IF($D559=$L559,-SUMIFS($BI:$BI,$BG:$BG,$BG559,$B:$B,$B559,$L:$L,"&lt;&gt;"&amp;$L559)*VLOOKUP($D559&amp;(IF($L559=MID($Q559,FIND("Bought ",$Q559)+7,3),MID($Q559,FIND("Sold ",$Q559)+5,3),IF($L559=MID($Q559,FIND("Sold ",$Q559)+5,3),MID($Q559,FIND("Bought ",$Q559)+7,3),"error"))),FX!$A:$B,2,0)+SUMIFS($AY:$AY,$BG:$BG,$BG559,$B:$B,$B559),$BI559*(VLOOKUP($D559&amp;$L559,FX!$A:$B,2,0)))))</f>
        <v>-2877.76</v>
      </c>
      <c r="BK559" t="str">
        <f>IF(E559="CASH",IFERROR(VLOOKUP(M559,[1]mapping!$A:$C,3,0),""),IF(I559="F.E.T.",IF(VLOOKUP(O559,[1]forwards!$E:$Q,13,0)=0,"",VLOOKUP(O559,[1]forwards!$E:$Q,13,0)),""))</f>
        <v>I</v>
      </c>
      <c r="BL559" t="str">
        <f>IF($B559&lt;&gt;VLOOKUP($BL$1,NAV!$A:$N,MATCH("SubFund_Code",NAV!$A$1:$N$1,0),0),"n/a",IF($BK559="",$BJ559/SUMIFS($BJ:$BJ,$BK:$BK,"",$B:$B,$B559)*VLOOKUP($BL$1,NAV!$A:$N,MATCH("Hedged sc",NAV!$A$1:$N$1,0),0)/VLOOKUP($BL$1,NAV!$A:$N,MATCH("SC in FUND CCY",NAV!$A$1:$N$1,0),0),IF($BK559&lt;&gt;VLOOKUP($BL$1,NAV!$A:$N,MATCH("SC",NAV!$A$1:$N$1,0),0),"n/a",$BJ559/VLOOKUP($BL$1,NAV!$A:$N,MATCH("SC in FUND CCY",NAV!$A$1:$N$1,0),0))))</f>
        <v>n/a</v>
      </c>
    </row>
    <row r="560" spans="1:64" hidden="1" x14ac:dyDescent="0.25">
      <c r="A560" s="1">
        <v>44196</v>
      </c>
      <c r="B560" t="s">
        <v>1649</v>
      </c>
      <c r="C560" t="s">
        <v>1650</v>
      </c>
      <c r="D560" t="s">
        <v>63</v>
      </c>
      <c r="E560" t="s">
        <v>58</v>
      </c>
      <c r="F560" t="s">
        <v>59</v>
      </c>
      <c r="G560" t="s">
        <v>60</v>
      </c>
      <c r="H560">
        <v>850</v>
      </c>
      <c r="I560" t="s">
        <v>62</v>
      </c>
      <c r="L560" t="s">
        <v>63</v>
      </c>
      <c r="M560">
        <v>267101</v>
      </c>
      <c r="N560">
        <v>0</v>
      </c>
      <c r="Q560" t="s">
        <v>75</v>
      </c>
      <c r="AQ560">
        <v>-634.04999999999995</v>
      </c>
      <c r="AS560">
        <v>-634.04999999999995</v>
      </c>
      <c r="AT560">
        <v>-634.04999999999995</v>
      </c>
      <c r="AV560">
        <v>-634.04999999999995</v>
      </c>
      <c r="BA560">
        <v>285469.36</v>
      </c>
      <c r="BD560">
        <v>24846607.949999999</v>
      </c>
      <c r="BE560">
        <v>-2.552E-3</v>
      </c>
      <c r="BF560" t="str">
        <f>IF(TRIM(W560)="",IF(TRIM(O560)="",IF(TRIM(M560)="","please check",CONCATENATE(M560,"_",COUNTIFS($M$2:$M560,M560,$C$2:$C560,$C560))),CONCATENATE(O560,"_",COUNTIFS($O$2:$O560,O560,$C$2:$C560,$C560))),W560)</f>
        <v>267101_1</v>
      </c>
      <c r="BG560" t="str">
        <f t="shared" si="30"/>
        <v/>
      </c>
      <c r="BH560">
        <f t="shared" si="31"/>
        <v>-634.04999999999995</v>
      </c>
      <c r="BI560">
        <f t="shared" si="32"/>
        <v>-634.04999999999995</v>
      </c>
      <c r="BJ560">
        <f>IF($I560&lt;&gt;"F.E.T.",$AV560,IF($BK560="",IF($D560=$L560,$BI560,-SUMIFS($BI:$BI,$BG:$BG,$BG560,$B:$B,$B560,$L:$L,"&lt;&gt;"&amp;$L560)+SUMIFS($AY:$AY,$BG:$BG,$BG560,$B:$B,$B560)),IF($D560=$L560,-SUMIFS($BI:$BI,$BG:$BG,$BG560,$B:$B,$B560,$L:$L,"&lt;&gt;"&amp;$L560)*VLOOKUP($D560&amp;(IF($L560=MID($Q560,FIND("Bought ",$Q560)+7,3),MID($Q560,FIND("Sold ",$Q560)+5,3),IF($L560=MID($Q560,FIND("Sold ",$Q560)+5,3),MID($Q560,FIND("Bought ",$Q560)+7,3),"error"))),FX!$A:$B,2,0)+SUMIFS($AY:$AY,$BG:$BG,$BG560,$B:$B,$B560),$BI560*(VLOOKUP($D560&amp;$L560,FX!$A:$B,2,0)))))</f>
        <v>-634.04999999999995</v>
      </c>
      <c r="BK560" t="str">
        <f>IF(E560="CASH",IFERROR(VLOOKUP(M560,[1]mapping!$A:$C,3,0),""),IF(I560="F.E.T.",IF(VLOOKUP(O560,[1]forwards!$E:$Q,13,0)=0,"",VLOOKUP(O560,[1]forwards!$E:$Q,13,0)),""))</f>
        <v>I</v>
      </c>
      <c r="BL560" t="str">
        <f>IF($B560&lt;&gt;VLOOKUP($BL$1,NAV!$A:$N,MATCH("SubFund_Code",NAV!$A$1:$N$1,0),0),"n/a",IF($BK560="",$BJ560/SUMIFS($BJ:$BJ,$BK:$BK,"",$B:$B,$B560)*VLOOKUP($BL$1,NAV!$A:$N,MATCH("Hedged sc",NAV!$A$1:$N$1,0),0)/VLOOKUP($BL$1,NAV!$A:$N,MATCH("SC in FUND CCY",NAV!$A$1:$N$1,0),0),IF($BK560&lt;&gt;VLOOKUP($BL$1,NAV!$A:$N,MATCH("SC",NAV!$A$1:$N$1,0),0),"n/a",$BJ560/VLOOKUP($BL$1,NAV!$A:$N,MATCH("SC in FUND CCY",NAV!$A$1:$N$1,0),0))))</f>
        <v>n/a</v>
      </c>
    </row>
    <row r="561" spans="1:64" hidden="1" x14ac:dyDescent="0.25">
      <c r="A561" s="1">
        <v>44196</v>
      </c>
      <c r="B561" t="s">
        <v>1649</v>
      </c>
      <c r="C561" t="s">
        <v>1650</v>
      </c>
      <c r="D561" t="s">
        <v>63</v>
      </c>
      <c r="E561" t="s">
        <v>58</v>
      </c>
      <c r="F561" t="s">
        <v>59</v>
      </c>
      <c r="G561" t="s">
        <v>60</v>
      </c>
      <c r="H561">
        <v>850</v>
      </c>
      <c r="I561" t="s">
        <v>62</v>
      </c>
      <c r="L561" t="s">
        <v>63</v>
      </c>
      <c r="M561">
        <v>267100</v>
      </c>
      <c r="N561">
        <v>0</v>
      </c>
      <c r="Q561" t="s">
        <v>75</v>
      </c>
      <c r="AQ561">
        <v>-512.59</v>
      </c>
      <c r="AS561">
        <v>-512.59</v>
      </c>
      <c r="AT561">
        <v>-512.59</v>
      </c>
      <c r="AV561">
        <v>-512.59</v>
      </c>
      <c r="BA561">
        <v>285469.36</v>
      </c>
      <c r="BD561">
        <v>24846607.949999999</v>
      </c>
      <c r="BE561">
        <v>-2.0630000000000002E-3</v>
      </c>
      <c r="BF561" t="str">
        <f>IF(TRIM(W561)="",IF(TRIM(O561)="",IF(TRIM(M561)="","please check",CONCATENATE(M561,"_",COUNTIFS($M$2:$M561,M561,$C$2:$C561,$C561))),CONCATENATE(O561,"_",COUNTIFS($O$2:$O561,O561,$C$2:$C561,$C561))),W561)</f>
        <v>267100_1</v>
      </c>
      <c r="BG561" t="str">
        <f t="shared" si="30"/>
        <v/>
      </c>
      <c r="BH561">
        <f t="shared" si="31"/>
        <v>-512.59</v>
      </c>
      <c r="BI561">
        <f t="shared" si="32"/>
        <v>-512.59</v>
      </c>
      <c r="BJ561">
        <f>IF($I561&lt;&gt;"F.E.T.",$AV561,IF($BK561="",IF($D561=$L561,$BI561,-SUMIFS($BI:$BI,$BG:$BG,$BG561,$B:$B,$B561,$L:$L,"&lt;&gt;"&amp;$L561)+SUMIFS($AY:$AY,$BG:$BG,$BG561,$B:$B,$B561)),IF($D561=$L561,-SUMIFS($BI:$BI,$BG:$BG,$BG561,$B:$B,$B561,$L:$L,"&lt;&gt;"&amp;$L561)*VLOOKUP($D561&amp;(IF($L561=MID($Q561,FIND("Bought ",$Q561)+7,3),MID($Q561,FIND("Sold ",$Q561)+5,3),IF($L561=MID($Q561,FIND("Sold ",$Q561)+5,3),MID($Q561,FIND("Bought ",$Q561)+7,3),"error"))),FX!$A:$B,2,0)+SUMIFS($AY:$AY,$BG:$BG,$BG561,$B:$B,$B561),$BI561*(VLOOKUP($D561&amp;$L561,FX!$A:$B,2,0)))))</f>
        <v>-512.59</v>
      </c>
      <c r="BK561" t="s">
        <v>1727</v>
      </c>
      <c r="BL561" t="str">
        <f>IF($B561&lt;&gt;VLOOKUP($BL$1,NAV!$A:$N,MATCH("SubFund_Code",NAV!$A$1:$N$1,0),0),"n/a",IF($BK561="",$BJ561/SUMIFS($BJ:$BJ,$BK:$BK,"",$B:$B,$B561)*VLOOKUP($BL$1,NAV!$A:$N,MATCH("Hedged sc",NAV!$A$1:$N$1,0),0)/VLOOKUP($BL$1,NAV!$A:$N,MATCH("SC in FUND CCY",NAV!$A$1:$N$1,0),0),IF($BK561&lt;&gt;VLOOKUP($BL$1,NAV!$A:$N,MATCH("SC",NAV!$A$1:$N$1,0),0),"n/a",$BJ561/VLOOKUP($BL$1,NAV!$A:$N,MATCH("SC in FUND CCY",NAV!$A$1:$N$1,0),0))))</f>
        <v>n/a</v>
      </c>
    </row>
    <row r="562" spans="1:64" hidden="1" x14ac:dyDescent="0.25">
      <c r="A562" s="1">
        <v>44196</v>
      </c>
      <c r="B562" t="s">
        <v>1649</v>
      </c>
      <c r="C562" t="s">
        <v>1650</v>
      </c>
      <c r="D562" t="s">
        <v>63</v>
      </c>
      <c r="E562" t="s">
        <v>58</v>
      </c>
      <c r="F562" t="s">
        <v>59</v>
      </c>
      <c r="G562" t="s">
        <v>60</v>
      </c>
      <c r="H562">
        <v>450</v>
      </c>
      <c r="I562" t="s">
        <v>58</v>
      </c>
      <c r="L562" t="s">
        <v>63</v>
      </c>
      <c r="M562">
        <v>144120</v>
      </c>
      <c r="N562">
        <v>0</v>
      </c>
      <c r="Q562" t="s">
        <v>61</v>
      </c>
      <c r="AQ562">
        <v>303770.59999999998</v>
      </c>
      <c r="AS562">
        <v>303770.59999999998</v>
      </c>
      <c r="AT562">
        <v>303770.59999999998</v>
      </c>
      <c r="AV562">
        <v>303770.59999999998</v>
      </c>
      <c r="BA562">
        <v>285469.36</v>
      </c>
      <c r="BD562">
        <v>24846607.949999999</v>
      </c>
      <c r="BE562">
        <v>1.2225839999999999</v>
      </c>
      <c r="BF562" t="str">
        <f>IF(TRIM(W562)="",IF(TRIM(O562)="",IF(TRIM(M562)="","please check",CONCATENATE(M562,"_",COUNTIFS($M$2:$M562,M562,$C$2:$C562,$C562))),CONCATENATE(O562,"_",COUNTIFS($O$2:$O562,O562,$C$2:$C562,$C562))),W562)</f>
        <v>144120_1</v>
      </c>
      <c r="BG562" t="str">
        <f t="shared" si="30"/>
        <v/>
      </c>
      <c r="BH562">
        <f t="shared" si="31"/>
        <v>303770.59999999998</v>
      </c>
      <c r="BI562">
        <f t="shared" si="32"/>
        <v>303770.59999999998</v>
      </c>
      <c r="BJ562">
        <f>IF($I562&lt;&gt;"F.E.T.",$AV562,IF($BK562="",IF($D562=$L562,$BI562,-SUMIFS($BI:$BI,$BG:$BG,$BG562,$B:$B,$B562,$L:$L,"&lt;&gt;"&amp;$L562)+SUMIFS($AY:$AY,$BG:$BG,$BG562,$B:$B,$B562)),IF($D562=$L562,-SUMIFS($BI:$BI,$BG:$BG,$BG562,$B:$B,$B562,$L:$L,"&lt;&gt;"&amp;$L562)*VLOOKUP($D562&amp;(IF($L562=MID($Q562,FIND("Bought ",$Q562)+7,3),MID($Q562,FIND("Sold ",$Q562)+5,3),IF($L562=MID($Q562,FIND("Sold ",$Q562)+5,3),MID($Q562,FIND("Bought ",$Q562)+7,3),"error"))),FX!$A:$B,2,0)+SUMIFS($AY:$AY,$BG:$BG,$BG562,$B:$B,$B562),$BI562*(VLOOKUP($D562&amp;$L562,FX!$A:$B,2,0)))))</f>
        <v>303770.59999999998</v>
      </c>
      <c r="BK562" t="str">
        <f>IF(E562="CASH",IFERROR(VLOOKUP(M562,[1]mapping!$A:$C,3,0),""),IF(I562="F.E.T.",IF(VLOOKUP(O562,[1]forwards!$E:$Q,13,0)=0,"",VLOOKUP(O562,[1]forwards!$E:$Q,13,0)),""))</f>
        <v/>
      </c>
      <c r="BL562" t="str">
        <f>IF($B562&lt;&gt;VLOOKUP($BL$1,NAV!$A:$N,MATCH("SubFund_Code",NAV!$A$1:$N$1,0),0),"n/a",IF($BK562="",$BJ562/SUMIFS($BJ:$BJ,$BK:$BK,"",$B:$B,$B562)*VLOOKUP($BL$1,NAV!$A:$N,MATCH("Hedged sc",NAV!$A$1:$N$1,0),0)/VLOOKUP($BL$1,NAV!$A:$N,MATCH("SC in FUND CCY",NAV!$A$1:$N$1,0),0),IF($BK562&lt;&gt;VLOOKUP($BL$1,NAV!$A:$N,MATCH("SC",NAV!$A$1:$N$1,0),0),"n/a",$BJ562/VLOOKUP($BL$1,NAV!$A:$N,MATCH("SC in FUND CCY",NAV!$A$1:$N$1,0),0))))</f>
        <v>n/a</v>
      </c>
    </row>
    <row r="563" spans="1:64" hidden="1" x14ac:dyDescent="0.25">
      <c r="A563" s="1">
        <v>44196</v>
      </c>
      <c r="B563" t="s">
        <v>1649</v>
      </c>
      <c r="C563" t="s">
        <v>1650</v>
      </c>
      <c r="D563" t="s">
        <v>63</v>
      </c>
      <c r="E563" t="s">
        <v>58</v>
      </c>
      <c r="F563" t="s">
        <v>59</v>
      </c>
      <c r="G563" t="s">
        <v>60</v>
      </c>
      <c r="H563">
        <v>800</v>
      </c>
      <c r="I563" t="s">
        <v>68</v>
      </c>
      <c r="L563" t="s">
        <v>63</v>
      </c>
      <c r="M563">
        <v>265000</v>
      </c>
      <c r="N563">
        <v>0</v>
      </c>
      <c r="Q563" t="s">
        <v>69</v>
      </c>
      <c r="AQ563">
        <v>-22105.97</v>
      </c>
      <c r="AS563">
        <v>-22105.97</v>
      </c>
      <c r="AT563">
        <v>-22105.97</v>
      </c>
      <c r="AV563">
        <v>-22105.97</v>
      </c>
      <c r="BA563">
        <v>285469.36</v>
      </c>
      <c r="BD563">
        <v>24846607.949999999</v>
      </c>
      <c r="BE563">
        <v>-8.8969999999999994E-2</v>
      </c>
      <c r="BF563" t="str">
        <f>IF(TRIM(W563)="",IF(TRIM(O563)="",IF(TRIM(M563)="","please check",CONCATENATE(M563,"_",COUNTIFS($M$2:$M563,M563,$C$2:$C563,$C563))),CONCATENATE(O563,"_",COUNTIFS($O$2:$O563,O563,$C$2:$C563,$C563))),W563)</f>
        <v>265000_1</v>
      </c>
      <c r="BG563" t="str">
        <f t="shared" si="30"/>
        <v/>
      </c>
      <c r="BH563">
        <f t="shared" si="31"/>
        <v>-22105.97</v>
      </c>
      <c r="BI563">
        <f t="shared" si="32"/>
        <v>-22105.97</v>
      </c>
      <c r="BJ563">
        <f>IF($I563&lt;&gt;"F.E.T.",$AV563,IF($BK563="",IF($D563=$L563,$BI563,-SUMIFS($BI:$BI,$BG:$BG,$BG563,$B:$B,$B563,$L:$L,"&lt;&gt;"&amp;$L563)+SUMIFS($AY:$AY,$BG:$BG,$BG563,$B:$B,$B563)),IF($D563=$L563,-SUMIFS($BI:$BI,$BG:$BG,$BG563,$B:$B,$B563,$L:$L,"&lt;&gt;"&amp;$L563)*VLOOKUP($D563&amp;(IF($L563=MID($Q563,FIND("Bought ",$Q563)+7,3),MID($Q563,FIND("Sold ",$Q563)+5,3),IF($L563=MID($Q563,FIND("Sold ",$Q563)+5,3),MID($Q563,FIND("Bought ",$Q563)+7,3),"error"))),FX!$A:$B,2,0)+SUMIFS($AY:$AY,$BG:$BG,$BG563,$B:$B,$B563),$BI563*(VLOOKUP($D563&amp;$L563,FX!$A:$B,2,0)))))</f>
        <v>-22105.97</v>
      </c>
      <c r="BK563" t="str">
        <f>IF(E563="CASH",IFERROR(VLOOKUP(M563,[1]mapping!$A:$C,3,0),""),IF(I563="F.E.T.",IF(VLOOKUP(O563,[1]forwards!$E:$Q,13,0)=0,"",VLOOKUP(O563,[1]forwards!$E:$Q,13,0)),""))</f>
        <v/>
      </c>
      <c r="BL563" t="str">
        <f>IF($B563&lt;&gt;VLOOKUP($BL$1,NAV!$A:$N,MATCH("SubFund_Code",NAV!$A$1:$N$1,0),0),"n/a",IF($BK563="",$BJ563/SUMIFS($BJ:$BJ,$BK:$BK,"",$B:$B,$B563)*VLOOKUP($BL$1,NAV!$A:$N,MATCH("Hedged sc",NAV!$A$1:$N$1,0),0)/VLOOKUP($BL$1,NAV!$A:$N,MATCH("SC in FUND CCY",NAV!$A$1:$N$1,0),0),IF($BK563&lt;&gt;VLOOKUP($BL$1,NAV!$A:$N,MATCH("SC",NAV!$A$1:$N$1,0),0),"n/a",$BJ563/VLOOKUP($BL$1,NAV!$A:$N,MATCH("SC in FUND CCY",NAV!$A$1:$N$1,0),0))))</f>
        <v>n/a</v>
      </c>
    </row>
    <row r="564" spans="1:64" hidden="1" x14ac:dyDescent="0.25">
      <c r="A564" s="1">
        <v>44196</v>
      </c>
      <c r="B564" t="s">
        <v>1649</v>
      </c>
      <c r="C564" t="s">
        <v>1650</v>
      </c>
      <c r="D564" t="s">
        <v>63</v>
      </c>
      <c r="E564" t="s">
        <v>58</v>
      </c>
      <c r="F564" t="s">
        <v>59</v>
      </c>
      <c r="G564" t="s">
        <v>60</v>
      </c>
      <c r="H564">
        <v>850</v>
      </c>
      <c r="I564" t="s">
        <v>62</v>
      </c>
      <c r="L564" t="s">
        <v>63</v>
      </c>
      <c r="M564">
        <v>264293</v>
      </c>
      <c r="N564">
        <v>0</v>
      </c>
      <c r="Q564" t="s">
        <v>91</v>
      </c>
      <c r="AQ564">
        <v>-11003.14</v>
      </c>
      <c r="AS564">
        <v>-11003.14</v>
      </c>
      <c r="AT564">
        <v>-11003.14</v>
      </c>
      <c r="AV564">
        <v>-11003.14</v>
      </c>
      <c r="BA564">
        <v>285469.36</v>
      </c>
      <c r="BD564">
        <v>24846607.949999999</v>
      </c>
      <c r="BE564">
        <v>-4.4283999999999997E-2</v>
      </c>
      <c r="BF564" t="str">
        <f>IF(TRIM(W564)="",IF(TRIM(O564)="",IF(TRIM(M564)="","please check",CONCATENATE(M564,"_",COUNTIFS($M$2:$M564,M564,$C$2:$C564,$C564))),CONCATENATE(O564,"_",COUNTIFS($O$2:$O564,O564,$C$2:$C564,$C564))),W564)</f>
        <v>264293_1</v>
      </c>
      <c r="BG564" t="str">
        <f t="shared" si="30"/>
        <v/>
      </c>
      <c r="BH564">
        <f t="shared" si="31"/>
        <v>-11003.14</v>
      </c>
      <c r="BI564">
        <f t="shared" si="32"/>
        <v>-11003.14</v>
      </c>
      <c r="BJ564">
        <f>IF($I564&lt;&gt;"F.E.T.",$AV564,IF($BK564="",IF($D564=$L564,$BI564,-SUMIFS($BI:$BI,$BG:$BG,$BG564,$B:$B,$B564,$L:$L,"&lt;&gt;"&amp;$L564)+SUMIFS($AY:$AY,$BG:$BG,$BG564,$B:$B,$B564)),IF($D564=$L564,-SUMIFS($BI:$BI,$BG:$BG,$BG564,$B:$B,$B564,$L:$L,"&lt;&gt;"&amp;$L564)*VLOOKUP($D564&amp;(IF($L564=MID($Q564,FIND("Bought ",$Q564)+7,3),MID($Q564,FIND("Sold ",$Q564)+5,3),IF($L564=MID($Q564,FIND("Sold ",$Q564)+5,3),MID($Q564,FIND("Bought ",$Q564)+7,3),"error"))),FX!$A:$B,2,0)+SUMIFS($AY:$AY,$BG:$BG,$BG564,$B:$B,$B564),$BI564*(VLOOKUP($D564&amp;$L564,FX!$A:$B,2,0)))))</f>
        <v>-11003.14</v>
      </c>
      <c r="BK564" t="str">
        <f>IF(E564="CASH",IFERROR(VLOOKUP(M564,[1]mapping!$A:$C,3,0),""),IF(I564="F.E.T.",IF(VLOOKUP(O564,[1]forwards!$E:$Q,13,0)=0,"",VLOOKUP(O564,[1]forwards!$E:$Q,13,0)),""))</f>
        <v>I</v>
      </c>
      <c r="BL564" t="str">
        <f>IF($B564&lt;&gt;VLOOKUP($BL$1,NAV!$A:$N,MATCH("SubFund_Code",NAV!$A$1:$N$1,0),0),"n/a",IF($BK564="",$BJ564/SUMIFS($BJ:$BJ,$BK:$BK,"",$B:$B,$B564)*VLOOKUP($BL$1,NAV!$A:$N,MATCH("Hedged sc",NAV!$A$1:$N$1,0),0)/VLOOKUP($BL$1,NAV!$A:$N,MATCH("SC in FUND CCY",NAV!$A$1:$N$1,0),0),IF($BK564&lt;&gt;VLOOKUP($BL$1,NAV!$A:$N,MATCH("SC",NAV!$A$1:$N$1,0),0),"n/a",$BJ564/VLOOKUP($BL$1,NAV!$A:$N,MATCH("SC in FUND CCY",NAV!$A$1:$N$1,0),0))))</f>
        <v>n/a</v>
      </c>
    </row>
    <row r="565" spans="1:64" hidden="1" x14ac:dyDescent="0.25">
      <c r="A565" s="1">
        <v>44196</v>
      </c>
      <c r="B565" t="s">
        <v>1649</v>
      </c>
      <c r="C565" t="s">
        <v>1650</v>
      </c>
      <c r="D565" t="s">
        <v>63</v>
      </c>
      <c r="E565" t="s">
        <v>58</v>
      </c>
      <c r="F565" t="s">
        <v>59</v>
      </c>
      <c r="G565" t="s">
        <v>60</v>
      </c>
      <c r="H565">
        <v>850</v>
      </c>
      <c r="I565" t="s">
        <v>62</v>
      </c>
      <c r="L565" t="s">
        <v>63</v>
      </c>
      <c r="M565">
        <v>264287</v>
      </c>
      <c r="N565">
        <v>0</v>
      </c>
      <c r="Q565" t="s">
        <v>81</v>
      </c>
      <c r="AQ565">
        <v>-4135.8900000000003</v>
      </c>
      <c r="AS565">
        <v>-4135.8900000000003</v>
      </c>
      <c r="AT565">
        <v>-4135.8900000000003</v>
      </c>
      <c r="AV565">
        <v>-4135.8900000000003</v>
      </c>
      <c r="BA565">
        <v>285469.36</v>
      </c>
      <c r="BD565">
        <v>24846607.949999999</v>
      </c>
      <c r="BE565">
        <v>-1.6646000000000001E-2</v>
      </c>
      <c r="BF565" t="str">
        <f>IF(TRIM(W565)="",IF(TRIM(O565)="",IF(TRIM(M565)="","please check",CONCATENATE(M565,"_",COUNTIFS($M$2:$M565,M565,$C$2:$C565,$C565))),CONCATENATE(O565,"_",COUNTIFS($O$2:$O565,O565,$C$2:$C565,$C565))),W565)</f>
        <v>264287_1</v>
      </c>
      <c r="BG565" t="str">
        <f t="shared" si="30"/>
        <v/>
      </c>
      <c r="BH565">
        <f t="shared" si="31"/>
        <v>-4135.8900000000003</v>
      </c>
      <c r="BI565">
        <f t="shared" si="32"/>
        <v>-4135.8900000000003</v>
      </c>
      <c r="BJ565">
        <f>IF($I565&lt;&gt;"F.E.T.",$AV565,IF($BK565="",IF($D565=$L565,$BI565,-SUMIFS($BI:$BI,$BG:$BG,$BG565,$B:$B,$B565,$L:$L,"&lt;&gt;"&amp;$L565)+SUMIFS($AY:$AY,$BG:$BG,$BG565,$B:$B,$B565)),IF($D565=$L565,-SUMIFS($BI:$BI,$BG:$BG,$BG565,$B:$B,$B565,$L:$L,"&lt;&gt;"&amp;$L565)*VLOOKUP($D565&amp;(IF($L565=MID($Q565,FIND("Bought ",$Q565)+7,3),MID($Q565,FIND("Sold ",$Q565)+5,3),IF($L565=MID($Q565,FIND("Sold ",$Q565)+5,3),MID($Q565,FIND("Bought ",$Q565)+7,3),"error"))),FX!$A:$B,2,0)+SUMIFS($AY:$AY,$BG:$BG,$BG565,$B:$B,$B565),$BI565*(VLOOKUP($D565&amp;$L565,FX!$A:$B,2,0)))))</f>
        <v>-4135.8900000000003</v>
      </c>
      <c r="BK565" t="str">
        <f>IF(E565="CASH",IFERROR(VLOOKUP(M565,[1]mapping!$A:$C,3,0),""),IF(I565="F.E.T.",IF(VLOOKUP(O565,[1]forwards!$E:$Q,13,0)=0,"",VLOOKUP(O565,[1]forwards!$E:$Q,13,0)),""))</f>
        <v>P</v>
      </c>
      <c r="BL565" t="str">
        <f>IF($B565&lt;&gt;VLOOKUP($BL$1,NAV!$A:$N,MATCH("SubFund_Code",NAV!$A$1:$N$1,0),0),"n/a",IF($BK565="",$BJ565/SUMIFS($BJ:$BJ,$BK:$BK,"",$B:$B,$B565)*VLOOKUP($BL$1,NAV!$A:$N,MATCH("Hedged sc",NAV!$A$1:$N$1,0),0)/VLOOKUP($BL$1,NAV!$A:$N,MATCH("SC in FUND CCY",NAV!$A$1:$N$1,0),0),IF($BK565&lt;&gt;VLOOKUP($BL$1,NAV!$A:$N,MATCH("SC",NAV!$A$1:$N$1,0),0),"n/a",$BJ565/VLOOKUP($BL$1,NAV!$A:$N,MATCH("SC in FUND CCY",NAV!$A$1:$N$1,0),0))))</f>
        <v>n/a</v>
      </c>
    </row>
    <row r="566" spans="1:64" hidden="1" x14ac:dyDescent="0.25">
      <c r="A566" s="1">
        <v>44196</v>
      </c>
      <c r="B566" t="s">
        <v>1649</v>
      </c>
      <c r="C566" t="s">
        <v>1650</v>
      </c>
      <c r="D566" t="s">
        <v>63</v>
      </c>
      <c r="E566" t="s">
        <v>58</v>
      </c>
      <c r="F566" t="s">
        <v>59</v>
      </c>
      <c r="G566" t="s">
        <v>60</v>
      </c>
      <c r="H566">
        <v>850</v>
      </c>
      <c r="I566" t="s">
        <v>62</v>
      </c>
      <c r="L566" t="s">
        <v>63</v>
      </c>
      <c r="M566">
        <v>263076</v>
      </c>
      <c r="N566">
        <v>0</v>
      </c>
      <c r="Q566" t="s">
        <v>90</v>
      </c>
      <c r="AQ566">
        <v>-15.19</v>
      </c>
      <c r="AS566">
        <v>-15.19</v>
      </c>
      <c r="AT566">
        <v>-15.19</v>
      </c>
      <c r="AV566">
        <v>-15.19</v>
      </c>
      <c r="BA566">
        <v>285469.36</v>
      </c>
      <c r="BD566">
        <v>24846607.949999999</v>
      </c>
      <c r="BE566">
        <v>-6.0999999999999999E-5</v>
      </c>
      <c r="BF566" t="str">
        <f>IF(TRIM(W566)="",IF(TRIM(O566)="",IF(TRIM(M566)="","please check",CONCATENATE(M566,"_",COUNTIFS($M$2:$M566,M566,$C$2:$C566,$C566))),CONCATENATE(O566,"_",COUNTIFS($O$2:$O566,O566,$C$2:$C566,$C566))),W566)</f>
        <v>263076_1</v>
      </c>
      <c r="BG566" t="str">
        <f t="shared" si="30"/>
        <v/>
      </c>
      <c r="BH566">
        <f t="shared" si="31"/>
        <v>-15.19</v>
      </c>
      <c r="BI566">
        <f t="shared" si="32"/>
        <v>-15.19</v>
      </c>
      <c r="BJ566">
        <f>IF($I566&lt;&gt;"F.E.T.",$AV566,IF($BK566="",IF($D566=$L566,$BI566,-SUMIFS($BI:$BI,$BG:$BG,$BG566,$B:$B,$B566,$L:$L,"&lt;&gt;"&amp;$L566)+SUMIFS($AY:$AY,$BG:$BG,$BG566,$B:$B,$B566)),IF($D566=$L566,-SUMIFS($BI:$BI,$BG:$BG,$BG566,$B:$B,$B566,$L:$L,"&lt;&gt;"&amp;$L566)*VLOOKUP($D566&amp;(IF($L566=MID($Q566,FIND("Bought ",$Q566)+7,3),MID($Q566,FIND("Sold ",$Q566)+5,3),IF($L566=MID($Q566,FIND("Sold ",$Q566)+5,3),MID($Q566,FIND("Bought ",$Q566)+7,3),"error"))),FX!$A:$B,2,0)+SUMIFS($AY:$AY,$BG:$BG,$BG566,$B:$B,$B566),$BI566*(VLOOKUP($D566&amp;$L566,FX!$A:$B,2,0)))))</f>
        <v>-15.19</v>
      </c>
      <c r="BK566" t="str">
        <f>IF(E566="CASH",IFERROR(VLOOKUP(M566,[1]mapping!$A:$C,3,0),""),IF(I566="F.E.T.",IF(VLOOKUP(O566,[1]forwards!$E:$Q,13,0)=0,"",VLOOKUP(O566,[1]forwards!$E:$Q,13,0)),""))</f>
        <v>PD</v>
      </c>
      <c r="BL566" t="str">
        <f>IF($B566&lt;&gt;VLOOKUP($BL$1,NAV!$A:$N,MATCH("SubFund_Code",NAV!$A$1:$N$1,0),0),"n/a",IF($BK566="",$BJ566/SUMIFS($BJ:$BJ,$BK:$BK,"",$B:$B,$B566)*VLOOKUP($BL$1,NAV!$A:$N,MATCH("Hedged sc",NAV!$A$1:$N$1,0),0)/VLOOKUP($BL$1,NAV!$A:$N,MATCH("SC in FUND CCY",NAV!$A$1:$N$1,0),0),IF($BK566&lt;&gt;VLOOKUP($BL$1,NAV!$A:$N,MATCH("SC",NAV!$A$1:$N$1,0),0),"n/a",$BJ566/VLOOKUP($BL$1,NAV!$A:$N,MATCH("SC in FUND CCY",NAV!$A$1:$N$1,0),0))))</f>
        <v>n/a</v>
      </c>
    </row>
    <row r="567" spans="1:64" hidden="1" x14ac:dyDescent="0.25">
      <c r="A567" s="1">
        <v>44196</v>
      </c>
      <c r="B567" t="s">
        <v>1649</v>
      </c>
      <c r="C567" t="s">
        <v>1650</v>
      </c>
      <c r="D567" t="s">
        <v>63</v>
      </c>
      <c r="E567" t="s">
        <v>58</v>
      </c>
      <c r="F567" t="s">
        <v>59</v>
      </c>
      <c r="G567" t="s">
        <v>60</v>
      </c>
      <c r="H567">
        <v>600</v>
      </c>
      <c r="I567" t="s">
        <v>65</v>
      </c>
      <c r="L567" t="s">
        <v>63</v>
      </c>
      <c r="M567">
        <v>155000</v>
      </c>
      <c r="N567">
        <v>0</v>
      </c>
      <c r="Q567" t="s">
        <v>82</v>
      </c>
      <c r="AQ567">
        <v>24330.73</v>
      </c>
      <c r="AS567">
        <v>24330.73</v>
      </c>
      <c r="AT567">
        <v>24330.73</v>
      </c>
      <c r="AV567">
        <v>24330.73</v>
      </c>
      <c r="BA567">
        <v>285469.36</v>
      </c>
      <c r="BD567">
        <v>24846607.949999999</v>
      </c>
      <c r="BE567">
        <v>9.7923999999999997E-2</v>
      </c>
      <c r="BF567" t="str">
        <f>IF(TRIM(W567)="",IF(TRIM(O567)="",IF(TRIM(M567)="","please check",CONCATENATE(M567,"_",COUNTIFS($M$2:$M567,M567,$C$2:$C567,$C567))),CONCATENATE(O567,"_",COUNTIFS($O$2:$O567,O567,$C$2:$C567,$C567))),W567)</f>
        <v>155000_1</v>
      </c>
      <c r="BG567" t="str">
        <f t="shared" si="30"/>
        <v/>
      </c>
      <c r="BH567">
        <f t="shared" si="31"/>
        <v>24330.73</v>
      </c>
      <c r="BI567">
        <f t="shared" si="32"/>
        <v>24330.73</v>
      </c>
      <c r="BJ567">
        <f>IF($I567&lt;&gt;"F.E.T.",$AV567,IF($BK567="",IF($D567=$L567,$BI567,-SUMIFS($BI:$BI,$BG:$BG,$BG567,$B:$B,$B567,$L:$L,"&lt;&gt;"&amp;$L567)+SUMIFS($AY:$AY,$BG:$BG,$BG567,$B:$B,$B567)),IF($D567=$L567,-SUMIFS($BI:$BI,$BG:$BG,$BG567,$B:$B,$B567,$L:$L,"&lt;&gt;"&amp;$L567)*VLOOKUP($D567&amp;(IF($L567=MID($Q567,FIND("Bought ",$Q567)+7,3),MID($Q567,FIND("Sold ",$Q567)+5,3),IF($L567=MID($Q567,FIND("Sold ",$Q567)+5,3),MID($Q567,FIND("Bought ",$Q567)+7,3),"error"))),FX!$A:$B,2,0)+SUMIFS($AY:$AY,$BG:$BG,$BG567,$B:$B,$B567),$BI567*(VLOOKUP($D567&amp;$L567,FX!$A:$B,2,0)))))</f>
        <v>24330.73</v>
      </c>
      <c r="BK567" t="str">
        <f>IF(E567="CASH",IFERROR(VLOOKUP(M567,[1]mapping!$A:$C,3,0),""),IF(I567="F.E.T.",IF(VLOOKUP(O567,[1]forwards!$E:$Q,13,0)=0,"",VLOOKUP(O567,[1]forwards!$E:$Q,13,0)),""))</f>
        <v/>
      </c>
      <c r="BL567" t="str">
        <f>IF($B567&lt;&gt;VLOOKUP($BL$1,NAV!$A:$N,MATCH("SubFund_Code",NAV!$A$1:$N$1,0),0),"n/a",IF($BK567="",$BJ567/SUMIFS($BJ:$BJ,$BK:$BK,"",$B:$B,$B567)*VLOOKUP($BL$1,NAV!$A:$N,MATCH("Hedged sc",NAV!$A$1:$N$1,0),0)/VLOOKUP($BL$1,NAV!$A:$N,MATCH("SC in FUND CCY",NAV!$A$1:$N$1,0),0),IF($BK567&lt;&gt;VLOOKUP($BL$1,NAV!$A:$N,MATCH("SC",NAV!$A$1:$N$1,0),0),"n/a",$BJ567/VLOOKUP($BL$1,NAV!$A:$N,MATCH("SC in FUND CCY",NAV!$A$1:$N$1,0),0))))</f>
        <v>n/a</v>
      </c>
    </row>
    <row r="568" spans="1:64" hidden="1" x14ac:dyDescent="0.25">
      <c r="A568" s="1">
        <v>44196</v>
      </c>
      <c r="B568" t="s">
        <v>1649</v>
      </c>
      <c r="C568" t="s">
        <v>1650</v>
      </c>
      <c r="D568" t="s">
        <v>63</v>
      </c>
      <c r="E568" t="s">
        <v>58</v>
      </c>
      <c r="F568" t="s">
        <v>59</v>
      </c>
      <c r="G568" t="s">
        <v>60</v>
      </c>
      <c r="H568">
        <v>600</v>
      </c>
      <c r="I568" t="s">
        <v>65</v>
      </c>
      <c r="L568" t="s">
        <v>63</v>
      </c>
      <c r="M568">
        <v>152001</v>
      </c>
      <c r="N568">
        <v>0</v>
      </c>
      <c r="Q568" t="s">
        <v>66</v>
      </c>
      <c r="AQ568">
        <v>-1.18</v>
      </c>
      <c r="AS568">
        <v>-1.18</v>
      </c>
      <c r="AT568">
        <v>-1.18</v>
      </c>
      <c r="AV568">
        <v>-1.18</v>
      </c>
      <c r="BA568">
        <v>285469.36</v>
      </c>
      <c r="BD568">
        <v>24846607.949999999</v>
      </c>
      <c r="BE568">
        <v>-5.0000000000000004E-6</v>
      </c>
      <c r="BF568" t="str">
        <f>IF(TRIM(W568)="",IF(TRIM(O568)="",IF(TRIM(M568)="","please check",CONCATENATE(M568,"_",COUNTIFS($M$2:$M568,M568,$C$2:$C568,$C568))),CONCATENATE(O568,"_",COUNTIFS($O$2:$O568,O568,$C$2:$C568,$C568))),W568)</f>
        <v>152001_1</v>
      </c>
      <c r="BG568" t="str">
        <f t="shared" si="30"/>
        <v/>
      </c>
      <c r="BH568">
        <f t="shared" si="31"/>
        <v>-1.18</v>
      </c>
      <c r="BI568">
        <f t="shared" si="32"/>
        <v>-1.18</v>
      </c>
      <c r="BJ568">
        <f>IF($I568&lt;&gt;"F.E.T.",$AV568,IF($BK568="",IF($D568=$L568,$BI568,-SUMIFS($BI:$BI,$BG:$BG,$BG568,$B:$B,$B568,$L:$L,"&lt;&gt;"&amp;$L568)+SUMIFS($AY:$AY,$BG:$BG,$BG568,$B:$B,$B568)),IF($D568=$L568,-SUMIFS($BI:$BI,$BG:$BG,$BG568,$B:$B,$B568,$L:$L,"&lt;&gt;"&amp;$L568)*VLOOKUP($D568&amp;(IF($L568=MID($Q568,FIND("Bought ",$Q568)+7,3),MID($Q568,FIND("Sold ",$Q568)+5,3),IF($L568=MID($Q568,FIND("Sold ",$Q568)+5,3),MID($Q568,FIND("Bought ",$Q568)+7,3),"error"))),FX!$A:$B,2,0)+SUMIFS($AY:$AY,$BG:$BG,$BG568,$B:$B,$B568),$BI568*(VLOOKUP($D568&amp;$L568,FX!$A:$B,2,0)))))</f>
        <v>-1.18</v>
      </c>
      <c r="BK568" t="str">
        <f>IF(E568="CASH",IFERROR(VLOOKUP(M568,[1]mapping!$A:$C,3,0),""),IF(I568="F.E.T.",IF(VLOOKUP(O568,[1]forwards!$E:$Q,13,0)=0,"",VLOOKUP(O568,[1]forwards!$E:$Q,13,0)),""))</f>
        <v/>
      </c>
      <c r="BL568" t="str">
        <f>IF($B568&lt;&gt;VLOOKUP($BL$1,NAV!$A:$N,MATCH("SubFund_Code",NAV!$A$1:$N$1,0),0),"n/a",IF($BK568="",$BJ568/SUMIFS($BJ:$BJ,$BK:$BK,"",$B:$B,$B568)*VLOOKUP($BL$1,NAV!$A:$N,MATCH("Hedged sc",NAV!$A$1:$N$1,0),0)/VLOOKUP($BL$1,NAV!$A:$N,MATCH("SC in FUND CCY",NAV!$A$1:$N$1,0),0),IF($BK568&lt;&gt;VLOOKUP($BL$1,NAV!$A:$N,MATCH("SC",NAV!$A$1:$N$1,0),0),"n/a",$BJ568/VLOOKUP($BL$1,NAV!$A:$N,MATCH("SC in FUND CCY",NAV!$A$1:$N$1,0),0))))</f>
        <v>n/a</v>
      </c>
    </row>
    <row r="569" spans="1:64" hidden="1" x14ac:dyDescent="0.25">
      <c r="A569" s="1">
        <v>44196</v>
      </c>
      <c r="B569" t="s">
        <v>1649</v>
      </c>
      <c r="C569" t="s">
        <v>1650</v>
      </c>
      <c r="D569" t="s">
        <v>63</v>
      </c>
      <c r="E569" t="s">
        <v>58</v>
      </c>
      <c r="F569" t="s">
        <v>59</v>
      </c>
      <c r="G569" t="s">
        <v>60</v>
      </c>
      <c r="H569">
        <v>850</v>
      </c>
      <c r="I569" t="s">
        <v>62</v>
      </c>
      <c r="L569" t="s">
        <v>63</v>
      </c>
      <c r="M569">
        <v>265796</v>
      </c>
      <c r="N569">
        <v>0</v>
      </c>
      <c r="Q569" t="s">
        <v>92</v>
      </c>
      <c r="AQ569">
        <v>-82.8</v>
      </c>
      <c r="AS569">
        <v>-82.8</v>
      </c>
      <c r="AT569">
        <v>-82.8</v>
      </c>
      <c r="AV569">
        <v>-82.8</v>
      </c>
      <c r="BA569">
        <v>285469.36</v>
      </c>
      <c r="BD569">
        <v>24846607.949999999</v>
      </c>
      <c r="BE569">
        <v>-3.3300000000000002E-4</v>
      </c>
      <c r="BF569" t="str">
        <f>IF(TRIM(W569)="",IF(TRIM(O569)="",IF(TRIM(M569)="","please check",CONCATENATE(M569,"_",COUNTIFS($M$2:$M569,M569,$C$2:$C569,$C569))),CONCATENATE(O569,"_",COUNTIFS($O$2:$O569,O569,$C$2:$C569,$C569))),W569)</f>
        <v>265796_1</v>
      </c>
      <c r="BG569" t="str">
        <f t="shared" si="30"/>
        <v/>
      </c>
      <c r="BH569">
        <f t="shared" si="31"/>
        <v>-82.8</v>
      </c>
      <c r="BI569">
        <f t="shared" si="32"/>
        <v>-82.8</v>
      </c>
      <c r="BJ569">
        <f>IF($I569&lt;&gt;"F.E.T.",$AV569,IF($BK569="",IF($D569=$L569,$BI569,-SUMIFS($BI:$BI,$BG:$BG,$BG569,$B:$B,$B569,$L:$L,"&lt;&gt;"&amp;$L569)+SUMIFS($AY:$AY,$BG:$BG,$BG569,$B:$B,$B569)),IF($D569=$L569,-SUMIFS($BI:$BI,$BG:$BG,$BG569,$B:$B,$B569,$L:$L,"&lt;&gt;"&amp;$L569)*VLOOKUP($D569&amp;(IF($L569=MID($Q569,FIND("Bought ",$Q569)+7,3),MID($Q569,FIND("Sold ",$Q569)+5,3),IF($L569=MID($Q569,FIND("Sold ",$Q569)+5,3),MID($Q569,FIND("Bought ",$Q569)+7,3),"error"))),FX!$A:$B,2,0)+SUMIFS($AY:$AY,$BG:$BG,$BG569,$B:$B,$B569),$BI569*(VLOOKUP($D569&amp;$L569,FX!$A:$B,2,0)))))</f>
        <v>-82.8</v>
      </c>
      <c r="BK569" t="str">
        <f>IF(E569="CASH",IFERROR(VLOOKUP(M569,[1]mapping!$A:$C,3,0),""),IF(I569="F.E.T.",IF(VLOOKUP(O569,[1]forwards!$E:$Q,13,0)=0,"",VLOOKUP(O569,[1]forwards!$E:$Q,13,0)),""))</f>
        <v>PD</v>
      </c>
      <c r="BL569" t="str">
        <f>IF($B569&lt;&gt;VLOOKUP($BL$1,NAV!$A:$N,MATCH("SubFund_Code",NAV!$A$1:$N$1,0),0),"n/a",IF($BK569="",$BJ569/SUMIFS($BJ:$BJ,$BK:$BK,"",$B:$B,$B569)*VLOOKUP($BL$1,NAV!$A:$N,MATCH("Hedged sc",NAV!$A$1:$N$1,0),0)/VLOOKUP($BL$1,NAV!$A:$N,MATCH("SC in FUND CCY",NAV!$A$1:$N$1,0),0),IF($BK569&lt;&gt;VLOOKUP($BL$1,NAV!$A:$N,MATCH("SC",NAV!$A$1:$N$1,0),0),"n/a",$BJ569/VLOOKUP($BL$1,NAV!$A:$N,MATCH("SC in FUND CCY",NAV!$A$1:$N$1,0),0))))</f>
        <v>n/a</v>
      </c>
    </row>
    <row r="570" spans="1:64" hidden="1" x14ac:dyDescent="0.25">
      <c r="A570" s="1">
        <v>44196</v>
      </c>
      <c r="B570" t="s">
        <v>1649</v>
      </c>
      <c r="C570" t="s">
        <v>1650</v>
      </c>
      <c r="D570" t="s">
        <v>63</v>
      </c>
      <c r="E570" t="s">
        <v>124</v>
      </c>
      <c r="F570" t="s">
        <v>125</v>
      </c>
      <c r="G570" t="s">
        <v>126</v>
      </c>
      <c r="H570">
        <v>400</v>
      </c>
      <c r="I570" t="s">
        <v>197</v>
      </c>
      <c r="J570">
        <v>410</v>
      </c>
      <c r="K570" t="s">
        <v>198</v>
      </c>
      <c r="L570" t="s">
        <v>63</v>
      </c>
      <c r="P570">
        <v>855080000010</v>
      </c>
      <c r="Q570" t="s">
        <v>1651</v>
      </c>
      <c r="R570" t="s">
        <v>199</v>
      </c>
      <c r="S570" t="s">
        <v>200</v>
      </c>
      <c r="T570" t="s">
        <v>461</v>
      </c>
      <c r="U570" t="s">
        <v>309</v>
      </c>
      <c r="V570">
        <v>635713</v>
      </c>
      <c r="W570" t="s">
        <v>1652</v>
      </c>
      <c r="X570" t="s">
        <v>1653</v>
      </c>
      <c r="AB570">
        <v>91331</v>
      </c>
      <c r="AC570" s="1">
        <v>43195</v>
      </c>
      <c r="AD570" s="1">
        <v>43200</v>
      </c>
      <c r="AL570">
        <v>1</v>
      </c>
      <c r="AO570">
        <v>28.524190000000001</v>
      </c>
      <c r="AP570">
        <v>35.89</v>
      </c>
      <c r="AQ570">
        <v>3277869.59</v>
      </c>
      <c r="AR570">
        <v>0</v>
      </c>
      <c r="AS570">
        <v>3277869.59</v>
      </c>
      <c r="AT570">
        <v>3277869.59</v>
      </c>
      <c r="AU570">
        <v>0</v>
      </c>
      <c r="AV570">
        <v>3277869.59</v>
      </c>
      <c r="AW570">
        <v>2605142.81</v>
      </c>
      <c r="AX570">
        <v>2605142.81</v>
      </c>
      <c r="BA570">
        <v>24561138.59</v>
      </c>
      <c r="BB570">
        <v>0</v>
      </c>
      <c r="BC570">
        <v>24561138.59</v>
      </c>
      <c r="BD570">
        <v>24846607.949999999</v>
      </c>
      <c r="BE570">
        <v>13.192423</v>
      </c>
      <c r="BF570" t="str">
        <f>IF(TRIM(W570)="",IF(TRIM(O570)="",IF(TRIM(M570)="","please check",CONCATENATE(M570,"_",COUNTIFS($M$2:$M570,M570,$C$2:$C570,$C570))),CONCATENATE(O570,"_",COUNTIFS($O$2:$O570,O570,$C$2:$C570,$C570))),W570)</f>
        <v>IE00BKM4GZ66</v>
      </c>
      <c r="BG570" t="str">
        <f t="shared" si="30"/>
        <v/>
      </c>
      <c r="BH570">
        <f t="shared" si="31"/>
        <v>91331</v>
      </c>
      <c r="BI570">
        <f t="shared" si="32"/>
        <v>3277869.59</v>
      </c>
      <c r="BJ570">
        <f>IF($I570&lt;&gt;"F.E.T.",$AV570,IF($BK570="",IF($D570=$L570,$BI570,-SUMIFS($BI:$BI,$BG:$BG,$BG570,$B:$B,$B570,$L:$L,"&lt;&gt;"&amp;$L570)+SUMIFS($AY:$AY,$BG:$BG,$BG570,$B:$B,$B570)),IF($D570=$L570,-SUMIFS($BI:$BI,$BG:$BG,$BG570,$B:$B,$B570,$L:$L,"&lt;&gt;"&amp;$L570)*VLOOKUP($D570&amp;(IF($L570=MID($Q570,FIND("Bought ",$Q570)+7,3),MID($Q570,FIND("Sold ",$Q570)+5,3),IF($L570=MID($Q570,FIND("Sold ",$Q570)+5,3),MID($Q570,FIND("Bought ",$Q570)+7,3),"error"))),FX!$A:$B,2,0)+SUMIFS($AY:$AY,$BG:$BG,$BG570,$B:$B,$B570),$BI570*(VLOOKUP($D570&amp;$L570,FX!$A:$B,2,0)))))</f>
        <v>3277869.59</v>
      </c>
      <c r="BK570" t="str">
        <f>IF(E570="CASH",IFERROR(VLOOKUP(M570,[1]mapping!$A:$C,3,0),""),IF(I570="F.E.T.",IF(VLOOKUP(O570,[1]forwards!$E:$Q,13,0)=0,"",VLOOKUP(O570,[1]forwards!$E:$Q,13,0)),""))</f>
        <v/>
      </c>
      <c r="BL570" t="str">
        <f>IF($B570&lt;&gt;VLOOKUP($BL$1,NAV!$A:$N,MATCH("SubFund_Code",NAV!$A$1:$N$1,0),0),"n/a",IF($BK570="",$BJ570/SUMIFS($BJ:$BJ,$BK:$BK,"",$B:$B,$B570)*VLOOKUP($BL$1,NAV!$A:$N,MATCH("Hedged sc",NAV!$A$1:$N$1,0),0)/VLOOKUP($BL$1,NAV!$A:$N,MATCH("SC in FUND CCY",NAV!$A$1:$N$1,0),0),IF($BK570&lt;&gt;VLOOKUP($BL$1,NAV!$A:$N,MATCH("SC",NAV!$A$1:$N$1,0),0),"n/a",$BJ570/VLOOKUP($BL$1,NAV!$A:$N,MATCH("SC in FUND CCY",NAV!$A$1:$N$1,0),0))))</f>
        <v>n/a</v>
      </c>
    </row>
    <row r="571" spans="1:64" hidden="1" x14ac:dyDescent="0.25">
      <c r="A571" s="1">
        <v>44196</v>
      </c>
      <c r="B571" t="s">
        <v>1649</v>
      </c>
      <c r="C571" t="s">
        <v>1650</v>
      </c>
      <c r="D571" t="s">
        <v>63</v>
      </c>
      <c r="E571" t="s">
        <v>124</v>
      </c>
      <c r="F571" t="s">
        <v>125</v>
      </c>
      <c r="G571" t="s">
        <v>126</v>
      </c>
      <c r="H571">
        <v>400</v>
      </c>
      <c r="I571" t="s">
        <v>197</v>
      </c>
      <c r="J571">
        <v>410</v>
      </c>
      <c r="K571" t="s">
        <v>198</v>
      </c>
      <c r="L571" t="s">
        <v>63</v>
      </c>
      <c r="P571">
        <v>253557000000</v>
      </c>
      <c r="Q571" t="s">
        <v>1654</v>
      </c>
      <c r="R571" t="s">
        <v>199</v>
      </c>
      <c r="S571" t="s">
        <v>200</v>
      </c>
      <c r="T571" t="s">
        <v>206</v>
      </c>
      <c r="U571" t="s">
        <v>309</v>
      </c>
      <c r="V571">
        <v>635713</v>
      </c>
      <c r="W571" t="s">
        <v>1655</v>
      </c>
      <c r="X571" t="s">
        <v>1656</v>
      </c>
      <c r="AB571">
        <v>44637</v>
      </c>
      <c r="AC571" s="1">
        <v>43850</v>
      </c>
      <c r="AD571" s="1">
        <v>43852</v>
      </c>
      <c r="AL571">
        <v>1</v>
      </c>
      <c r="AO571">
        <v>47.908054999999997</v>
      </c>
      <c r="AP571">
        <v>62.21</v>
      </c>
      <c r="AQ571">
        <v>2776867.77</v>
      </c>
      <c r="AR571">
        <v>0</v>
      </c>
      <c r="AS571">
        <v>2776867.77</v>
      </c>
      <c r="AT571">
        <v>2776867.77</v>
      </c>
      <c r="AU571">
        <v>0</v>
      </c>
      <c r="AV571">
        <v>2776867.77</v>
      </c>
      <c r="AW571">
        <v>2138471.86</v>
      </c>
      <c r="AX571">
        <v>2138471.86</v>
      </c>
      <c r="BA571">
        <v>24561138.59</v>
      </c>
      <c r="BB571">
        <v>0</v>
      </c>
      <c r="BC571">
        <v>24561138.59</v>
      </c>
      <c r="BD571">
        <v>24846607.949999999</v>
      </c>
      <c r="BE571">
        <v>11.176043999999999</v>
      </c>
      <c r="BF571" t="str">
        <f>IF(TRIM(W571)="",IF(TRIM(O571)="",IF(TRIM(M571)="","please check",CONCATENATE(M571,"_",COUNTIFS($M$2:$M571,M571,$C$2:$C571,$C571))),CONCATENATE(O571,"_",COUNTIFS($O$2:$O571,O571,$C$2:$C571,$C571))),W571)</f>
        <v>IE00BTJRMP35</v>
      </c>
      <c r="BG571" t="str">
        <f t="shared" si="30"/>
        <v/>
      </c>
      <c r="BH571">
        <f t="shared" si="31"/>
        <v>44637</v>
      </c>
      <c r="BI571">
        <f t="shared" si="32"/>
        <v>2776867.77</v>
      </c>
      <c r="BJ571">
        <f>IF($I571&lt;&gt;"F.E.T.",$AV571,IF($BK571="",IF($D571=$L571,$BI571,-SUMIFS($BI:$BI,$BG:$BG,$BG571,$B:$B,$B571,$L:$L,"&lt;&gt;"&amp;$L571)+SUMIFS($AY:$AY,$BG:$BG,$BG571,$B:$B,$B571)),IF($D571=$L571,-SUMIFS($BI:$BI,$BG:$BG,$BG571,$B:$B,$B571,$L:$L,"&lt;&gt;"&amp;$L571)*VLOOKUP($D571&amp;(IF($L571=MID($Q571,FIND("Bought ",$Q571)+7,3),MID($Q571,FIND("Sold ",$Q571)+5,3),IF($L571=MID($Q571,FIND("Sold ",$Q571)+5,3),MID($Q571,FIND("Bought ",$Q571)+7,3),"error"))),FX!$A:$B,2,0)+SUMIFS($AY:$AY,$BG:$BG,$BG571,$B:$B,$B571),$BI571*(VLOOKUP($D571&amp;$L571,FX!$A:$B,2,0)))))</f>
        <v>2776867.77</v>
      </c>
      <c r="BK571" t="str">
        <f>IF(E571="CASH",IFERROR(VLOOKUP(M571,[1]mapping!$A:$C,3,0),""),IF(I571="F.E.T.",IF(VLOOKUP(O571,[1]forwards!$E:$Q,13,0)=0,"",VLOOKUP(O571,[1]forwards!$E:$Q,13,0)),""))</f>
        <v/>
      </c>
      <c r="BL571" t="str">
        <f>IF($B571&lt;&gt;VLOOKUP($BL$1,NAV!$A:$N,MATCH("SubFund_Code",NAV!$A$1:$N$1,0),0),"n/a",IF($BK571="",$BJ571/SUMIFS($BJ:$BJ,$BK:$BK,"",$B:$B,$B571)*VLOOKUP($BL$1,NAV!$A:$N,MATCH("Hedged sc",NAV!$A$1:$N$1,0),0)/VLOOKUP($BL$1,NAV!$A:$N,MATCH("SC in FUND CCY",NAV!$A$1:$N$1,0),0),IF($BK571&lt;&gt;VLOOKUP($BL$1,NAV!$A:$N,MATCH("SC",NAV!$A$1:$N$1,0),0),"n/a",$BJ571/VLOOKUP($BL$1,NAV!$A:$N,MATCH("SC in FUND CCY",NAV!$A$1:$N$1,0),0))))</f>
        <v>n/a</v>
      </c>
    </row>
    <row r="572" spans="1:64" hidden="1" x14ac:dyDescent="0.25">
      <c r="A572" s="1">
        <v>44196</v>
      </c>
      <c r="B572" t="s">
        <v>1649</v>
      </c>
      <c r="C572" t="s">
        <v>1650</v>
      </c>
      <c r="D572" t="s">
        <v>63</v>
      </c>
      <c r="E572" t="s">
        <v>124</v>
      </c>
      <c r="F572" t="s">
        <v>125</v>
      </c>
      <c r="G572" t="s">
        <v>126</v>
      </c>
      <c r="H572">
        <v>400</v>
      </c>
      <c r="I572" t="s">
        <v>197</v>
      </c>
      <c r="J572">
        <v>410</v>
      </c>
      <c r="K572" t="s">
        <v>198</v>
      </c>
      <c r="L572" t="s">
        <v>63</v>
      </c>
      <c r="P572">
        <v>940701000000</v>
      </c>
      <c r="Q572" t="s">
        <v>1657</v>
      </c>
      <c r="R572" t="s">
        <v>199</v>
      </c>
      <c r="S572" t="s">
        <v>149</v>
      </c>
      <c r="T572" t="s">
        <v>157</v>
      </c>
      <c r="U572" t="s">
        <v>219</v>
      </c>
      <c r="V572">
        <v>20052</v>
      </c>
      <c r="W572" t="s">
        <v>1658</v>
      </c>
      <c r="X572" t="s">
        <v>1659</v>
      </c>
      <c r="AB572">
        <v>507897</v>
      </c>
      <c r="AC572" s="1">
        <v>43208</v>
      </c>
      <c r="AD572" s="1">
        <v>43215</v>
      </c>
      <c r="AL572">
        <v>1</v>
      </c>
      <c r="AO572">
        <v>4.5439350000000003</v>
      </c>
      <c r="AP572">
        <v>5.9278000000000004</v>
      </c>
      <c r="AQ572">
        <v>3010711.84</v>
      </c>
      <c r="AR572">
        <v>0</v>
      </c>
      <c r="AS572">
        <v>3010711.84</v>
      </c>
      <c r="AT572">
        <v>3010711.84</v>
      </c>
      <c r="AU572">
        <v>0</v>
      </c>
      <c r="AV572">
        <v>3010711.84</v>
      </c>
      <c r="AW572">
        <v>2307851.17</v>
      </c>
      <c r="AX572">
        <v>2307851.17</v>
      </c>
      <c r="BA572">
        <v>24561138.59</v>
      </c>
      <c r="BB572">
        <v>0</v>
      </c>
      <c r="BC572">
        <v>24561138.59</v>
      </c>
      <c r="BD572">
        <v>24846607.949999999</v>
      </c>
      <c r="BE572">
        <v>12.117195000000001</v>
      </c>
      <c r="BF572" t="str">
        <f>IF(TRIM(W572)="",IF(TRIM(O572)="",IF(TRIM(M572)="","please check",CONCATENATE(M572,"_",COUNTIFS($M$2:$M572,M572,$C$2:$C572,$C572))),CONCATENATE(O572,"_",COUNTIFS($O$2:$O572,O572,$C$2:$C572,$C572))),W572)</f>
        <v>LU1681045453</v>
      </c>
      <c r="BG572" t="str">
        <f t="shared" si="30"/>
        <v/>
      </c>
      <c r="BH572">
        <f t="shared" si="31"/>
        <v>507897</v>
      </c>
      <c r="BI572">
        <f t="shared" si="32"/>
        <v>3010711.84</v>
      </c>
      <c r="BJ572">
        <f>IF($I572&lt;&gt;"F.E.T.",$AV572,IF($BK572="",IF($D572=$L572,$BI572,-SUMIFS($BI:$BI,$BG:$BG,$BG572,$B:$B,$B572,$L:$L,"&lt;&gt;"&amp;$L572)+SUMIFS($AY:$AY,$BG:$BG,$BG572,$B:$B,$B572)),IF($D572=$L572,-SUMIFS($BI:$BI,$BG:$BG,$BG572,$B:$B,$B572,$L:$L,"&lt;&gt;"&amp;$L572)*VLOOKUP($D572&amp;(IF($L572=MID($Q572,FIND("Bought ",$Q572)+7,3),MID($Q572,FIND("Sold ",$Q572)+5,3),IF($L572=MID($Q572,FIND("Sold ",$Q572)+5,3),MID($Q572,FIND("Bought ",$Q572)+7,3),"error"))),FX!$A:$B,2,0)+SUMIFS($AY:$AY,$BG:$BG,$BG572,$B:$B,$B572),$BI572*(VLOOKUP($D572&amp;$L572,FX!$A:$B,2,0)))))</f>
        <v>3010711.84</v>
      </c>
      <c r="BK572" t="str">
        <f>IF(E572="CASH",IFERROR(VLOOKUP(M572,[1]mapping!$A:$C,3,0),""),IF(I572="F.E.T.",IF(VLOOKUP(O572,[1]forwards!$E:$Q,13,0)=0,"",VLOOKUP(O572,[1]forwards!$E:$Q,13,0)),""))</f>
        <v/>
      </c>
      <c r="BL572" t="str">
        <f>IF($B572&lt;&gt;VLOOKUP($BL$1,NAV!$A:$N,MATCH("SubFund_Code",NAV!$A$1:$N$1,0),0),"n/a",IF($BK572="",$BJ572/SUMIFS($BJ:$BJ,$BK:$BK,"",$B:$B,$B572)*VLOOKUP($BL$1,NAV!$A:$N,MATCH("Hedged sc",NAV!$A$1:$N$1,0),0)/VLOOKUP($BL$1,NAV!$A:$N,MATCH("SC in FUND CCY",NAV!$A$1:$N$1,0),0),IF($BK572&lt;&gt;VLOOKUP($BL$1,NAV!$A:$N,MATCH("SC",NAV!$A$1:$N$1,0),0),"n/a",$BJ572/VLOOKUP($BL$1,NAV!$A:$N,MATCH("SC in FUND CCY",NAV!$A$1:$N$1,0),0))))</f>
        <v>n/a</v>
      </c>
    </row>
    <row r="573" spans="1:64" hidden="1" x14ac:dyDescent="0.25">
      <c r="A573" s="1">
        <v>44196</v>
      </c>
      <c r="B573" t="s">
        <v>1649</v>
      </c>
      <c r="C573" t="s">
        <v>1650</v>
      </c>
      <c r="D573" t="s">
        <v>63</v>
      </c>
      <c r="E573" t="s">
        <v>124</v>
      </c>
      <c r="F573" t="s">
        <v>125</v>
      </c>
      <c r="G573" t="s">
        <v>126</v>
      </c>
      <c r="H573">
        <v>400</v>
      </c>
      <c r="I573" t="s">
        <v>197</v>
      </c>
      <c r="J573">
        <v>485</v>
      </c>
      <c r="K573" t="s">
        <v>210</v>
      </c>
      <c r="L573" t="s">
        <v>63</v>
      </c>
      <c r="P573">
        <v>829180000000</v>
      </c>
      <c r="Q573" t="s">
        <v>1660</v>
      </c>
      <c r="R573" t="s">
        <v>199</v>
      </c>
      <c r="S573" t="s">
        <v>149</v>
      </c>
      <c r="T573" t="s">
        <v>218</v>
      </c>
      <c r="U573" t="s">
        <v>262</v>
      </c>
      <c r="V573">
        <v>890371</v>
      </c>
      <c r="W573" t="s">
        <v>1661</v>
      </c>
      <c r="X573" t="s">
        <v>1662</v>
      </c>
      <c r="AB573">
        <v>23117</v>
      </c>
      <c r="AC573" s="1">
        <v>43942</v>
      </c>
      <c r="AD573" s="1">
        <v>43945</v>
      </c>
      <c r="AL573">
        <v>1</v>
      </c>
      <c r="AO573">
        <v>82.899929</v>
      </c>
      <c r="AP573">
        <v>118.99</v>
      </c>
      <c r="AQ573">
        <v>2750691.83</v>
      </c>
      <c r="AR573">
        <v>0</v>
      </c>
      <c r="AS573">
        <v>2750691.83</v>
      </c>
      <c r="AT573">
        <v>2750691.83</v>
      </c>
      <c r="AU573">
        <v>0</v>
      </c>
      <c r="AV573">
        <v>2750691.83</v>
      </c>
      <c r="AW573">
        <v>1916397.67</v>
      </c>
      <c r="AX573">
        <v>1916397.67</v>
      </c>
      <c r="BA573">
        <v>24561138.59</v>
      </c>
      <c r="BB573">
        <v>0</v>
      </c>
      <c r="BC573">
        <v>24561138.59</v>
      </c>
      <c r="BD573">
        <v>24846607.949999999</v>
      </c>
      <c r="BE573">
        <v>11.070694</v>
      </c>
      <c r="BF573" t="str">
        <f>IF(TRIM(W573)="",IF(TRIM(O573)="",IF(TRIM(M573)="","please check",CONCATENATE(M573,"_",COUNTIFS($M$2:$M573,M573,$C$2:$C573,$C573))),CONCATENATE(O573,"_",COUNTIFS($O$2:$O573,O573,$C$2:$C573,$C573))),W573)</f>
        <v>LU1811364212</v>
      </c>
      <c r="BG573" t="str">
        <f t="shared" si="30"/>
        <v/>
      </c>
      <c r="BH573">
        <f t="shared" si="31"/>
        <v>23117</v>
      </c>
      <c r="BI573">
        <f t="shared" si="32"/>
        <v>2750691.83</v>
      </c>
      <c r="BJ573">
        <f>IF($I573&lt;&gt;"F.E.T.",$AV573,IF($BK573="",IF($D573=$L573,$BI573,-SUMIFS($BI:$BI,$BG:$BG,$BG573,$B:$B,$B573,$L:$L,"&lt;&gt;"&amp;$L573)+SUMIFS($AY:$AY,$BG:$BG,$BG573,$B:$B,$B573)),IF($D573=$L573,-SUMIFS($BI:$BI,$BG:$BG,$BG573,$B:$B,$B573,$L:$L,"&lt;&gt;"&amp;$L573)*VLOOKUP($D573&amp;(IF($L573=MID($Q573,FIND("Bought ",$Q573)+7,3),MID($Q573,FIND("Sold ",$Q573)+5,3),IF($L573=MID($Q573,FIND("Sold ",$Q573)+5,3),MID($Q573,FIND("Bought ",$Q573)+7,3),"error"))),FX!$A:$B,2,0)+SUMIFS($AY:$AY,$BG:$BG,$BG573,$B:$B,$B573),$BI573*(VLOOKUP($D573&amp;$L573,FX!$A:$B,2,0)))))</f>
        <v>2750691.83</v>
      </c>
      <c r="BK573" t="str">
        <f>IF(E573="CASH",IFERROR(VLOOKUP(M573,[1]mapping!$A:$C,3,0),""),IF(I573="F.E.T.",IF(VLOOKUP(O573,[1]forwards!$E:$Q,13,0)=0,"",VLOOKUP(O573,[1]forwards!$E:$Q,13,0)),""))</f>
        <v/>
      </c>
      <c r="BL573" t="str">
        <f>IF($B573&lt;&gt;VLOOKUP($BL$1,NAV!$A:$N,MATCH("SubFund_Code",NAV!$A$1:$N$1,0),0),"n/a",IF($BK573="",$BJ573/SUMIFS($BJ:$BJ,$BK:$BK,"",$B:$B,$B573)*VLOOKUP($BL$1,NAV!$A:$N,MATCH("Hedged sc",NAV!$A$1:$N$1,0),0)/VLOOKUP($BL$1,NAV!$A:$N,MATCH("SC in FUND CCY",NAV!$A$1:$N$1,0),0),IF($BK573&lt;&gt;VLOOKUP($BL$1,NAV!$A:$N,MATCH("SC",NAV!$A$1:$N$1,0),0),"n/a",$BJ573/VLOOKUP($BL$1,NAV!$A:$N,MATCH("SC in FUND CCY",NAV!$A$1:$N$1,0),0))))</f>
        <v>n/a</v>
      </c>
    </row>
    <row r="574" spans="1:64" hidden="1" x14ac:dyDescent="0.25">
      <c r="A574" s="1">
        <v>44196</v>
      </c>
      <c r="B574" t="s">
        <v>1649</v>
      </c>
      <c r="C574" t="s">
        <v>1650</v>
      </c>
      <c r="D574" t="s">
        <v>63</v>
      </c>
      <c r="E574" t="s">
        <v>124</v>
      </c>
      <c r="F574" t="s">
        <v>125</v>
      </c>
      <c r="G574" t="s">
        <v>126</v>
      </c>
      <c r="H574">
        <v>400</v>
      </c>
      <c r="I574" t="s">
        <v>197</v>
      </c>
      <c r="J574">
        <v>485</v>
      </c>
      <c r="K574" t="s">
        <v>210</v>
      </c>
      <c r="L574" t="s">
        <v>63</v>
      </c>
      <c r="P574">
        <v>573502000000</v>
      </c>
      <c r="Q574" t="s">
        <v>1663</v>
      </c>
      <c r="R574" t="s">
        <v>199</v>
      </c>
      <c r="S574" t="s">
        <v>149</v>
      </c>
      <c r="T574" t="s">
        <v>1664</v>
      </c>
      <c r="U574" t="s">
        <v>262</v>
      </c>
      <c r="V574">
        <v>890371</v>
      </c>
      <c r="W574" t="s">
        <v>1665</v>
      </c>
      <c r="X574" t="s">
        <v>1666</v>
      </c>
      <c r="AB574">
        <v>23134</v>
      </c>
      <c r="AC574" s="1">
        <v>43188</v>
      </c>
      <c r="AD574" s="1">
        <v>43195</v>
      </c>
      <c r="AL574">
        <v>1</v>
      </c>
      <c r="AO574">
        <v>38.372722000000003</v>
      </c>
      <c r="AP574">
        <v>50.85</v>
      </c>
      <c r="AQ574">
        <v>1176363.8999999999</v>
      </c>
      <c r="AR574">
        <v>0</v>
      </c>
      <c r="AS574">
        <v>1176363.8999999999</v>
      </c>
      <c r="AT574">
        <v>1176363.8999999999</v>
      </c>
      <c r="AU574">
        <v>0</v>
      </c>
      <c r="AV574">
        <v>1176363.8999999999</v>
      </c>
      <c r="AW574">
        <v>887714.55</v>
      </c>
      <c r="AX574">
        <v>887714.55</v>
      </c>
      <c r="BA574">
        <v>24561138.59</v>
      </c>
      <c r="BB574">
        <v>0</v>
      </c>
      <c r="BC574">
        <v>24561138.59</v>
      </c>
      <c r="BD574">
        <v>24846607.949999999</v>
      </c>
      <c r="BE574">
        <v>4.7345050000000004</v>
      </c>
      <c r="BF574" t="str">
        <f>IF(TRIM(W574)="",IF(TRIM(O574)="",IF(TRIM(M574)="","please check",CONCATENATE(M574,"_",COUNTIFS($M$2:$M574,M574,$C$2:$C574,$C574))),CONCATENATE(O574,"_",COUNTIFS($O$2:$O574,O574,$C$2:$C574,$C574))),W574)</f>
        <v>LU0133084979</v>
      </c>
      <c r="BG574" t="str">
        <f t="shared" si="30"/>
        <v/>
      </c>
      <c r="BH574">
        <f t="shared" si="31"/>
        <v>23134</v>
      </c>
      <c r="BI574">
        <f t="shared" si="32"/>
        <v>1176363.8999999999</v>
      </c>
      <c r="BJ574">
        <f>IF($I574&lt;&gt;"F.E.T.",$AV574,IF($BK574="",IF($D574=$L574,$BI574,-SUMIFS($BI:$BI,$BG:$BG,$BG574,$B:$B,$B574,$L:$L,"&lt;&gt;"&amp;$L574)+SUMIFS($AY:$AY,$BG:$BG,$BG574,$B:$B,$B574)),IF($D574=$L574,-SUMIFS($BI:$BI,$BG:$BG,$BG574,$B:$B,$B574,$L:$L,"&lt;&gt;"&amp;$L574)*VLOOKUP($D574&amp;(IF($L574=MID($Q574,FIND("Bought ",$Q574)+7,3),MID($Q574,FIND("Sold ",$Q574)+5,3),IF($L574=MID($Q574,FIND("Sold ",$Q574)+5,3),MID($Q574,FIND("Bought ",$Q574)+7,3),"error"))),FX!$A:$B,2,0)+SUMIFS($AY:$AY,$BG:$BG,$BG574,$B:$B,$B574),$BI574*(VLOOKUP($D574&amp;$L574,FX!$A:$B,2,0)))))</f>
        <v>1176363.8999999999</v>
      </c>
      <c r="BK574" t="str">
        <f>IF(E574="CASH",IFERROR(VLOOKUP(M574,[1]mapping!$A:$C,3,0),""),IF(I574="F.E.T.",IF(VLOOKUP(O574,[1]forwards!$E:$Q,13,0)=0,"",VLOOKUP(O574,[1]forwards!$E:$Q,13,0)),""))</f>
        <v/>
      </c>
      <c r="BL574" t="str">
        <f>IF($B574&lt;&gt;VLOOKUP($BL$1,NAV!$A:$N,MATCH("SubFund_Code",NAV!$A$1:$N$1,0),0),"n/a",IF($BK574="",$BJ574/SUMIFS($BJ:$BJ,$BK:$BK,"",$B:$B,$B574)*VLOOKUP($BL$1,NAV!$A:$N,MATCH("Hedged sc",NAV!$A$1:$N$1,0),0)/VLOOKUP($BL$1,NAV!$A:$N,MATCH("SC in FUND CCY",NAV!$A$1:$N$1,0),0),IF($BK574&lt;&gt;VLOOKUP($BL$1,NAV!$A:$N,MATCH("SC",NAV!$A$1:$N$1,0),0),"n/a",$BJ574/VLOOKUP($BL$1,NAV!$A:$N,MATCH("SC in FUND CCY",NAV!$A$1:$N$1,0),0))))</f>
        <v>n/a</v>
      </c>
    </row>
    <row r="575" spans="1:64" hidden="1" x14ac:dyDescent="0.25">
      <c r="A575" s="1">
        <v>44196</v>
      </c>
      <c r="B575" t="s">
        <v>1649</v>
      </c>
      <c r="C575" t="s">
        <v>1650</v>
      </c>
      <c r="D575" t="s">
        <v>63</v>
      </c>
      <c r="E575" t="s">
        <v>124</v>
      </c>
      <c r="F575" t="s">
        <v>125</v>
      </c>
      <c r="G575" t="s">
        <v>126</v>
      </c>
      <c r="H575">
        <v>400</v>
      </c>
      <c r="I575" t="s">
        <v>197</v>
      </c>
      <c r="J575">
        <v>485</v>
      </c>
      <c r="K575" t="s">
        <v>210</v>
      </c>
      <c r="L575" t="s">
        <v>63</v>
      </c>
      <c r="P575">
        <v>449211000000</v>
      </c>
      <c r="Q575" t="s">
        <v>1667</v>
      </c>
      <c r="R575" t="s">
        <v>199</v>
      </c>
      <c r="S575" t="s">
        <v>149</v>
      </c>
      <c r="T575" t="s">
        <v>213</v>
      </c>
      <c r="U575" t="s">
        <v>262</v>
      </c>
      <c r="V575">
        <v>890371</v>
      </c>
      <c r="W575" t="s">
        <v>1668</v>
      </c>
      <c r="X575" t="s">
        <v>1669</v>
      </c>
      <c r="AB575">
        <v>49980</v>
      </c>
      <c r="AC575" s="1">
        <v>44124</v>
      </c>
      <c r="AD575" s="1">
        <v>44127</v>
      </c>
      <c r="AL575">
        <v>1</v>
      </c>
      <c r="AO575">
        <v>21.511599</v>
      </c>
      <c r="AP575">
        <v>25.251999999999999</v>
      </c>
      <c r="AQ575">
        <v>1262094.96</v>
      </c>
      <c r="AR575">
        <v>0</v>
      </c>
      <c r="AS575">
        <v>1262094.96</v>
      </c>
      <c r="AT575">
        <v>1262094.96</v>
      </c>
      <c r="AU575">
        <v>0</v>
      </c>
      <c r="AV575">
        <v>1262094.96</v>
      </c>
      <c r="AW575">
        <v>1075149.72</v>
      </c>
      <c r="AX575">
        <v>1075149.72</v>
      </c>
      <c r="BA575">
        <v>24561138.59</v>
      </c>
      <c r="BB575">
        <v>0</v>
      </c>
      <c r="BC575">
        <v>24561138.59</v>
      </c>
      <c r="BD575">
        <v>24846607.949999999</v>
      </c>
      <c r="BE575">
        <v>5.0795459999999997</v>
      </c>
      <c r="BF575" t="str">
        <f>IF(TRIM(W575)="",IF(TRIM(O575)="",IF(TRIM(M575)="","please check",CONCATENATE(M575,"_",COUNTIFS($M$2:$M575,M575,$C$2:$C575,$C575))),CONCATENATE(O575,"_",COUNTIFS($O$2:$O575,O575,$C$2:$C575,$C575))),W575)</f>
        <v>LU0269905302</v>
      </c>
      <c r="BG575" t="str">
        <f t="shared" si="30"/>
        <v/>
      </c>
      <c r="BH575">
        <f t="shared" si="31"/>
        <v>49980</v>
      </c>
      <c r="BI575">
        <f t="shared" si="32"/>
        <v>1262094.96</v>
      </c>
      <c r="BJ575">
        <f>IF($I575&lt;&gt;"F.E.T.",$AV575,IF($BK575="",IF($D575=$L575,$BI575,-SUMIFS($BI:$BI,$BG:$BG,$BG575,$B:$B,$B575,$L:$L,"&lt;&gt;"&amp;$L575)+SUMIFS($AY:$AY,$BG:$BG,$BG575,$B:$B,$B575)),IF($D575=$L575,-SUMIFS($BI:$BI,$BG:$BG,$BG575,$B:$B,$B575,$L:$L,"&lt;&gt;"&amp;$L575)*VLOOKUP($D575&amp;(IF($L575=MID($Q575,FIND("Bought ",$Q575)+7,3),MID($Q575,FIND("Sold ",$Q575)+5,3),IF($L575=MID($Q575,FIND("Sold ",$Q575)+5,3),MID($Q575,FIND("Bought ",$Q575)+7,3),"error"))),FX!$A:$B,2,0)+SUMIFS($AY:$AY,$BG:$BG,$BG575,$B:$B,$B575),$BI575*(VLOOKUP($D575&amp;$L575,FX!$A:$B,2,0)))))</f>
        <v>1262094.96</v>
      </c>
      <c r="BK575" t="str">
        <f>IF(E575="CASH",IFERROR(VLOOKUP(M575,[1]mapping!$A:$C,3,0),""),IF(I575="F.E.T.",IF(VLOOKUP(O575,[1]forwards!$E:$Q,13,0)=0,"",VLOOKUP(O575,[1]forwards!$E:$Q,13,0)),""))</f>
        <v/>
      </c>
      <c r="BL575" t="str">
        <f>IF($B575&lt;&gt;VLOOKUP($BL$1,NAV!$A:$N,MATCH("SubFund_Code",NAV!$A$1:$N$1,0),0),"n/a",IF($BK575="",$BJ575/SUMIFS($BJ:$BJ,$BK:$BK,"",$B:$B,$B575)*VLOOKUP($BL$1,NAV!$A:$N,MATCH("Hedged sc",NAV!$A$1:$N$1,0),0)/VLOOKUP($BL$1,NAV!$A:$N,MATCH("SC in FUND CCY",NAV!$A$1:$N$1,0),0),IF($BK575&lt;&gt;VLOOKUP($BL$1,NAV!$A:$N,MATCH("SC",NAV!$A$1:$N$1,0),0),"n/a",$BJ575/VLOOKUP($BL$1,NAV!$A:$N,MATCH("SC in FUND CCY",NAV!$A$1:$N$1,0),0))))</f>
        <v>n/a</v>
      </c>
    </row>
    <row r="576" spans="1:64" hidden="1" x14ac:dyDescent="0.25">
      <c r="A576" s="1">
        <v>44196</v>
      </c>
      <c r="B576" t="s">
        <v>1649</v>
      </c>
      <c r="C576" t="s">
        <v>1650</v>
      </c>
      <c r="D576" t="s">
        <v>63</v>
      </c>
      <c r="E576" t="s">
        <v>124</v>
      </c>
      <c r="F576" t="s">
        <v>125</v>
      </c>
      <c r="G576" t="s">
        <v>126</v>
      </c>
      <c r="H576">
        <v>400</v>
      </c>
      <c r="I576" t="s">
        <v>197</v>
      </c>
      <c r="J576">
        <v>485</v>
      </c>
      <c r="K576" t="s">
        <v>210</v>
      </c>
      <c r="L576" t="s">
        <v>63</v>
      </c>
      <c r="P576">
        <v>861711000000</v>
      </c>
      <c r="Q576" t="s">
        <v>1670</v>
      </c>
      <c r="R576" t="s">
        <v>199</v>
      </c>
      <c r="S576" t="s">
        <v>200</v>
      </c>
      <c r="T576" t="s">
        <v>217</v>
      </c>
      <c r="U576" t="s">
        <v>262</v>
      </c>
      <c r="V576">
        <v>890371</v>
      </c>
      <c r="W576" t="s">
        <v>1671</v>
      </c>
      <c r="X576" t="s">
        <v>1672</v>
      </c>
      <c r="AB576">
        <v>550412</v>
      </c>
      <c r="AC576" s="1">
        <v>43167</v>
      </c>
      <c r="AD576" s="1">
        <v>43172</v>
      </c>
      <c r="AL576">
        <v>1</v>
      </c>
      <c r="AO576">
        <v>3.0309620000000002</v>
      </c>
      <c r="AP576">
        <v>4.0846999999999998</v>
      </c>
      <c r="AQ576">
        <v>2248267.9</v>
      </c>
      <c r="AR576">
        <v>0</v>
      </c>
      <c r="AS576">
        <v>2248267.9</v>
      </c>
      <c r="AT576">
        <v>2248267.9</v>
      </c>
      <c r="AU576">
        <v>0</v>
      </c>
      <c r="AV576">
        <v>2248267.9</v>
      </c>
      <c r="AW576">
        <v>1668277.79</v>
      </c>
      <c r="AX576">
        <v>1668277.79</v>
      </c>
      <c r="BA576">
        <v>24561138.59</v>
      </c>
      <c r="BB576">
        <v>0</v>
      </c>
      <c r="BC576">
        <v>24561138.59</v>
      </c>
      <c r="BD576">
        <v>24846607.949999999</v>
      </c>
      <c r="BE576">
        <v>9.0485910000000001</v>
      </c>
      <c r="BF576" t="str">
        <f>IF(TRIM(W576)="",IF(TRIM(O576)="",IF(TRIM(M576)="","please check",CONCATENATE(M576,"_",COUNTIFS($M$2:$M576,M576,$C$2:$C576,$C576))),CONCATENATE(O576,"_",COUNTIFS($O$2:$O576,O576,$C$2:$C576,$C576))),W576)</f>
        <v>IE00B3DJ5Q52</v>
      </c>
      <c r="BG576" t="str">
        <f t="shared" si="30"/>
        <v/>
      </c>
      <c r="BH576">
        <f t="shared" si="31"/>
        <v>550412</v>
      </c>
      <c r="BI576">
        <f t="shared" si="32"/>
        <v>2248267.9</v>
      </c>
      <c r="BJ576">
        <f>IF($I576&lt;&gt;"F.E.T.",$AV576,IF($BK576="",IF($D576=$L576,$BI576,-SUMIFS($BI:$BI,$BG:$BG,$BG576,$B:$B,$B576,$L:$L,"&lt;&gt;"&amp;$L576)+SUMIFS($AY:$AY,$BG:$BG,$BG576,$B:$B,$B576)),IF($D576=$L576,-SUMIFS($BI:$BI,$BG:$BG,$BG576,$B:$B,$B576,$L:$L,"&lt;&gt;"&amp;$L576)*VLOOKUP($D576&amp;(IF($L576=MID($Q576,FIND("Bought ",$Q576)+7,3),MID($Q576,FIND("Sold ",$Q576)+5,3),IF($L576=MID($Q576,FIND("Sold ",$Q576)+5,3),MID($Q576,FIND("Bought ",$Q576)+7,3),"error"))),FX!$A:$B,2,0)+SUMIFS($AY:$AY,$BG:$BG,$BG576,$B:$B,$B576),$BI576*(VLOOKUP($D576&amp;$L576,FX!$A:$B,2,0)))))</f>
        <v>2248267.9</v>
      </c>
      <c r="BK576" t="str">
        <f>IF(E576="CASH",IFERROR(VLOOKUP(M576,[1]mapping!$A:$C,3,0),""),IF(I576="F.E.T.",IF(VLOOKUP(O576,[1]forwards!$E:$Q,13,0)=0,"",VLOOKUP(O576,[1]forwards!$E:$Q,13,0)),""))</f>
        <v/>
      </c>
      <c r="BL576" t="str">
        <f>IF($B576&lt;&gt;VLOOKUP($BL$1,NAV!$A:$N,MATCH("SubFund_Code",NAV!$A$1:$N$1,0),0),"n/a",IF($BK576="",$BJ576/SUMIFS($BJ:$BJ,$BK:$BK,"",$B:$B,$B576)*VLOOKUP($BL$1,NAV!$A:$N,MATCH("Hedged sc",NAV!$A$1:$N$1,0),0)/VLOOKUP($BL$1,NAV!$A:$N,MATCH("SC in FUND CCY",NAV!$A$1:$N$1,0),0),IF($BK576&lt;&gt;VLOOKUP($BL$1,NAV!$A:$N,MATCH("SC",NAV!$A$1:$N$1,0),0),"n/a",$BJ576/VLOOKUP($BL$1,NAV!$A:$N,MATCH("SC in FUND CCY",NAV!$A$1:$N$1,0),0))))</f>
        <v>n/a</v>
      </c>
    </row>
    <row r="577" spans="1:64" hidden="1" x14ac:dyDescent="0.25">
      <c r="A577" s="1">
        <v>44196</v>
      </c>
      <c r="B577" t="s">
        <v>1649</v>
      </c>
      <c r="C577" t="s">
        <v>1650</v>
      </c>
      <c r="D577" t="s">
        <v>63</v>
      </c>
      <c r="E577" t="s">
        <v>124</v>
      </c>
      <c r="F577" t="s">
        <v>125</v>
      </c>
      <c r="G577" t="s">
        <v>126</v>
      </c>
      <c r="H577">
        <v>400</v>
      </c>
      <c r="I577" t="s">
        <v>197</v>
      </c>
      <c r="J577">
        <v>485</v>
      </c>
      <c r="K577" t="s">
        <v>210</v>
      </c>
      <c r="L577" t="s">
        <v>63</v>
      </c>
      <c r="P577">
        <v>367348000000</v>
      </c>
      <c r="Q577" t="s">
        <v>436</v>
      </c>
      <c r="R577" t="s">
        <v>199</v>
      </c>
      <c r="S577" t="s">
        <v>149</v>
      </c>
      <c r="T577" t="s">
        <v>407</v>
      </c>
      <c r="U577" t="s">
        <v>262</v>
      </c>
      <c r="V577">
        <v>890371</v>
      </c>
      <c r="W577" t="s">
        <v>437</v>
      </c>
      <c r="X577" t="s">
        <v>438</v>
      </c>
      <c r="AB577">
        <v>12044</v>
      </c>
      <c r="AC577" s="1">
        <v>43364</v>
      </c>
      <c r="AD577" s="1">
        <v>43369</v>
      </c>
      <c r="AL577">
        <v>1</v>
      </c>
      <c r="AO577">
        <v>151.184619</v>
      </c>
      <c r="AP577">
        <v>207.68</v>
      </c>
      <c r="AQ577">
        <v>2501297.92</v>
      </c>
      <c r="AR577">
        <v>0</v>
      </c>
      <c r="AS577">
        <v>2501297.92</v>
      </c>
      <c r="AT577">
        <v>2501297.92</v>
      </c>
      <c r="AU577">
        <v>0</v>
      </c>
      <c r="AV577">
        <v>2501297.92</v>
      </c>
      <c r="AW577">
        <v>1820867.55</v>
      </c>
      <c r="AX577">
        <v>1820867.55</v>
      </c>
      <c r="BA577">
        <v>24561138.59</v>
      </c>
      <c r="BB577">
        <v>0</v>
      </c>
      <c r="BC577">
        <v>24561138.59</v>
      </c>
      <c r="BD577">
        <v>24846607.949999999</v>
      </c>
      <c r="BE577">
        <v>10.066959000000001</v>
      </c>
      <c r="BF577" t="str">
        <f>IF(TRIM(W577)="",IF(TRIM(O577)="",IF(TRIM(M577)="","please check",CONCATENATE(M577,"_",COUNTIFS($M$2:$M577,M577,$C$2:$C577,$C577))),CONCATENATE(O577,"_",COUNTIFS($O$2:$O577,O577,$C$2:$C577,$C577))),W577)</f>
        <v>LU0571085686</v>
      </c>
      <c r="BG577" t="str">
        <f t="shared" si="30"/>
        <v/>
      </c>
      <c r="BH577">
        <f t="shared" si="31"/>
        <v>12044</v>
      </c>
      <c r="BI577">
        <f t="shared" si="32"/>
        <v>2501297.92</v>
      </c>
      <c r="BJ577">
        <f>IF($I577&lt;&gt;"F.E.T.",$AV577,IF($BK577="",IF($D577=$L577,$BI577,-SUMIFS($BI:$BI,$BG:$BG,$BG577,$B:$B,$B577,$L:$L,"&lt;&gt;"&amp;$L577)+SUMIFS($AY:$AY,$BG:$BG,$BG577,$B:$B,$B577)),IF($D577=$L577,-SUMIFS($BI:$BI,$BG:$BG,$BG577,$B:$B,$B577,$L:$L,"&lt;&gt;"&amp;$L577)*VLOOKUP($D577&amp;(IF($L577=MID($Q577,FIND("Bought ",$Q577)+7,3),MID($Q577,FIND("Sold ",$Q577)+5,3),IF($L577=MID($Q577,FIND("Sold ",$Q577)+5,3),MID($Q577,FIND("Bought ",$Q577)+7,3),"error"))),FX!$A:$B,2,0)+SUMIFS($AY:$AY,$BG:$BG,$BG577,$B:$B,$B577),$BI577*(VLOOKUP($D577&amp;$L577,FX!$A:$B,2,0)))))</f>
        <v>2501297.92</v>
      </c>
      <c r="BK577" t="str">
        <f>IF(E577="CASH",IFERROR(VLOOKUP(M577,[1]mapping!$A:$C,3,0),""),IF(I577="F.E.T.",IF(VLOOKUP(O577,[1]forwards!$E:$Q,13,0)=0,"",VLOOKUP(O577,[1]forwards!$E:$Q,13,0)),""))</f>
        <v/>
      </c>
      <c r="BL577" t="str">
        <f>IF($B577&lt;&gt;VLOOKUP($BL$1,NAV!$A:$N,MATCH("SubFund_Code",NAV!$A$1:$N$1,0),0),"n/a",IF($BK577="",$BJ577/SUMIFS($BJ:$BJ,$BK:$BK,"",$B:$B,$B577)*VLOOKUP($BL$1,NAV!$A:$N,MATCH("Hedged sc",NAV!$A$1:$N$1,0),0)/VLOOKUP($BL$1,NAV!$A:$N,MATCH("SC in FUND CCY",NAV!$A$1:$N$1,0),0),IF($BK577&lt;&gt;VLOOKUP($BL$1,NAV!$A:$N,MATCH("SC",NAV!$A$1:$N$1,0),0),"n/a",$BJ577/VLOOKUP($BL$1,NAV!$A:$N,MATCH("SC in FUND CCY",NAV!$A$1:$N$1,0),0))))</f>
        <v>n/a</v>
      </c>
    </row>
    <row r="578" spans="1:64" hidden="1" x14ac:dyDescent="0.25">
      <c r="A578" s="1">
        <v>44196</v>
      </c>
      <c r="B578" t="s">
        <v>1649</v>
      </c>
      <c r="C578" t="s">
        <v>1650</v>
      </c>
      <c r="D578" t="s">
        <v>63</v>
      </c>
      <c r="E578" t="s">
        <v>124</v>
      </c>
      <c r="F578" t="s">
        <v>125</v>
      </c>
      <c r="G578" t="s">
        <v>126</v>
      </c>
      <c r="H578">
        <v>400</v>
      </c>
      <c r="I578" t="s">
        <v>197</v>
      </c>
      <c r="J578">
        <v>485</v>
      </c>
      <c r="K578" t="s">
        <v>210</v>
      </c>
      <c r="L578" t="s">
        <v>63</v>
      </c>
      <c r="P578">
        <v>757163000000</v>
      </c>
      <c r="Q578" t="s">
        <v>1673</v>
      </c>
      <c r="R578" t="s">
        <v>199</v>
      </c>
      <c r="S578" t="s">
        <v>149</v>
      </c>
      <c r="T578" t="s">
        <v>149</v>
      </c>
      <c r="U578" t="s">
        <v>262</v>
      </c>
      <c r="V578">
        <v>890371</v>
      </c>
      <c r="W578" t="s">
        <v>1674</v>
      </c>
      <c r="X578" t="s">
        <v>1675</v>
      </c>
      <c r="AB578">
        <v>110492</v>
      </c>
      <c r="AC578" s="1">
        <v>43158</v>
      </c>
      <c r="AD578" s="1">
        <v>43161</v>
      </c>
      <c r="AL578">
        <v>1</v>
      </c>
      <c r="AO578">
        <v>19.16357</v>
      </c>
      <c r="AP578">
        <v>23.12</v>
      </c>
      <c r="AQ578">
        <v>2554575.04</v>
      </c>
      <c r="AR578">
        <v>0</v>
      </c>
      <c r="AS578">
        <v>2554575.04</v>
      </c>
      <c r="AT578">
        <v>2554575.04</v>
      </c>
      <c r="AU578">
        <v>0</v>
      </c>
      <c r="AV578">
        <v>2554575.04</v>
      </c>
      <c r="AW578">
        <v>2117421.14</v>
      </c>
      <c r="AX578">
        <v>2117421.14</v>
      </c>
      <c r="BA578">
        <v>24561138.59</v>
      </c>
      <c r="BB578">
        <v>0</v>
      </c>
      <c r="BC578">
        <v>24561138.59</v>
      </c>
      <c r="BD578">
        <v>24846607.949999999</v>
      </c>
      <c r="BE578">
        <v>10.281383</v>
      </c>
      <c r="BF578" t="str">
        <f>IF(TRIM(W578)="",IF(TRIM(O578)="",IF(TRIM(M578)="","please check",CONCATENATE(M578,"_",COUNTIFS($M$2:$M578,M578,$C$2:$C578,$C578))),CONCATENATE(O578,"_",COUNTIFS($O$2:$O578,O578,$C$2:$C578,$C578))),W578)</f>
        <v>LU0313358250</v>
      </c>
      <c r="BG578" t="str">
        <f t="shared" si="30"/>
        <v/>
      </c>
      <c r="BH578">
        <f t="shared" si="31"/>
        <v>110492</v>
      </c>
      <c r="BI578">
        <f t="shared" si="32"/>
        <v>2554575.04</v>
      </c>
      <c r="BJ578">
        <f>IF($I578&lt;&gt;"F.E.T.",$AV578,IF($BK578="",IF($D578=$L578,$BI578,-SUMIFS($BI:$BI,$BG:$BG,$BG578,$B:$B,$B578,$L:$L,"&lt;&gt;"&amp;$L578)+SUMIFS($AY:$AY,$BG:$BG,$BG578,$B:$B,$B578)),IF($D578=$L578,-SUMIFS($BI:$BI,$BG:$BG,$BG578,$B:$B,$B578,$L:$L,"&lt;&gt;"&amp;$L578)*VLOOKUP($D578&amp;(IF($L578=MID($Q578,FIND("Bought ",$Q578)+7,3),MID($Q578,FIND("Sold ",$Q578)+5,3),IF($L578=MID($Q578,FIND("Sold ",$Q578)+5,3),MID($Q578,FIND("Bought ",$Q578)+7,3),"error"))),FX!$A:$B,2,0)+SUMIFS($AY:$AY,$BG:$BG,$BG578,$B:$B,$B578),$BI578*(VLOOKUP($D578&amp;$L578,FX!$A:$B,2,0)))))</f>
        <v>2554575.04</v>
      </c>
      <c r="BK578" t="str">
        <f>IF(E578="CASH",IFERROR(VLOOKUP(M578,[1]mapping!$A:$C,3,0),""),IF(I578="F.E.T.",IF(VLOOKUP(O578,[1]forwards!$E:$Q,13,0)=0,"",VLOOKUP(O578,[1]forwards!$E:$Q,13,0)),""))</f>
        <v/>
      </c>
      <c r="BL578" t="str">
        <f>IF($B578&lt;&gt;VLOOKUP($BL$1,NAV!$A:$N,MATCH("SubFund_Code",NAV!$A$1:$N$1,0),0),"n/a",IF($BK578="",$BJ578/SUMIFS($BJ:$BJ,$BK:$BK,"",$B:$B,$B578)*VLOOKUP($BL$1,NAV!$A:$N,MATCH("Hedged sc",NAV!$A$1:$N$1,0),0)/VLOOKUP($BL$1,NAV!$A:$N,MATCH("SC in FUND CCY",NAV!$A$1:$N$1,0),0),IF($BK578&lt;&gt;VLOOKUP($BL$1,NAV!$A:$N,MATCH("SC",NAV!$A$1:$N$1,0),0),"n/a",$BJ578/VLOOKUP($BL$1,NAV!$A:$N,MATCH("SC in FUND CCY",NAV!$A$1:$N$1,0),0))))</f>
        <v>n/a</v>
      </c>
    </row>
    <row r="579" spans="1:64" hidden="1" x14ac:dyDescent="0.25">
      <c r="A579" s="1">
        <v>44196</v>
      </c>
      <c r="B579" t="s">
        <v>1649</v>
      </c>
      <c r="C579" t="s">
        <v>1650</v>
      </c>
      <c r="D579" t="s">
        <v>63</v>
      </c>
      <c r="E579" t="s">
        <v>124</v>
      </c>
      <c r="F579" t="s">
        <v>125</v>
      </c>
      <c r="G579" t="s">
        <v>126</v>
      </c>
      <c r="H579">
        <v>400</v>
      </c>
      <c r="I579" t="s">
        <v>197</v>
      </c>
      <c r="J579">
        <v>485</v>
      </c>
      <c r="K579" t="s">
        <v>210</v>
      </c>
      <c r="L579" t="s">
        <v>63</v>
      </c>
      <c r="P579">
        <v>758696000000</v>
      </c>
      <c r="Q579" t="s">
        <v>1676</v>
      </c>
      <c r="R579" t="s">
        <v>199</v>
      </c>
      <c r="S579" t="s">
        <v>200</v>
      </c>
      <c r="T579" t="s">
        <v>190</v>
      </c>
      <c r="U579" t="s">
        <v>262</v>
      </c>
      <c r="V579">
        <v>890371</v>
      </c>
      <c r="W579" t="s">
        <v>1677</v>
      </c>
      <c r="X579" t="s">
        <v>1678</v>
      </c>
      <c r="AB579">
        <v>10093</v>
      </c>
      <c r="AC579" s="1">
        <v>43172</v>
      </c>
      <c r="AD579" s="1">
        <v>43174</v>
      </c>
      <c r="AL579">
        <v>1</v>
      </c>
      <c r="AO579">
        <v>143.81761599999999</v>
      </c>
      <c r="AP579">
        <v>173.62</v>
      </c>
      <c r="AQ579">
        <v>1752346.66</v>
      </c>
      <c r="AR579">
        <v>0</v>
      </c>
      <c r="AS579">
        <v>1752346.66</v>
      </c>
      <c r="AT579">
        <v>1752346.66</v>
      </c>
      <c r="AU579">
        <v>0</v>
      </c>
      <c r="AV579">
        <v>1752346.66</v>
      </c>
      <c r="AW579">
        <v>1451551.2</v>
      </c>
      <c r="AX579">
        <v>1451551.2</v>
      </c>
      <c r="BA579">
        <v>24561138.59</v>
      </c>
      <c r="BB579">
        <v>0</v>
      </c>
      <c r="BC579">
        <v>24561138.59</v>
      </c>
      <c r="BD579">
        <v>24846607.949999999</v>
      </c>
      <c r="BE579">
        <v>7.0526600000000004</v>
      </c>
      <c r="BF579" t="str">
        <f>IF(TRIM(W579)="",IF(TRIM(O579)="",IF(TRIM(M579)="","please check",CONCATENATE(M579,"_",COUNTIFS($M$2:$M579,M579,$C$2:$C579,$C579))),CONCATENATE(O579,"_",COUNTIFS($O$2:$O579,O579,$C$2:$C579,$C579))),W579)</f>
        <v>IE00B8FMZ671</v>
      </c>
      <c r="BG579" t="str">
        <f t="shared" si="30"/>
        <v/>
      </c>
      <c r="BH579">
        <f t="shared" si="31"/>
        <v>10093</v>
      </c>
      <c r="BI579">
        <f t="shared" si="32"/>
        <v>1752346.66</v>
      </c>
      <c r="BJ579">
        <f>IF($I579&lt;&gt;"F.E.T.",$AV579,IF($BK579="",IF($D579=$L579,$BI579,-SUMIFS($BI:$BI,$BG:$BG,$BG579,$B:$B,$B579,$L:$L,"&lt;&gt;"&amp;$L579)+SUMIFS($AY:$AY,$BG:$BG,$BG579,$B:$B,$B579)),IF($D579=$L579,-SUMIFS($BI:$BI,$BG:$BG,$BG579,$B:$B,$B579,$L:$L,"&lt;&gt;"&amp;$L579)*VLOOKUP($D579&amp;(IF($L579=MID($Q579,FIND("Bought ",$Q579)+7,3),MID($Q579,FIND("Sold ",$Q579)+5,3),IF($L579=MID($Q579,FIND("Sold ",$Q579)+5,3),MID($Q579,FIND("Bought ",$Q579)+7,3),"error"))),FX!$A:$B,2,0)+SUMIFS($AY:$AY,$BG:$BG,$BG579,$B:$B,$B579),$BI579*(VLOOKUP($D579&amp;$L579,FX!$A:$B,2,0)))))</f>
        <v>1752346.66</v>
      </c>
      <c r="BK579" t="str">
        <f>IF(E579="CASH",IFERROR(VLOOKUP(M579,[1]mapping!$A:$C,3,0),""),IF(I579="F.E.T.",IF(VLOOKUP(O579,[1]forwards!$E:$Q,13,0)=0,"",VLOOKUP(O579,[1]forwards!$E:$Q,13,0)),""))</f>
        <v/>
      </c>
      <c r="BL579" t="str">
        <f>IF($B579&lt;&gt;VLOOKUP($BL$1,NAV!$A:$N,MATCH("SubFund_Code",NAV!$A$1:$N$1,0),0),"n/a",IF($BK579="",$BJ579/SUMIFS($BJ:$BJ,$BK:$BK,"",$B:$B,$B579)*VLOOKUP($BL$1,NAV!$A:$N,MATCH("Hedged sc",NAV!$A$1:$N$1,0),0)/VLOOKUP($BL$1,NAV!$A:$N,MATCH("SC in FUND CCY",NAV!$A$1:$N$1,0),0),IF($BK579&lt;&gt;VLOOKUP($BL$1,NAV!$A:$N,MATCH("SC",NAV!$A$1:$N$1,0),0),"n/a",$BJ579/VLOOKUP($BL$1,NAV!$A:$N,MATCH("SC in FUND CCY",NAV!$A$1:$N$1,0),0))))</f>
        <v>n/a</v>
      </c>
    </row>
    <row r="580" spans="1:64" hidden="1" x14ac:dyDescent="0.25">
      <c r="A580" s="1">
        <v>44196</v>
      </c>
      <c r="B580" t="s">
        <v>1649</v>
      </c>
      <c r="C580" t="s">
        <v>1650</v>
      </c>
      <c r="D580" t="s">
        <v>63</v>
      </c>
      <c r="E580" t="s">
        <v>124</v>
      </c>
      <c r="F580" t="s">
        <v>125</v>
      </c>
      <c r="G580" t="s">
        <v>126</v>
      </c>
      <c r="H580">
        <v>400</v>
      </c>
      <c r="I580" t="s">
        <v>197</v>
      </c>
      <c r="J580">
        <v>485</v>
      </c>
      <c r="K580" t="s">
        <v>210</v>
      </c>
      <c r="L580" t="s">
        <v>63</v>
      </c>
      <c r="P580">
        <v>927545000000</v>
      </c>
      <c r="Q580" t="s">
        <v>1679</v>
      </c>
      <c r="R580" t="s">
        <v>199</v>
      </c>
      <c r="S580" t="s">
        <v>200</v>
      </c>
      <c r="T580" t="s">
        <v>217</v>
      </c>
      <c r="U580" t="s">
        <v>262</v>
      </c>
      <c r="V580">
        <v>890371</v>
      </c>
      <c r="W580" t="s">
        <v>1680</v>
      </c>
      <c r="X580">
        <v>3178722</v>
      </c>
      <c r="AB580">
        <v>5206</v>
      </c>
      <c r="AC580" s="1">
        <v>43938</v>
      </c>
      <c r="AD580" s="1">
        <v>43942</v>
      </c>
      <c r="AL580">
        <v>1</v>
      </c>
      <c r="AO580">
        <v>164.72710499999999</v>
      </c>
      <c r="AP580">
        <v>240.1174</v>
      </c>
      <c r="AQ580">
        <v>1250051.18</v>
      </c>
      <c r="AR580">
        <v>0</v>
      </c>
      <c r="AS580">
        <v>1250051.18</v>
      </c>
      <c r="AT580">
        <v>1250051.18</v>
      </c>
      <c r="AU580">
        <v>0</v>
      </c>
      <c r="AV580">
        <v>1250051.18</v>
      </c>
      <c r="AW580">
        <v>857569.31</v>
      </c>
      <c r="AX580">
        <v>857569.31</v>
      </c>
      <c r="BA580">
        <v>24561138.59</v>
      </c>
      <c r="BB580">
        <v>0</v>
      </c>
      <c r="BC580">
        <v>24561138.59</v>
      </c>
      <c r="BD580">
        <v>24846607.949999999</v>
      </c>
      <c r="BE580">
        <v>5.0310740000000003</v>
      </c>
      <c r="BF580" t="str">
        <f>IF(TRIM(W580)="",IF(TRIM(O580)="",IF(TRIM(M580)="","please check",CONCATENATE(M580,"_",COUNTIFS($M$2:$M580,M580,$C$2:$C580,$C580))),CONCATENATE(O580,"_",COUNTIFS($O$2:$O580,O580,$C$2:$C580,$C580))),W580)</f>
        <v>IE0031787223</v>
      </c>
      <c r="BG580" t="str">
        <f t="shared" si="30"/>
        <v/>
      </c>
      <c r="BH580">
        <f t="shared" si="31"/>
        <v>5206</v>
      </c>
      <c r="BI580">
        <f t="shared" si="32"/>
        <v>1250051.18</v>
      </c>
      <c r="BJ580">
        <f>IF($I580&lt;&gt;"F.E.T.",$AV580,IF($BK580="",IF($D580=$L580,$BI580,-SUMIFS($BI:$BI,$BG:$BG,$BG580,$B:$B,$B580,$L:$L,"&lt;&gt;"&amp;$L580)+SUMIFS($AY:$AY,$BG:$BG,$BG580,$B:$B,$B580)),IF($D580=$L580,-SUMIFS($BI:$BI,$BG:$BG,$BG580,$B:$B,$B580,$L:$L,"&lt;&gt;"&amp;$L580)*VLOOKUP($D580&amp;(IF($L580=MID($Q580,FIND("Bought ",$Q580)+7,3),MID($Q580,FIND("Sold ",$Q580)+5,3),IF($L580=MID($Q580,FIND("Sold ",$Q580)+5,3),MID($Q580,FIND("Bought ",$Q580)+7,3),"error"))),FX!$A:$B,2,0)+SUMIFS($AY:$AY,$BG:$BG,$BG580,$B:$B,$B580),$BI580*(VLOOKUP($D580&amp;$L580,FX!$A:$B,2,0)))))</f>
        <v>1250051.18</v>
      </c>
      <c r="BK580" t="str">
        <f>IF(E580="CASH",IFERROR(VLOOKUP(M580,[1]mapping!$A:$C,3,0),""),IF(I580="F.E.T.",IF(VLOOKUP(O580,[1]forwards!$E:$Q,13,0)=0,"",VLOOKUP(O580,[1]forwards!$E:$Q,13,0)),""))</f>
        <v/>
      </c>
      <c r="BL580" t="str">
        <f>IF($B580&lt;&gt;VLOOKUP($BL$1,NAV!$A:$N,MATCH("SubFund_Code",NAV!$A$1:$N$1,0),0),"n/a",IF($BK580="",$BJ580/SUMIFS($BJ:$BJ,$BK:$BK,"",$B:$B,$B580)*VLOOKUP($BL$1,NAV!$A:$N,MATCH("Hedged sc",NAV!$A$1:$N$1,0),0)/VLOOKUP($BL$1,NAV!$A:$N,MATCH("SC in FUND CCY",NAV!$A$1:$N$1,0),0),IF($BK580&lt;&gt;VLOOKUP($BL$1,NAV!$A:$N,MATCH("SC",NAV!$A$1:$N$1,0),0),"n/a",$BJ580/VLOOKUP($BL$1,NAV!$A:$N,MATCH("SC in FUND CCY",NAV!$A$1:$N$1,0),0))))</f>
        <v>n/a</v>
      </c>
    </row>
    <row r="581" spans="1:64" hidden="1" x14ac:dyDescent="0.25">
      <c r="A581" s="1">
        <v>44196</v>
      </c>
      <c r="B581" t="s">
        <v>98</v>
      </c>
      <c r="C581" t="s">
        <v>99</v>
      </c>
      <c r="D581" t="s">
        <v>57</v>
      </c>
      <c r="E581" t="s">
        <v>58</v>
      </c>
      <c r="F581" t="s">
        <v>59</v>
      </c>
      <c r="G581" t="s">
        <v>60</v>
      </c>
      <c r="H581">
        <v>600</v>
      </c>
      <c r="I581" t="s">
        <v>65</v>
      </c>
      <c r="L581" t="s">
        <v>76</v>
      </c>
      <c r="M581">
        <v>157000</v>
      </c>
      <c r="N581">
        <v>0</v>
      </c>
      <c r="Q581" t="s">
        <v>72</v>
      </c>
      <c r="AQ581">
        <v>85167.14</v>
      </c>
      <c r="AS581">
        <v>85167.14</v>
      </c>
      <c r="AT581">
        <v>11441.86</v>
      </c>
      <c r="AV581">
        <v>11441.86</v>
      </c>
      <c r="BA581">
        <v>11441.86</v>
      </c>
      <c r="BD581">
        <v>107190099.39</v>
      </c>
      <c r="BE581">
        <v>1.0673999999999999E-2</v>
      </c>
      <c r="BF581" t="str">
        <f>IF(TRIM(W581)="",IF(TRIM(O581)="",IF(TRIM(M581)="","please check",CONCATENATE(M581,"_",COUNTIFS($M$2:$M581,M581,$C$2:$C581,$C581))),CONCATENATE(O581,"_",COUNTIFS($O$2:$O581,O581,$C$2:$C581,$C581))),W581)</f>
        <v>157000_1</v>
      </c>
      <c r="BG581" t="str">
        <f t="shared" si="30"/>
        <v/>
      </c>
      <c r="BH581">
        <f t="shared" si="31"/>
        <v>85167.14</v>
      </c>
      <c r="BI581">
        <f t="shared" si="32"/>
        <v>85167.14</v>
      </c>
      <c r="BJ581">
        <f>IF($I581&lt;&gt;"F.E.T.",$AV581,IF($BK581="",IF($D581=$L581,$BI581,-SUMIFS($BI:$BI,$BG:$BG,$BG581,$B:$B,$B581,$L:$L,"&lt;&gt;"&amp;$L581)+SUMIFS($AY:$AY,$BG:$BG,$BG581,$B:$B,$B581)),IF($D581=$L581,-SUMIFS($BI:$BI,$BG:$BG,$BG581,$B:$B,$B581,$L:$L,"&lt;&gt;"&amp;$L581)*VLOOKUP($D581&amp;(IF($L581=MID($Q581,FIND("Bought ",$Q581)+7,3),MID($Q581,FIND("Sold ",$Q581)+5,3),IF($L581=MID($Q581,FIND("Sold ",$Q581)+5,3),MID($Q581,FIND("Bought ",$Q581)+7,3),"error"))),FX!$A:$B,2,0)+SUMIFS($AY:$AY,$BG:$BG,$BG581,$B:$B,$B581),$BI581*(VLOOKUP($D581&amp;$L581,FX!$A:$B,2,0)))))</f>
        <v>11441.86</v>
      </c>
      <c r="BK581" t="str">
        <f>IF(E581="CASH",IFERROR(VLOOKUP(M581,[1]mapping!$A:$C,3,0),""),IF(I581="F.E.T.",IF(VLOOKUP(O581,[1]forwards!$E:$Q,13,0)=0,"",VLOOKUP(O581,[1]forwards!$E:$Q,13,0)),""))</f>
        <v/>
      </c>
      <c r="BL581" t="str">
        <f>IF($B581&lt;&gt;VLOOKUP($BL$1,NAV!$A:$N,MATCH("SubFund_Code",NAV!$A$1:$N$1,0),0),"n/a",IF($BK581="",$BJ581/SUMIFS($BJ:$BJ,$BK:$BK,"",$B:$B,$B581)*VLOOKUP($BL$1,NAV!$A:$N,MATCH("Hedged sc",NAV!$A$1:$N$1,0),0)/VLOOKUP($BL$1,NAV!$A:$N,MATCH("SC in FUND CCY",NAV!$A$1:$N$1,0),0),IF($BK581&lt;&gt;VLOOKUP($BL$1,NAV!$A:$N,MATCH("SC",NAV!$A$1:$N$1,0),0),"n/a",$BJ581/VLOOKUP($BL$1,NAV!$A:$N,MATCH("SC in FUND CCY",NAV!$A$1:$N$1,0),0))))</f>
        <v>n/a</v>
      </c>
    </row>
    <row r="582" spans="1:64" hidden="1" x14ac:dyDescent="0.25">
      <c r="A582" s="1">
        <v>44196</v>
      </c>
      <c r="B582" t="s">
        <v>98</v>
      </c>
      <c r="C582" t="s">
        <v>99</v>
      </c>
      <c r="D582" t="s">
        <v>57</v>
      </c>
      <c r="E582" t="s">
        <v>58</v>
      </c>
      <c r="F582" t="s">
        <v>59</v>
      </c>
      <c r="G582" t="s">
        <v>60</v>
      </c>
      <c r="H582">
        <v>850</v>
      </c>
      <c r="I582" t="s">
        <v>62</v>
      </c>
      <c r="L582" t="s">
        <v>57</v>
      </c>
      <c r="M582">
        <v>294880</v>
      </c>
      <c r="N582">
        <v>0</v>
      </c>
      <c r="Q582" t="s">
        <v>89</v>
      </c>
      <c r="AQ582">
        <v>-9.65</v>
      </c>
      <c r="AS582">
        <v>-9.65</v>
      </c>
      <c r="AT582">
        <v>-9.65</v>
      </c>
      <c r="AV582">
        <v>-9.65</v>
      </c>
      <c r="BA582">
        <v>1166712.8400000001</v>
      </c>
      <c r="BD582">
        <v>107190099.39</v>
      </c>
      <c r="BE582">
        <v>-9.0000000000000002E-6</v>
      </c>
      <c r="BF582" t="str">
        <f>IF(TRIM(W582)="",IF(TRIM(O582)="",IF(TRIM(M582)="","please check",CONCATENATE(M582,"_",COUNTIFS($M$2:$M582,M582,$C$2:$C582,$C582))),CONCATENATE(O582,"_",COUNTIFS($O$2:$O582,O582,$C$2:$C582,$C582))),W582)</f>
        <v>294880_1</v>
      </c>
      <c r="BG582" t="str">
        <f t="shared" si="30"/>
        <v/>
      </c>
      <c r="BH582">
        <f t="shared" si="31"/>
        <v>-9.65</v>
      </c>
      <c r="BI582">
        <f t="shared" si="32"/>
        <v>-9.65</v>
      </c>
      <c r="BJ582">
        <f>IF($I582&lt;&gt;"F.E.T.",$AV582,IF($BK582="",IF($D582=$L582,$BI582,-SUMIFS($BI:$BI,$BG:$BG,$BG582,$B:$B,$B582,$L:$L,"&lt;&gt;"&amp;$L582)+SUMIFS($AY:$AY,$BG:$BG,$BG582,$B:$B,$B582)),IF($D582=$L582,-SUMIFS($BI:$BI,$BG:$BG,$BG582,$B:$B,$B582,$L:$L,"&lt;&gt;"&amp;$L582)*VLOOKUP($D582&amp;(IF($L582=MID($Q582,FIND("Bought ",$Q582)+7,3),MID($Q582,FIND("Sold ",$Q582)+5,3),IF($L582=MID($Q582,FIND("Sold ",$Q582)+5,3),MID($Q582,FIND("Bought ",$Q582)+7,3),"error"))),FX!$A:$B,2,0)+SUMIFS($AY:$AY,$BG:$BG,$BG582,$B:$B,$B582),$BI582*(VLOOKUP($D582&amp;$L582,FX!$A:$B,2,0)))))</f>
        <v>-9.65</v>
      </c>
      <c r="BK582" t="str">
        <f>IF(E582="CASH",IFERROR(VLOOKUP(M582,[1]mapping!$A:$C,3,0),""),IF(I582="F.E.T.",IF(VLOOKUP(O582,[1]forwards!$E:$Q,13,0)=0,"",VLOOKUP(O582,[1]forwards!$E:$Q,13,0)),""))</f>
        <v>PD</v>
      </c>
      <c r="BL582" t="str">
        <f>IF($B582&lt;&gt;VLOOKUP($BL$1,NAV!$A:$N,MATCH("SubFund_Code",NAV!$A$1:$N$1,0),0),"n/a",IF($BK582="",$BJ582/SUMIFS($BJ:$BJ,$BK:$BK,"",$B:$B,$B582)*VLOOKUP($BL$1,NAV!$A:$N,MATCH("Hedged sc",NAV!$A$1:$N$1,0),0)/VLOOKUP($BL$1,NAV!$A:$N,MATCH("SC in FUND CCY",NAV!$A$1:$N$1,0),0),IF($BK582&lt;&gt;VLOOKUP($BL$1,NAV!$A:$N,MATCH("SC",NAV!$A$1:$N$1,0),0),"n/a",$BJ582/VLOOKUP($BL$1,NAV!$A:$N,MATCH("SC in FUND CCY",NAV!$A$1:$N$1,0),0))))</f>
        <v>n/a</v>
      </c>
    </row>
    <row r="583" spans="1:64" hidden="1" x14ac:dyDescent="0.25">
      <c r="A583" s="1">
        <v>44196</v>
      </c>
      <c r="B583" t="s">
        <v>98</v>
      </c>
      <c r="C583" t="s">
        <v>99</v>
      </c>
      <c r="D583" t="s">
        <v>57</v>
      </c>
      <c r="E583" t="s">
        <v>58</v>
      </c>
      <c r="F583" t="s">
        <v>59</v>
      </c>
      <c r="G583" t="s">
        <v>60</v>
      </c>
      <c r="H583">
        <v>600</v>
      </c>
      <c r="I583" t="s">
        <v>65</v>
      </c>
      <c r="L583" t="s">
        <v>57</v>
      </c>
      <c r="M583">
        <v>151200</v>
      </c>
      <c r="N583">
        <v>0</v>
      </c>
      <c r="Q583" t="s">
        <v>71</v>
      </c>
      <c r="AQ583">
        <v>16697.79</v>
      </c>
      <c r="AS583">
        <v>16697.79</v>
      </c>
      <c r="AT583">
        <v>16697.79</v>
      </c>
      <c r="AV583">
        <v>16697.79</v>
      </c>
      <c r="BA583">
        <v>1166712.8400000001</v>
      </c>
      <c r="BD583">
        <v>107190099.39</v>
      </c>
      <c r="BE583">
        <v>1.5578E-2</v>
      </c>
      <c r="BF583" t="str">
        <f>IF(TRIM(W583)="",IF(TRIM(O583)="",IF(TRIM(M583)="","please check",CONCATENATE(M583,"_",COUNTIFS($M$2:$M583,M583,$C$2:$C583,$C583))),CONCATENATE(O583,"_",COUNTIFS($O$2:$O583,O583,$C$2:$C583,$C583))),W583)</f>
        <v>151200_1</v>
      </c>
      <c r="BG583" t="str">
        <f t="shared" ref="BG583:BG646" si="35">IF(TRIM(O583)="","",IFERROR(_xlfn.NUMBERVALUE(TRIM(O583)),TRIM(O583)))</f>
        <v/>
      </c>
      <c r="BH583">
        <f t="shared" ref="BH583:BH646" si="36">IF(I583="F.E.T.",$AW583,IF(AB583="",AQ583,AB583))</f>
        <v>16697.79</v>
      </c>
      <c r="BI583">
        <f t="shared" ref="BI583:BI646" si="37">IF($I583&lt;&gt;"F.E.T.",$AS583,$BH583)</f>
        <v>16697.79</v>
      </c>
      <c r="BJ583">
        <f>IF($I583&lt;&gt;"F.E.T.",$AV583,IF($BK583="",IF($D583=$L583,$BI583,-SUMIFS($BI:$BI,$BG:$BG,$BG583,$B:$B,$B583,$L:$L,"&lt;&gt;"&amp;$L583)+SUMIFS($AY:$AY,$BG:$BG,$BG583,$B:$B,$B583)),IF($D583=$L583,-SUMIFS($BI:$BI,$BG:$BG,$BG583,$B:$B,$B583,$L:$L,"&lt;&gt;"&amp;$L583)*VLOOKUP($D583&amp;(IF($L583=MID($Q583,FIND("Bought ",$Q583)+7,3),MID($Q583,FIND("Sold ",$Q583)+5,3),IF($L583=MID($Q583,FIND("Sold ",$Q583)+5,3),MID($Q583,FIND("Bought ",$Q583)+7,3),"error"))),FX!$A:$B,2,0)+SUMIFS($AY:$AY,$BG:$BG,$BG583,$B:$B,$B583),$BI583*(VLOOKUP($D583&amp;$L583,FX!$A:$B,2,0)))))</f>
        <v>16697.79</v>
      </c>
      <c r="BK583" t="str">
        <f>IF(E583="CASH",IFERROR(VLOOKUP(M583,[1]mapping!$A:$C,3,0),""),IF(I583="F.E.T.",IF(VLOOKUP(O583,[1]forwards!$E:$Q,13,0)=0,"",VLOOKUP(O583,[1]forwards!$E:$Q,13,0)),""))</f>
        <v/>
      </c>
      <c r="BL583" t="str">
        <f>IF($B583&lt;&gt;VLOOKUP($BL$1,NAV!$A:$N,MATCH("SubFund_Code",NAV!$A$1:$N$1,0),0),"n/a",IF($BK583="",$BJ583/SUMIFS($BJ:$BJ,$BK:$BK,"",$B:$B,$B583)*VLOOKUP($BL$1,NAV!$A:$N,MATCH("Hedged sc",NAV!$A$1:$N$1,0),0)/VLOOKUP($BL$1,NAV!$A:$N,MATCH("SC in FUND CCY",NAV!$A$1:$N$1,0),0),IF($BK583&lt;&gt;VLOOKUP($BL$1,NAV!$A:$N,MATCH("SC",NAV!$A$1:$N$1,0),0),"n/a",$BJ583/VLOOKUP($BL$1,NAV!$A:$N,MATCH("SC in FUND CCY",NAV!$A$1:$N$1,0),0))))</f>
        <v>n/a</v>
      </c>
    </row>
    <row r="584" spans="1:64" hidden="1" x14ac:dyDescent="0.25">
      <c r="A584" s="1">
        <v>44196</v>
      </c>
      <c r="B584" t="s">
        <v>98</v>
      </c>
      <c r="C584" t="s">
        <v>99</v>
      </c>
      <c r="D584" t="s">
        <v>57</v>
      </c>
      <c r="E584" t="s">
        <v>58</v>
      </c>
      <c r="F584" t="s">
        <v>59</v>
      </c>
      <c r="G584" t="s">
        <v>60</v>
      </c>
      <c r="H584">
        <v>600</v>
      </c>
      <c r="I584" t="s">
        <v>65</v>
      </c>
      <c r="L584" t="s">
        <v>57</v>
      </c>
      <c r="M584">
        <v>152001</v>
      </c>
      <c r="N584">
        <v>0</v>
      </c>
      <c r="Q584" t="s">
        <v>66</v>
      </c>
      <c r="AQ584">
        <v>-54.14</v>
      </c>
      <c r="AS584">
        <v>-54.14</v>
      </c>
      <c r="AT584">
        <v>-54.14</v>
      </c>
      <c r="AV584">
        <v>-54.14</v>
      </c>
      <c r="BA584">
        <v>1166712.8400000001</v>
      </c>
      <c r="BD584">
        <v>107190099.39</v>
      </c>
      <c r="BE584">
        <v>-5.1E-5</v>
      </c>
      <c r="BF584" t="str">
        <f>IF(TRIM(W584)="",IF(TRIM(O584)="",IF(TRIM(M584)="","please check",CONCATENATE(M584,"_",COUNTIFS($M$2:$M584,M584,$C$2:$C584,$C584))),CONCATENATE(O584,"_",COUNTIFS($O$2:$O584,O584,$C$2:$C584,$C584))),W584)</f>
        <v>152001_1</v>
      </c>
      <c r="BG584" t="str">
        <f t="shared" si="35"/>
        <v/>
      </c>
      <c r="BH584">
        <f t="shared" si="36"/>
        <v>-54.14</v>
      </c>
      <c r="BI584">
        <f t="shared" si="37"/>
        <v>-54.14</v>
      </c>
      <c r="BJ584">
        <f>IF($I584&lt;&gt;"F.E.T.",$AV584,IF($BK584="",IF($D584=$L584,$BI584,-SUMIFS($BI:$BI,$BG:$BG,$BG584,$B:$B,$B584,$L:$L,"&lt;&gt;"&amp;$L584)+SUMIFS($AY:$AY,$BG:$BG,$BG584,$B:$B,$B584)),IF($D584=$L584,-SUMIFS($BI:$BI,$BG:$BG,$BG584,$B:$B,$B584,$L:$L,"&lt;&gt;"&amp;$L584)*VLOOKUP($D584&amp;(IF($L584=MID($Q584,FIND("Bought ",$Q584)+7,3),MID($Q584,FIND("Sold ",$Q584)+5,3),IF($L584=MID($Q584,FIND("Sold ",$Q584)+5,3),MID($Q584,FIND("Bought ",$Q584)+7,3),"error"))),FX!$A:$B,2,0)+SUMIFS($AY:$AY,$BG:$BG,$BG584,$B:$B,$B584),$BI584*(VLOOKUP($D584&amp;$L584,FX!$A:$B,2,0)))))</f>
        <v>-54.14</v>
      </c>
      <c r="BK584" t="str">
        <f>IF(E584="CASH",IFERROR(VLOOKUP(M584,[1]mapping!$A:$C,3,0),""),IF(I584="F.E.T.",IF(VLOOKUP(O584,[1]forwards!$E:$Q,13,0)=0,"",VLOOKUP(O584,[1]forwards!$E:$Q,13,0)),""))</f>
        <v/>
      </c>
      <c r="BL584" t="str">
        <f>IF($B584&lt;&gt;VLOOKUP($BL$1,NAV!$A:$N,MATCH("SubFund_Code",NAV!$A$1:$N$1,0),0),"n/a",IF($BK584="",$BJ584/SUMIFS($BJ:$BJ,$BK:$BK,"",$B:$B,$B584)*VLOOKUP($BL$1,NAV!$A:$N,MATCH("Hedged sc",NAV!$A$1:$N$1,0),0)/VLOOKUP($BL$1,NAV!$A:$N,MATCH("SC in FUND CCY",NAV!$A$1:$N$1,0),0),IF($BK584&lt;&gt;VLOOKUP($BL$1,NAV!$A:$N,MATCH("SC",NAV!$A$1:$N$1,0),0),"n/a",$BJ584/VLOOKUP($BL$1,NAV!$A:$N,MATCH("SC in FUND CCY",NAV!$A$1:$N$1,0),0))))</f>
        <v>n/a</v>
      </c>
    </row>
    <row r="585" spans="1:64" hidden="1" x14ac:dyDescent="0.25">
      <c r="A585" s="1">
        <v>44196</v>
      </c>
      <c r="B585" t="s">
        <v>98</v>
      </c>
      <c r="C585" t="s">
        <v>99</v>
      </c>
      <c r="D585" t="s">
        <v>57</v>
      </c>
      <c r="E585" t="s">
        <v>58</v>
      </c>
      <c r="F585" t="s">
        <v>59</v>
      </c>
      <c r="G585" t="s">
        <v>60</v>
      </c>
      <c r="H585">
        <v>600</v>
      </c>
      <c r="I585" t="s">
        <v>65</v>
      </c>
      <c r="L585" t="s">
        <v>57</v>
      </c>
      <c r="M585">
        <v>155000</v>
      </c>
      <c r="N585">
        <v>0</v>
      </c>
      <c r="Q585" t="s">
        <v>82</v>
      </c>
      <c r="AQ585">
        <v>83195.649999999994</v>
      </c>
      <c r="AS585">
        <v>83195.649999999994</v>
      </c>
      <c r="AT585">
        <v>83195.649999999994</v>
      </c>
      <c r="AV585">
        <v>83195.649999999994</v>
      </c>
      <c r="BA585">
        <v>1166712.8400000001</v>
      </c>
      <c r="BD585">
        <v>107190099.39</v>
      </c>
      <c r="BE585">
        <v>7.7615000000000003E-2</v>
      </c>
      <c r="BF585" t="str">
        <f>IF(TRIM(W585)="",IF(TRIM(O585)="",IF(TRIM(M585)="","please check",CONCATENATE(M585,"_",COUNTIFS($M$2:$M585,M585,$C$2:$C585,$C585))),CONCATENATE(O585,"_",COUNTIFS($O$2:$O585,O585,$C$2:$C585,$C585))),W585)</f>
        <v>155000_1</v>
      </c>
      <c r="BG585" t="str">
        <f t="shared" si="35"/>
        <v/>
      </c>
      <c r="BH585">
        <f t="shared" si="36"/>
        <v>83195.649999999994</v>
      </c>
      <c r="BI585">
        <f t="shared" si="37"/>
        <v>83195.649999999994</v>
      </c>
      <c r="BJ585">
        <f>IF($I585&lt;&gt;"F.E.T.",$AV585,IF($BK585="",IF($D585=$L585,$BI585,-SUMIFS($BI:$BI,$BG:$BG,$BG585,$B:$B,$B585,$L:$L,"&lt;&gt;"&amp;$L585)+SUMIFS($AY:$AY,$BG:$BG,$BG585,$B:$B,$B585)),IF($D585=$L585,-SUMIFS($BI:$BI,$BG:$BG,$BG585,$B:$B,$B585,$L:$L,"&lt;&gt;"&amp;$L585)*VLOOKUP($D585&amp;(IF($L585=MID($Q585,FIND("Bought ",$Q585)+7,3),MID($Q585,FIND("Sold ",$Q585)+5,3),IF($L585=MID($Q585,FIND("Sold ",$Q585)+5,3),MID($Q585,FIND("Bought ",$Q585)+7,3),"error"))),FX!$A:$B,2,0)+SUMIFS($AY:$AY,$BG:$BG,$BG585,$B:$B,$B585),$BI585*(VLOOKUP($D585&amp;$L585,FX!$A:$B,2,0)))))</f>
        <v>83195.649999999994</v>
      </c>
      <c r="BK585" t="str">
        <f>IF(E585="CASH",IFERROR(VLOOKUP(M585,[1]mapping!$A:$C,3,0),""),IF(I585="F.E.T.",IF(VLOOKUP(O585,[1]forwards!$E:$Q,13,0)=0,"",VLOOKUP(O585,[1]forwards!$E:$Q,13,0)),""))</f>
        <v/>
      </c>
      <c r="BL585" t="str">
        <f>IF($B585&lt;&gt;VLOOKUP($BL$1,NAV!$A:$N,MATCH("SubFund_Code",NAV!$A$1:$N$1,0),0),"n/a",IF($BK585="",$BJ585/SUMIFS($BJ:$BJ,$BK:$BK,"",$B:$B,$B585)*VLOOKUP($BL$1,NAV!$A:$N,MATCH("Hedged sc",NAV!$A$1:$N$1,0),0)/VLOOKUP($BL$1,NAV!$A:$N,MATCH("SC in FUND CCY",NAV!$A$1:$N$1,0),0),IF($BK585&lt;&gt;VLOOKUP($BL$1,NAV!$A:$N,MATCH("SC",NAV!$A$1:$N$1,0),0),"n/a",$BJ585/VLOOKUP($BL$1,NAV!$A:$N,MATCH("SC in FUND CCY",NAV!$A$1:$N$1,0),0))))</f>
        <v>n/a</v>
      </c>
    </row>
    <row r="586" spans="1:64" hidden="1" x14ac:dyDescent="0.25">
      <c r="A586" s="1">
        <v>44196</v>
      </c>
      <c r="B586" t="s">
        <v>98</v>
      </c>
      <c r="C586" t="s">
        <v>99</v>
      </c>
      <c r="D586" t="s">
        <v>57</v>
      </c>
      <c r="E586" t="s">
        <v>58</v>
      </c>
      <c r="F586" t="s">
        <v>59</v>
      </c>
      <c r="G586" t="s">
        <v>60</v>
      </c>
      <c r="H586">
        <v>600</v>
      </c>
      <c r="I586" t="s">
        <v>65</v>
      </c>
      <c r="L586" t="s">
        <v>57</v>
      </c>
      <c r="M586">
        <v>156200</v>
      </c>
      <c r="N586">
        <v>0</v>
      </c>
      <c r="Q586" t="s">
        <v>100</v>
      </c>
      <c r="AQ586">
        <v>404188.34</v>
      </c>
      <c r="AS586">
        <v>404188.34</v>
      </c>
      <c r="AT586">
        <v>404188.34</v>
      </c>
      <c r="AV586">
        <v>404188.34</v>
      </c>
      <c r="BA586">
        <v>1166712.8400000001</v>
      </c>
      <c r="BD586">
        <v>107190099.39</v>
      </c>
      <c r="BE586">
        <v>0.37707600000000002</v>
      </c>
      <c r="BF586" t="str">
        <f>IF(TRIM(W586)="",IF(TRIM(O586)="",IF(TRIM(M586)="","please check",CONCATENATE(M586,"_",COUNTIFS($M$2:$M586,M586,$C$2:$C586,$C586))),CONCATENATE(O586,"_",COUNTIFS($O$2:$O586,O586,$C$2:$C586,$C586))),W586)</f>
        <v>156200_1</v>
      </c>
      <c r="BG586" t="str">
        <f t="shared" si="35"/>
        <v/>
      </c>
      <c r="BH586">
        <f t="shared" si="36"/>
        <v>404188.34</v>
      </c>
      <c r="BI586">
        <f t="shared" si="37"/>
        <v>404188.34</v>
      </c>
      <c r="BJ586">
        <f>IF($I586&lt;&gt;"F.E.T.",$AV586,IF($BK586="",IF($D586=$L586,$BI586,-SUMIFS($BI:$BI,$BG:$BG,$BG586,$B:$B,$B586,$L:$L,"&lt;&gt;"&amp;$L586)+SUMIFS($AY:$AY,$BG:$BG,$BG586,$B:$B,$B586)),IF($D586=$L586,-SUMIFS($BI:$BI,$BG:$BG,$BG586,$B:$B,$B586,$L:$L,"&lt;&gt;"&amp;$L586)*VLOOKUP($D586&amp;(IF($L586=MID($Q586,FIND("Bought ",$Q586)+7,3),MID($Q586,FIND("Sold ",$Q586)+5,3),IF($L586=MID($Q586,FIND("Sold ",$Q586)+5,3),MID($Q586,FIND("Bought ",$Q586)+7,3),"error"))),FX!$A:$B,2,0)+SUMIFS($AY:$AY,$BG:$BG,$BG586,$B:$B,$B586),$BI586*(VLOOKUP($D586&amp;$L586,FX!$A:$B,2,0)))))</f>
        <v>404188.34</v>
      </c>
      <c r="BK586" t="str">
        <f>IF(E586="CASH",IFERROR(VLOOKUP(M586,[1]mapping!$A:$C,3,0),""),IF(I586="F.E.T.",IF(VLOOKUP(O586,[1]forwards!$E:$Q,13,0)=0,"",VLOOKUP(O586,[1]forwards!$E:$Q,13,0)),""))</f>
        <v/>
      </c>
      <c r="BL586" t="str">
        <f>IF($B586&lt;&gt;VLOOKUP($BL$1,NAV!$A:$N,MATCH("SubFund_Code",NAV!$A$1:$N$1,0),0),"n/a",IF($BK586="",$BJ586/SUMIFS($BJ:$BJ,$BK:$BK,"",$B:$B,$B586)*VLOOKUP($BL$1,NAV!$A:$N,MATCH("Hedged sc",NAV!$A$1:$N$1,0),0)/VLOOKUP($BL$1,NAV!$A:$N,MATCH("SC in FUND CCY",NAV!$A$1:$N$1,0),0),IF($BK586&lt;&gt;VLOOKUP($BL$1,NAV!$A:$N,MATCH("SC",NAV!$A$1:$N$1,0),0),"n/a",$BJ586/VLOOKUP($BL$1,NAV!$A:$N,MATCH("SC in FUND CCY",NAV!$A$1:$N$1,0),0))))</f>
        <v>n/a</v>
      </c>
    </row>
    <row r="587" spans="1:64" hidden="1" x14ac:dyDescent="0.25">
      <c r="A587" s="1">
        <v>44196</v>
      </c>
      <c r="B587" t="s">
        <v>98</v>
      </c>
      <c r="C587" t="s">
        <v>99</v>
      </c>
      <c r="D587" t="s">
        <v>57</v>
      </c>
      <c r="E587" t="s">
        <v>58</v>
      </c>
      <c r="F587" t="s">
        <v>59</v>
      </c>
      <c r="G587" t="s">
        <v>60</v>
      </c>
      <c r="H587">
        <v>600</v>
      </c>
      <c r="I587" t="s">
        <v>65</v>
      </c>
      <c r="L587" t="s">
        <v>57</v>
      </c>
      <c r="M587">
        <v>157000</v>
      </c>
      <c r="N587">
        <v>0</v>
      </c>
      <c r="Q587" t="s">
        <v>72</v>
      </c>
      <c r="AQ587">
        <v>37098.480000000003</v>
      </c>
      <c r="AS587">
        <v>37098.480000000003</v>
      </c>
      <c r="AT587">
        <v>37098.480000000003</v>
      </c>
      <c r="AV587">
        <v>37098.480000000003</v>
      </c>
      <c r="BA587">
        <v>1166712.8400000001</v>
      </c>
      <c r="BD587">
        <v>107190099.39</v>
      </c>
      <c r="BE587">
        <v>3.4610000000000002E-2</v>
      </c>
      <c r="BF587" t="str">
        <f>IF(TRIM(W587)="",IF(TRIM(O587)="",IF(TRIM(M587)="","please check",CONCATENATE(M587,"_",COUNTIFS($M$2:$M587,M587,$C$2:$C587,$C587))),CONCATENATE(O587,"_",COUNTIFS($O$2:$O587,O587,$C$2:$C587,$C587))),W587)</f>
        <v>157000_2</v>
      </c>
      <c r="BG587" t="str">
        <f t="shared" si="35"/>
        <v/>
      </c>
      <c r="BH587">
        <f t="shared" si="36"/>
        <v>37098.480000000003</v>
      </c>
      <c r="BI587">
        <f t="shared" si="37"/>
        <v>37098.480000000003</v>
      </c>
      <c r="BJ587">
        <f>IF($I587&lt;&gt;"F.E.T.",$AV587,IF($BK587="",IF($D587=$L587,$BI587,-SUMIFS($BI:$BI,$BG:$BG,$BG587,$B:$B,$B587,$L:$L,"&lt;&gt;"&amp;$L587)+SUMIFS($AY:$AY,$BG:$BG,$BG587,$B:$B,$B587)),IF($D587=$L587,-SUMIFS($BI:$BI,$BG:$BG,$BG587,$B:$B,$B587,$L:$L,"&lt;&gt;"&amp;$L587)*VLOOKUP($D587&amp;(IF($L587=MID($Q587,FIND("Bought ",$Q587)+7,3),MID($Q587,FIND("Sold ",$Q587)+5,3),IF($L587=MID($Q587,FIND("Sold ",$Q587)+5,3),MID($Q587,FIND("Bought ",$Q587)+7,3),"error"))),FX!$A:$B,2,0)+SUMIFS($AY:$AY,$BG:$BG,$BG587,$B:$B,$B587),$BI587*(VLOOKUP($D587&amp;$L587,FX!$A:$B,2,0)))))</f>
        <v>37098.480000000003</v>
      </c>
      <c r="BK587" t="str">
        <f>IF(E587="CASH",IFERROR(VLOOKUP(M587,[1]mapping!$A:$C,3,0),""),IF(I587="F.E.T.",IF(VLOOKUP(O587,[1]forwards!$E:$Q,13,0)=0,"",VLOOKUP(O587,[1]forwards!$E:$Q,13,0)),""))</f>
        <v/>
      </c>
      <c r="BL587" t="str">
        <f>IF($B587&lt;&gt;VLOOKUP($BL$1,NAV!$A:$N,MATCH("SubFund_Code",NAV!$A$1:$N$1,0),0),"n/a",IF($BK587="",$BJ587/SUMIFS($BJ:$BJ,$BK:$BK,"",$B:$B,$B587)*VLOOKUP($BL$1,NAV!$A:$N,MATCH("Hedged sc",NAV!$A$1:$N$1,0),0)/VLOOKUP($BL$1,NAV!$A:$N,MATCH("SC in FUND CCY",NAV!$A$1:$N$1,0),0),IF($BK587&lt;&gt;VLOOKUP($BL$1,NAV!$A:$N,MATCH("SC",NAV!$A$1:$N$1,0),0),"n/a",$BJ587/VLOOKUP($BL$1,NAV!$A:$N,MATCH("SC in FUND CCY",NAV!$A$1:$N$1,0),0))))</f>
        <v>n/a</v>
      </c>
    </row>
    <row r="588" spans="1:64" hidden="1" x14ac:dyDescent="0.25">
      <c r="A588" s="1">
        <v>44196</v>
      </c>
      <c r="B588" t="s">
        <v>98</v>
      </c>
      <c r="C588" t="s">
        <v>99</v>
      </c>
      <c r="D588" t="s">
        <v>57</v>
      </c>
      <c r="E588" t="s">
        <v>58</v>
      </c>
      <c r="F588" t="s">
        <v>59</v>
      </c>
      <c r="G588" t="s">
        <v>60</v>
      </c>
      <c r="H588">
        <v>850</v>
      </c>
      <c r="I588" t="s">
        <v>62</v>
      </c>
      <c r="L588" t="s">
        <v>57</v>
      </c>
      <c r="M588">
        <v>263076</v>
      </c>
      <c r="N588">
        <v>0</v>
      </c>
      <c r="Q588" t="s">
        <v>90</v>
      </c>
      <c r="AQ588">
        <v>-14.06</v>
      </c>
      <c r="AS588">
        <v>-14.06</v>
      </c>
      <c r="AT588">
        <v>-14.06</v>
      </c>
      <c r="AV588">
        <v>-14.06</v>
      </c>
      <c r="BA588">
        <v>1166712.8400000001</v>
      </c>
      <c r="BD588">
        <v>107190099.39</v>
      </c>
      <c r="BE588">
        <v>-1.2999999999999999E-5</v>
      </c>
      <c r="BF588" t="str">
        <f>IF(TRIM(W588)="",IF(TRIM(O588)="",IF(TRIM(M588)="","please check",CONCATENATE(M588,"_",COUNTIFS($M$2:$M588,M588,$C$2:$C588,$C588))),CONCATENATE(O588,"_",COUNTIFS($O$2:$O588,O588,$C$2:$C588,$C588))),W588)</f>
        <v>263076_1</v>
      </c>
      <c r="BG588" t="str">
        <f t="shared" si="35"/>
        <v/>
      </c>
      <c r="BH588">
        <f t="shared" si="36"/>
        <v>-14.06</v>
      </c>
      <c r="BI588">
        <f t="shared" si="37"/>
        <v>-14.06</v>
      </c>
      <c r="BJ588">
        <f>IF($I588&lt;&gt;"F.E.T.",$AV588,IF($BK588="",IF($D588=$L588,$BI588,-SUMIFS($BI:$BI,$BG:$BG,$BG588,$B:$B,$B588,$L:$L,"&lt;&gt;"&amp;$L588)+SUMIFS($AY:$AY,$BG:$BG,$BG588,$B:$B,$B588)),IF($D588=$L588,-SUMIFS($BI:$BI,$BG:$BG,$BG588,$B:$B,$B588,$L:$L,"&lt;&gt;"&amp;$L588)*VLOOKUP($D588&amp;(IF($L588=MID($Q588,FIND("Bought ",$Q588)+7,3),MID($Q588,FIND("Sold ",$Q588)+5,3),IF($L588=MID($Q588,FIND("Sold ",$Q588)+5,3),MID($Q588,FIND("Bought ",$Q588)+7,3),"error"))),FX!$A:$B,2,0)+SUMIFS($AY:$AY,$BG:$BG,$BG588,$B:$B,$B588),$BI588*(VLOOKUP($D588&amp;$L588,FX!$A:$B,2,0)))))</f>
        <v>-14.06</v>
      </c>
      <c r="BK588" t="str">
        <f>IF(E588="CASH",IFERROR(VLOOKUP(M588,[1]mapping!$A:$C,3,0),""),IF(I588="F.E.T.",IF(VLOOKUP(O588,[1]forwards!$E:$Q,13,0)=0,"",VLOOKUP(O588,[1]forwards!$E:$Q,13,0)),""))</f>
        <v>PD</v>
      </c>
      <c r="BL588" t="str">
        <f>IF($B588&lt;&gt;VLOOKUP($BL$1,NAV!$A:$N,MATCH("SubFund_Code",NAV!$A$1:$N$1,0),0),"n/a",IF($BK588="",$BJ588/SUMIFS($BJ:$BJ,$BK:$BK,"",$B:$B,$B588)*VLOOKUP($BL$1,NAV!$A:$N,MATCH("Hedged sc",NAV!$A$1:$N$1,0),0)/VLOOKUP($BL$1,NAV!$A:$N,MATCH("SC in FUND CCY",NAV!$A$1:$N$1,0),0),IF($BK588&lt;&gt;VLOOKUP($BL$1,NAV!$A:$N,MATCH("SC",NAV!$A$1:$N$1,0),0),"n/a",$BJ588/VLOOKUP($BL$1,NAV!$A:$N,MATCH("SC in FUND CCY",NAV!$A$1:$N$1,0),0))))</f>
        <v>n/a</v>
      </c>
    </row>
    <row r="589" spans="1:64" hidden="1" x14ac:dyDescent="0.25">
      <c r="A589" s="1">
        <v>44196</v>
      </c>
      <c r="B589" t="s">
        <v>98</v>
      </c>
      <c r="C589" t="s">
        <v>99</v>
      </c>
      <c r="D589" t="s">
        <v>57</v>
      </c>
      <c r="E589" t="s">
        <v>58</v>
      </c>
      <c r="F589" t="s">
        <v>59</v>
      </c>
      <c r="G589" t="s">
        <v>60</v>
      </c>
      <c r="H589">
        <v>850</v>
      </c>
      <c r="I589" t="s">
        <v>62</v>
      </c>
      <c r="L589" t="s">
        <v>57</v>
      </c>
      <c r="M589">
        <v>264287</v>
      </c>
      <c r="N589">
        <v>0</v>
      </c>
      <c r="Q589" t="s">
        <v>81</v>
      </c>
      <c r="AQ589">
        <v>-15280.43</v>
      </c>
      <c r="AS589">
        <v>-15280.43</v>
      </c>
      <c r="AT589">
        <v>-15280.43</v>
      </c>
      <c r="AV589">
        <v>-15280.43</v>
      </c>
      <c r="BA589">
        <v>1166712.8400000001</v>
      </c>
      <c r="BD589">
        <v>107190099.39</v>
      </c>
      <c r="BE589">
        <v>-1.4255E-2</v>
      </c>
      <c r="BF589" t="str">
        <f>IF(TRIM(W589)="",IF(TRIM(O589)="",IF(TRIM(M589)="","please check",CONCATENATE(M589,"_",COUNTIFS($M$2:$M589,M589,$C$2:$C589,$C589))),CONCATENATE(O589,"_",COUNTIFS($O$2:$O589,O589,$C$2:$C589,$C589))),W589)</f>
        <v>264287_1</v>
      </c>
      <c r="BG589" t="str">
        <f t="shared" si="35"/>
        <v/>
      </c>
      <c r="BH589">
        <f t="shared" si="36"/>
        <v>-15280.43</v>
      </c>
      <c r="BI589">
        <f t="shared" si="37"/>
        <v>-15280.43</v>
      </c>
      <c r="BJ589">
        <f>IF($I589&lt;&gt;"F.E.T.",$AV589,IF($BK589="",IF($D589=$L589,$BI589,-SUMIFS($BI:$BI,$BG:$BG,$BG589,$B:$B,$B589,$L:$L,"&lt;&gt;"&amp;$L589)+SUMIFS($AY:$AY,$BG:$BG,$BG589,$B:$B,$B589)),IF($D589=$L589,-SUMIFS($BI:$BI,$BG:$BG,$BG589,$B:$B,$B589,$L:$L,"&lt;&gt;"&amp;$L589)*VLOOKUP($D589&amp;(IF($L589=MID($Q589,FIND("Bought ",$Q589)+7,3),MID($Q589,FIND("Sold ",$Q589)+5,3),IF($L589=MID($Q589,FIND("Sold ",$Q589)+5,3),MID($Q589,FIND("Bought ",$Q589)+7,3),"error"))),FX!$A:$B,2,0)+SUMIFS($AY:$AY,$BG:$BG,$BG589,$B:$B,$B589),$BI589*(VLOOKUP($D589&amp;$L589,FX!$A:$B,2,0)))))</f>
        <v>-15280.43</v>
      </c>
      <c r="BK589" t="str">
        <f>IF(E589="CASH",IFERROR(VLOOKUP(M589,[1]mapping!$A:$C,3,0),""),IF(I589="F.E.T.",IF(VLOOKUP(O589,[1]forwards!$E:$Q,13,0)=0,"",VLOOKUP(O589,[1]forwards!$E:$Q,13,0)),""))</f>
        <v>P</v>
      </c>
      <c r="BL589" t="str">
        <f>IF($B589&lt;&gt;VLOOKUP($BL$1,NAV!$A:$N,MATCH("SubFund_Code",NAV!$A$1:$N$1,0),0),"n/a",IF($BK589="",$BJ589/SUMIFS($BJ:$BJ,$BK:$BK,"",$B:$B,$B589)*VLOOKUP($BL$1,NAV!$A:$N,MATCH("Hedged sc",NAV!$A$1:$N$1,0),0)/VLOOKUP($BL$1,NAV!$A:$N,MATCH("SC in FUND CCY",NAV!$A$1:$N$1,0),0),IF($BK589&lt;&gt;VLOOKUP($BL$1,NAV!$A:$N,MATCH("SC",NAV!$A$1:$N$1,0),0),"n/a",$BJ589/VLOOKUP($BL$1,NAV!$A:$N,MATCH("SC in FUND CCY",NAV!$A$1:$N$1,0),0))))</f>
        <v>n/a</v>
      </c>
    </row>
    <row r="590" spans="1:64" hidden="1" x14ac:dyDescent="0.25">
      <c r="A590" s="1">
        <v>44196</v>
      </c>
      <c r="B590" t="s">
        <v>98</v>
      </c>
      <c r="C590" t="s">
        <v>99</v>
      </c>
      <c r="D590" t="s">
        <v>57</v>
      </c>
      <c r="E590" t="s">
        <v>58</v>
      </c>
      <c r="F590" t="s">
        <v>59</v>
      </c>
      <c r="G590" t="s">
        <v>60</v>
      </c>
      <c r="H590">
        <v>850</v>
      </c>
      <c r="I590" t="s">
        <v>62</v>
      </c>
      <c r="L590" t="s">
        <v>57</v>
      </c>
      <c r="M590">
        <v>264293</v>
      </c>
      <c r="N590">
        <v>0</v>
      </c>
      <c r="Q590" t="s">
        <v>91</v>
      </c>
      <c r="AQ590">
        <v>-50722.28</v>
      </c>
      <c r="AS590">
        <v>-50722.28</v>
      </c>
      <c r="AT590">
        <v>-50722.28</v>
      </c>
      <c r="AV590">
        <v>-50722.28</v>
      </c>
      <c r="BA590">
        <v>1166712.8400000001</v>
      </c>
      <c r="BD590">
        <v>107190099.39</v>
      </c>
      <c r="BE590">
        <v>-4.7320000000000001E-2</v>
      </c>
      <c r="BF590" t="str">
        <f>IF(TRIM(W590)="",IF(TRIM(O590)="",IF(TRIM(M590)="","please check",CONCATENATE(M590,"_",COUNTIFS($M$2:$M590,M590,$C$2:$C590,$C590))),CONCATENATE(O590,"_",COUNTIFS($O$2:$O590,O590,$C$2:$C590,$C590))),W590)</f>
        <v>264293_1</v>
      </c>
      <c r="BG590" t="str">
        <f t="shared" si="35"/>
        <v/>
      </c>
      <c r="BH590">
        <f t="shared" si="36"/>
        <v>-50722.28</v>
      </c>
      <c r="BI590">
        <f t="shared" si="37"/>
        <v>-50722.28</v>
      </c>
      <c r="BJ590">
        <f>IF($I590&lt;&gt;"F.E.T.",$AV590,IF($BK590="",IF($D590=$L590,$BI590,-SUMIFS($BI:$BI,$BG:$BG,$BG590,$B:$B,$B590,$L:$L,"&lt;&gt;"&amp;$L590)+SUMIFS($AY:$AY,$BG:$BG,$BG590,$B:$B,$B590)),IF($D590=$L590,-SUMIFS($BI:$BI,$BG:$BG,$BG590,$B:$B,$B590,$L:$L,"&lt;&gt;"&amp;$L590)*VLOOKUP($D590&amp;(IF($L590=MID($Q590,FIND("Bought ",$Q590)+7,3),MID($Q590,FIND("Sold ",$Q590)+5,3),IF($L590=MID($Q590,FIND("Sold ",$Q590)+5,3),MID($Q590,FIND("Bought ",$Q590)+7,3),"error"))),FX!$A:$B,2,0)+SUMIFS($AY:$AY,$BG:$BG,$BG590,$B:$B,$B590),$BI590*(VLOOKUP($D590&amp;$L590,FX!$A:$B,2,0)))))</f>
        <v>-50722.28</v>
      </c>
      <c r="BK590" t="str">
        <f>IF(E590="CASH",IFERROR(VLOOKUP(M590,[1]mapping!$A:$C,3,0),""),IF(I590="F.E.T.",IF(VLOOKUP(O590,[1]forwards!$E:$Q,13,0)=0,"",VLOOKUP(O590,[1]forwards!$E:$Q,13,0)),""))</f>
        <v>I</v>
      </c>
      <c r="BL590" t="str">
        <f>IF($B590&lt;&gt;VLOOKUP($BL$1,NAV!$A:$N,MATCH("SubFund_Code",NAV!$A$1:$N$1,0),0),"n/a",IF($BK590="",$BJ590/SUMIFS($BJ:$BJ,$BK:$BK,"",$B:$B,$B590)*VLOOKUP($BL$1,NAV!$A:$N,MATCH("Hedged sc",NAV!$A$1:$N$1,0),0)/VLOOKUP($BL$1,NAV!$A:$N,MATCH("SC in FUND CCY",NAV!$A$1:$N$1,0),0),IF($BK590&lt;&gt;VLOOKUP($BL$1,NAV!$A:$N,MATCH("SC",NAV!$A$1:$N$1,0),0),"n/a",$BJ590/VLOOKUP($BL$1,NAV!$A:$N,MATCH("SC in FUND CCY",NAV!$A$1:$N$1,0),0))))</f>
        <v>n/a</v>
      </c>
    </row>
    <row r="591" spans="1:64" hidden="1" x14ac:dyDescent="0.25">
      <c r="A591" s="1">
        <v>44196</v>
      </c>
      <c r="B591" t="s">
        <v>98</v>
      </c>
      <c r="C591" t="s">
        <v>99</v>
      </c>
      <c r="D591" t="s">
        <v>57</v>
      </c>
      <c r="E591" t="s">
        <v>58</v>
      </c>
      <c r="F591" t="s">
        <v>59</v>
      </c>
      <c r="G591" t="s">
        <v>60</v>
      </c>
      <c r="H591">
        <v>800</v>
      </c>
      <c r="I591" t="s">
        <v>68</v>
      </c>
      <c r="L591" t="s">
        <v>57</v>
      </c>
      <c r="M591">
        <v>265000</v>
      </c>
      <c r="N591">
        <v>0</v>
      </c>
      <c r="Q591" t="s">
        <v>69</v>
      </c>
      <c r="AQ591">
        <v>-107318.57</v>
      </c>
      <c r="AS591">
        <v>-107318.57</v>
      </c>
      <c r="AT591">
        <v>-107318.57</v>
      </c>
      <c r="AV591">
        <v>-107318.57</v>
      </c>
      <c r="BA591">
        <v>1166712.8400000001</v>
      </c>
      <c r="BD591">
        <v>107190099.39</v>
      </c>
      <c r="BE591">
        <v>-0.10012</v>
      </c>
      <c r="BF591" t="str">
        <f>IF(TRIM(W591)="",IF(TRIM(O591)="",IF(TRIM(M591)="","please check",CONCATENATE(M591,"_",COUNTIFS($M$2:$M591,M591,$C$2:$C591,$C591))),CONCATENATE(O591,"_",COUNTIFS($O$2:$O591,O591,$C$2:$C591,$C591))),W591)</f>
        <v>265000_1</v>
      </c>
      <c r="BG591" t="str">
        <f t="shared" si="35"/>
        <v/>
      </c>
      <c r="BH591">
        <f t="shared" si="36"/>
        <v>-107318.57</v>
      </c>
      <c r="BI591">
        <f t="shared" si="37"/>
        <v>-107318.57</v>
      </c>
      <c r="BJ591">
        <f>IF($I591&lt;&gt;"F.E.T.",$AV591,IF($BK591="",IF($D591=$L591,$BI591,-SUMIFS($BI:$BI,$BG:$BG,$BG591,$B:$B,$B591,$L:$L,"&lt;&gt;"&amp;$L591)+SUMIFS($AY:$AY,$BG:$BG,$BG591,$B:$B,$B591)),IF($D591=$L591,-SUMIFS($BI:$BI,$BG:$BG,$BG591,$B:$B,$B591,$L:$L,"&lt;&gt;"&amp;$L591)*VLOOKUP($D591&amp;(IF($L591=MID($Q591,FIND("Bought ",$Q591)+7,3),MID($Q591,FIND("Sold ",$Q591)+5,3),IF($L591=MID($Q591,FIND("Sold ",$Q591)+5,3),MID($Q591,FIND("Bought ",$Q591)+7,3),"error"))),FX!$A:$B,2,0)+SUMIFS($AY:$AY,$BG:$BG,$BG591,$B:$B,$B591),$BI591*(VLOOKUP($D591&amp;$L591,FX!$A:$B,2,0)))))</f>
        <v>-107318.57</v>
      </c>
      <c r="BK591" t="str">
        <f>IF(E591="CASH",IFERROR(VLOOKUP(M591,[1]mapping!$A:$C,3,0),""),IF(I591="F.E.T.",IF(VLOOKUP(O591,[1]forwards!$E:$Q,13,0)=0,"",VLOOKUP(O591,[1]forwards!$E:$Q,13,0)),""))</f>
        <v/>
      </c>
      <c r="BL591" t="str">
        <f>IF($B591&lt;&gt;VLOOKUP($BL$1,NAV!$A:$N,MATCH("SubFund_Code",NAV!$A$1:$N$1,0),0),"n/a",IF($BK591="",$BJ591/SUMIFS($BJ:$BJ,$BK:$BK,"",$B:$B,$B591)*VLOOKUP($BL$1,NAV!$A:$N,MATCH("Hedged sc",NAV!$A$1:$N$1,0),0)/VLOOKUP($BL$1,NAV!$A:$N,MATCH("SC in FUND CCY",NAV!$A$1:$N$1,0),0),IF($BK591&lt;&gt;VLOOKUP($BL$1,NAV!$A:$N,MATCH("SC",NAV!$A$1:$N$1,0),0),"n/a",$BJ591/VLOOKUP($BL$1,NAV!$A:$N,MATCH("SC in FUND CCY",NAV!$A$1:$N$1,0),0))))</f>
        <v>n/a</v>
      </c>
    </row>
    <row r="592" spans="1:64" hidden="1" x14ac:dyDescent="0.25">
      <c r="A592" s="1">
        <v>44196</v>
      </c>
      <c r="B592" t="s">
        <v>98</v>
      </c>
      <c r="C592" t="s">
        <v>99</v>
      </c>
      <c r="D592" t="s">
        <v>57</v>
      </c>
      <c r="E592" t="s">
        <v>58</v>
      </c>
      <c r="F592" t="s">
        <v>59</v>
      </c>
      <c r="G592" t="s">
        <v>60</v>
      </c>
      <c r="H592">
        <v>850</v>
      </c>
      <c r="I592" t="s">
        <v>62</v>
      </c>
      <c r="L592" t="s">
        <v>57</v>
      </c>
      <c r="M592">
        <v>265796</v>
      </c>
      <c r="N592">
        <v>0</v>
      </c>
      <c r="Q592" t="s">
        <v>92</v>
      </c>
      <c r="AQ592">
        <v>-83.2</v>
      </c>
      <c r="AS592">
        <v>-83.2</v>
      </c>
      <c r="AT592">
        <v>-83.2</v>
      </c>
      <c r="AV592">
        <v>-83.2</v>
      </c>
      <c r="BA592">
        <v>1166712.8400000001</v>
      </c>
      <c r="BD592">
        <v>107190099.39</v>
      </c>
      <c r="BE592">
        <v>-7.7999999999999999E-5</v>
      </c>
      <c r="BF592" t="str">
        <f>IF(TRIM(W592)="",IF(TRIM(O592)="",IF(TRIM(M592)="","please check",CONCATENATE(M592,"_",COUNTIFS($M$2:$M592,M592,$C$2:$C592,$C592))),CONCATENATE(O592,"_",COUNTIFS($O$2:$O592,O592,$C$2:$C592,$C592))),W592)</f>
        <v>265796_1</v>
      </c>
      <c r="BG592" t="str">
        <f t="shared" si="35"/>
        <v/>
      </c>
      <c r="BH592">
        <f t="shared" si="36"/>
        <v>-83.2</v>
      </c>
      <c r="BI592">
        <f t="shared" si="37"/>
        <v>-83.2</v>
      </c>
      <c r="BJ592">
        <f>IF($I592&lt;&gt;"F.E.T.",$AV592,IF($BK592="",IF($D592=$L592,$BI592,-SUMIFS($BI:$BI,$BG:$BG,$BG592,$B:$B,$B592,$L:$L,"&lt;&gt;"&amp;$L592)+SUMIFS($AY:$AY,$BG:$BG,$BG592,$B:$B,$B592)),IF($D592=$L592,-SUMIFS($BI:$BI,$BG:$BG,$BG592,$B:$B,$B592,$L:$L,"&lt;&gt;"&amp;$L592)*VLOOKUP($D592&amp;(IF($L592=MID($Q592,FIND("Bought ",$Q592)+7,3),MID($Q592,FIND("Sold ",$Q592)+5,3),IF($L592=MID($Q592,FIND("Sold ",$Q592)+5,3),MID($Q592,FIND("Bought ",$Q592)+7,3),"error"))),FX!$A:$B,2,0)+SUMIFS($AY:$AY,$BG:$BG,$BG592,$B:$B,$B592),$BI592*(VLOOKUP($D592&amp;$L592,FX!$A:$B,2,0)))))</f>
        <v>-83.2</v>
      </c>
      <c r="BK592" t="str">
        <f>IF(E592="CASH",IFERROR(VLOOKUP(M592,[1]mapping!$A:$C,3,0),""),IF(I592="F.E.T.",IF(VLOOKUP(O592,[1]forwards!$E:$Q,13,0)=0,"",VLOOKUP(O592,[1]forwards!$E:$Q,13,0)),""))</f>
        <v>PD</v>
      </c>
      <c r="BL592" t="str">
        <f>IF($B592&lt;&gt;VLOOKUP($BL$1,NAV!$A:$N,MATCH("SubFund_Code",NAV!$A$1:$N$1,0),0),"n/a",IF($BK592="",$BJ592/SUMIFS($BJ:$BJ,$BK:$BK,"",$B:$B,$B592)*VLOOKUP($BL$1,NAV!$A:$N,MATCH("Hedged sc",NAV!$A$1:$N$1,0),0)/VLOOKUP($BL$1,NAV!$A:$N,MATCH("SC in FUND CCY",NAV!$A$1:$N$1,0),0),IF($BK592&lt;&gt;VLOOKUP($BL$1,NAV!$A:$N,MATCH("SC",NAV!$A$1:$N$1,0),0),"n/a",$BJ592/VLOOKUP($BL$1,NAV!$A:$N,MATCH("SC in FUND CCY",NAV!$A$1:$N$1,0),0))))</f>
        <v>n/a</v>
      </c>
    </row>
    <row r="593" spans="1:64" hidden="1" x14ac:dyDescent="0.25">
      <c r="A593" s="1">
        <v>44196</v>
      </c>
      <c r="B593" t="s">
        <v>98</v>
      </c>
      <c r="C593" t="s">
        <v>99</v>
      </c>
      <c r="D593" t="s">
        <v>57</v>
      </c>
      <c r="E593" t="s">
        <v>58</v>
      </c>
      <c r="F593" t="s">
        <v>59</v>
      </c>
      <c r="G593" t="s">
        <v>60</v>
      </c>
      <c r="H593">
        <v>850</v>
      </c>
      <c r="I593" t="s">
        <v>62</v>
      </c>
      <c r="L593" t="s">
        <v>57</v>
      </c>
      <c r="M593">
        <v>267100</v>
      </c>
      <c r="N593">
        <v>0</v>
      </c>
      <c r="Q593" t="s">
        <v>75</v>
      </c>
      <c r="AQ593">
        <v>-2335.58</v>
      </c>
      <c r="AS593">
        <v>-2335.58</v>
      </c>
      <c r="AT593">
        <v>-2335.58</v>
      </c>
      <c r="AV593">
        <v>-2335.58</v>
      </c>
      <c r="BA593">
        <v>1166712.8400000001</v>
      </c>
      <c r="BD593">
        <v>107190099.39</v>
      </c>
      <c r="BE593">
        <v>-2.1789999999999999E-3</v>
      </c>
      <c r="BF593" t="str">
        <f>IF(TRIM(W593)="",IF(TRIM(O593)="",IF(TRIM(M593)="","please check",CONCATENATE(M593,"_",COUNTIFS($M$2:$M593,M593,$C$2:$C593,$C593))),CONCATENATE(O593,"_",COUNTIFS($O$2:$O593,O593,$C$2:$C593,$C593))),W593)</f>
        <v>267100_1</v>
      </c>
      <c r="BG593" t="str">
        <f t="shared" si="35"/>
        <v/>
      </c>
      <c r="BH593">
        <f t="shared" si="36"/>
        <v>-2335.58</v>
      </c>
      <c r="BI593">
        <f t="shared" si="37"/>
        <v>-2335.58</v>
      </c>
      <c r="BJ593">
        <f>IF($I593&lt;&gt;"F.E.T.",$AV593,IF($BK593="",IF($D593=$L593,$BI593,-SUMIFS($BI:$BI,$BG:$BG,$BG593,$B:$B,$B593,$L:$L,"&lt;&gt;"&amp;$L593)+SUMIFS($AY:$AY,$BG:$BG,$BG593,$B:$B,$B593)),IF($D593=$L593,-SUMIFS($BI:$BI,$BG:$BG,$BG593,$B:$B,$B593,$L:$L,"&lt;&gt;"&amp;$L593)*VLOOKUP($D593&amp;(IF($L593=MID($Q593,FIND("Bought ",$Q593)+7,3),MID($Q593,FIND("Sold ",$Q593)+5,3),IF($L593=MID($Q593,FIND("Sold ",$Q593)+5,3),MID($Q593,FIND("Bought ",$Q593)+7,3),"error"))),FX!$A:$B,2,0)+SUMIFS($AY:$AY,$BG:$BG,$BG593,$B:$B,$B593),$BI593*(VLOOKUP($D593&amp;$L593,FX!$A:$B,2,0)))))</f>
        <v>-2335.58</v>
      </c>
      <c r="BK593" t="s">
        <v>1727</v>
      </c>
      <c r="BL593" t="str">
        <f>IF($B593&lt;&gt;VLOOKUP($BL$1,NAV!$A:$N,MATCH("SubFund_Code",NAV!$A$1:$N$1,0),0),"n/a",IF($BK593="",$BJ593/SUMIFS($BJ:$BJ,$BK:$BK,"",$B:$B,$B593)*VLOOKUP($BL$1,NAV!$A:$N,MATCH("Hedged sc",NAV!$A$1:$N$1,0),0)/VLOOKUP($BL$1,NAV!$A:$N,MATCH("SC in FUND CCY",NAV!$A$1:$N$1,0),0),IF($BK593&lt;&gt;VLOOKUP($BL$1,NAV!$A:$N,MATCH("SC",NAV!$A$1:$N$1,0),0),"n/a",$BJ593/VLOOKUP($BL$1,NAV!$A:$N,MATCH("SC in FUND CCY",NAV!$A$1:$N$1,0),0))))</f>
        <v>n/a</v>
      </c>
    </row>
    <row r="594" spans="1:64" hidden="1" x14ac:dyDescent="0.25">
      <c r="A594" s="1">
        <v>44196</v>
      </c>
      <c r="B594" t="s">
        <v>98</v>
      </c>
      <c r="C594" t="s">
        <v>99</v>
      </c>
      <c r="D594" t="s">
        <v>57</v>
      </c>
      <c r="E594" t="s">
        <v>58</v>
      </c>
      <c r="F594" t="s">
        <v>59</v>
      </c>
      <c r="G594" t="s">
        <v>60</v>
      </c>
      <c r="H594">
        <v>850</v>
      </c>
      <c r="I594" t="s">
        <v>62</v>
      </c>
      <c r="L594" t="s">
        <v>57</v>
      </c>
      <c r="M594">
        <v>267146</v>
      </c>
      <c r="N594">
        <v>0</v>
      </c>
      <c r="Q594" t="s">
        <v>101</v>
      </c>
      <c r="AQ594">
        <v>-0.12</v>
      </c>
      <c r="AS594">
        <v>-0.12</v>
      </c>
      <c r="AT594">
        <v>-0.12</v>
      </c>
      <c r="AV594">
        <v>-0.12</v>
      </c>
      <c r="BA594">
        <v>1166712.8400000001</v>
      </c>
      <c r="BD594">
        <v>107190099.39</v>
      </c>
      <c r="BE594">
        <v>0</v>
      </c>
      <c r="BF594" t="str">
        <f>IF(TRIM(W594)="",IF(TRIM(O594)="",IF(TRIM(M594)="","please check",CONCATENATE(M594,"_",COUNTIFS($M$2:$M594,M594,$C$2:$C594,$C594))),CONCATENATE(O594,"_",COUNTIFS($O$2:$O594,O594,$C$2:$C594,$C594))),W594)</f>
        <v>267146_1</v>
      </c>
      <c r="BG594" t="str">
        <f t="shared" si="35"/>
        <v/>
      </c>
      <c r="BH594">
        <f t="shared" si="36"/>
        <v>-0.12</v>
      </c>
      <c r="BI594">
        <f t="shared" si="37"/>
        <v>-0.12</v>
      </c>
      <c r="BJ594">
        <f>IF($I594&lt;&gt;"F.E.T.",$AV594,IF($BK594="",IF($D594=$L594,$BI594,-SUMIFS($BI:$BI,$BG:$BG,$BG594,$B:$B,$B594,$L:$L,"&lt;&gt;"&amp;$L594)+SUMIFS($AY:$AY,$BG:$BG,$BG594,$B:$B,$B594)),IF($D594=$L594,-SUMIFS($BI:$BI,$BG:$BG,$BG594,$B:$B,$B594,$L:$L,"&lt;&gt;"&amp;$L594)*VLOOKUP($D594&amp;(IF($L594=MID($Q594,FIND("Bought ",$Q594)+7,3),MID($Q594,FIND("Sold ",$Q594)+5,3),IF($L594=MID($Q594,FIND("Sold ",$Q594)+5,3),MID($Q594,FIND("Bought ",$Q594)+7,3),"error"))),FX!$A:$B,2,0)+SUMIFS($AY:$AY,$BG:$BG,$BG594,$B:$B,$B594),$BI594*(VLOOKUP($D594&amp;$L594,FX!$A:$B,2,0)))))</f>
        <v>-0.12</v>
      </c>
      <c r="BK594" t="str">
        <f>IF(E594="CASH",IFERROR(VLOOKUP(M594,[1]mapping!$A:$C,3,0),""),IF(I594="F.E.T.",IF(VLOOKUP(O594,[1]forwards!$E:$Q,13,0)=0,"",VLOOKUP(O594,[1]forwards!$E:$Q,13,0)),""))</f>
        <v/>
      </c>
      <c r="BL594" t="str">
        <f>IF($B594&lt;&gt;VLOOKUP($BL$1,NAV!$A:$N,MATCH("SubFund_Code",NAV!$A$1:$N$1,0),0),"n/a",IF($BK594="",$BJ594/SUMIFS($BJ:$BJ,$BK:$BK,"",$B:$B,$B594)*VLOOKUP($BL$1,NAV!$A:$N,MATCH("Hedged sc",NAV!$A$1:$N$1,0),0)/VLOOKUP($BL$1,NAV!$A:$N,MATCH("SC in FUND CCY",NAV!$A$1:$N$1,0),0),IF($BK594&lt;&gt;VLOOKUP($BL$1,NAV!$A:$N,MATCH("SC",NAV!$A$1:$N$1,0),0),"n/a",$BJ594/VLOOKUP($BL$1,NAV!$A:$N,MATCH("SC in FUND CCY",NAV!$A$1:$N$1,0),0))))</f>
        <v>n/a</v>
      </c>
    </row>
    <row r="595" spans="1:64" hidden="1" x14ac:dyDescent="0.25">
      <c r="A595" s="1">
        <v>44196</v>
      </c>
      <c r="B595" t="s">
        <v>98</v>
      </c>
      <c r="C595" t="s">
        <v>99</v>
      </c>
      <c r="D595" t="s">
        <v>57</v>
      </c>
      <c r="E595" t="s">
        <v>58</v>
      </c>
      <c r="F595" t="s">
        <v>59</v>
      </c>
      <c r="G595" t="s">
        <v>60</v>
      </c>
      <c r="H595">
        <v>850</v>
      </c>
      <c r="I595" t="s">
        <v>62</v>
      </c>
      <c r="L595" t="s">
        <v>57</v>
      </c>
      <c r="M595">
        <v>267287</v>
      </c>
      <c r="N595">
        <v>0</v>
      </c>
      <c r="Q595" t="s">
        <v>94</v>
      </c>
      <c r="AQ595">
        <v>-35.909999999999997</v>
      </c>
      <c r="AS595">
        <v>-35.909999999999997</v>
      </c>
      <c r="AT595">
        <v>-35.909999999999997</v>
      </c>
      <c r="AV595">
        <v>-35.909999999999997</v>
      </c>
      <c r="BA595">
        <v>1166712.8400000001</v>
      </c>
      <c r="BD595">
        <v>107190099.39</v>
      </c>
      <c r="BE595">
        <v>-3.4E-5</v>
      </c>
      <c r="BF595" t="str">
        <f>IF(TRIM(W595)="",IF(TRIM(O595)="",IF(TRIM(M595)="","please check",CONCATENATE(M595,"_",COUNTIFS($M$2:$M595,M595,$C$2:$C595,$C595))),CONCATENATE(O595,"_",COUNTIFS($O$2:$O595,O595,$C$2:$C595,$C595))),W595)</f>
        <v>267287_1</v>
      </c>
      <c r="BG595" t="str">
        <f t="shared" si="35"/>
        <v/>
      </c>
      <c r="BH595">
        <f t="shared" si="36"/>
        <v>-35.909999999999997</v>
      </c>
      <c r="BI595">
        <f t="shared" si="37"/>
        <v>-35.909999999999997</v>
      </c>
      <c r="BJ595">
        <f>IF($I595&lt;&gt;"F.E.T.",$AV595,IF($BK595="",IF($D595=$L595,$BI595,-SUMIFS($BI:$BI,$BG:$BG,$BG595,$B:$B,$B595,$L:$L,"&lt;&gt;"&amp;$L595)+SUMIFS($AY:$AY,$BG:$BG,$BG595,$B:$B,$B595)),IF($D595=$L595,-SUMIFS($BI:$BI,$BG:$BG,$BG595,$B:$B,$B595,$L:$L,"&lt;&gt;"&amp;$L595)*VLOOKUP($D595&amp;(IF($L595=MID($Q595,FIND("Bought ",$Q595)+7,3),MID($Q595,FIND("Sold ",$Q595)+5,3),IF($L595=MID($Q595,FIND("Sold ",$Q595)+5,3),MID($Q595,FIND("Bought ",$Q595)+7,3),"error"))),FX!$A:$B,2,0)+SUMIFS($AY:$AY,$BG:$BG,$BG595,$B:$B,$B595),$BI595*(VLOOKUP($D595&amp;$L595,FX!$A:$B,2,0)))))</f>
        <v>-35.909999999999997</v>
      </c>
      <c r="BK595" t="str">
        <f>IF(E595="CASH",IFERROR(VLOOKUP(M595,[1]mapping!$A:$C,3,0),""),IF(I595="F.E.T.",IF(VLOOKUP(O595,[1]forwards!$E:$Q,13,0)=0,"",VLOOKUP(O595,[1]forwards!$E:$Q,13,0)),""))</f>
        <v>P</v>
      </c>
      <c r="BL595" t="str">
        <f>IF($B595&lt;&gt;VLOOKUP($BL$1,NAV!$A:$N,MATCH("SubFund_Code",NAV!$A$1:$N$1,0),0),"n/a",IF($BK595="",$BJ595/SUMIFS($BJ:$BJ,$BK:$BK,"",$B:$B,$B595)*VLOOKUP($BL$1,NAV!$A:$N,MATCH("Hedged sc",NAV!$A$1:$N$1,0),0)/VLOOKUP($BL$1,NAV!$A:$N,MATCH("SC in FUND CCY",NAV!$A$1:$N$1,0),0),IF($BK595&lt;&gt;VLOOKUP($BL$1,NAV!$A:$N,MATCH("SC",NAV!$A$1:$N$1,0),0),"n/a",$BJ595/VLOOKUP($BL$1,NAV!$A:$N,MATCH("SC in FUND CCY",NAV!$A$1:$N$1,0),0))))</f>
        <v>n/a</v>
      </c>
    </row>
    <row r="596" spans="1:64" hidden="1" x14ac:dyDescent="0.25">
      <c r="A596" s="1">
        <v>44196</v>
      </c>
      <c r="B596" t="s">
        <v>98</v>
      </c>
      <c r="C596" t="s">
        <v>99</v>
      </c>
      <c r="D596" t="s">
        <v>57</v>
      </c>
      <c r="E596" t="s">
        <v>58</v>
      </c>
      <c r="F596" t="s">
        <v>59</v>
      </c>
      <c r="G596" t="s">
        <v>60</v>
      </c>
      <c r="H596">
        <v>850</v>
      </c>
      <c r="I596" t="s">
        <v>62</v>
      </c>
      <c r="L596" t="s">
        <v>57</v>
      </c>
      <c r="M596">
        <v>290018</v>
      </c>
      <c r="N596">
        <v>0</v>
      </c>
      <c r="Q596" t="s">
        <v>84</v>
      </c>
      <c r="AQ596">
        <v>-13265.84</v>
      </c>
      <c r="AS596">
        <v>-13265.84</v>
      </c>
      <c r="AT596">
        <v>-13265.84</v>
      </c>
      <c r="AV596">
        <v>-13265.84</v>
      </c>
      <c r="BA596">
        <v>1166712.8400000001</v>
      </c>
      <c r="BD596">
        <v>107190099.39</v>
      </c>
      <c r="BE596">
        <v>-1.2376E-2</v>
      </c>
      <c r="BF596" t="str">
        <f>IF(TRIM(W596)="",IF(TRIM(O596)="",IF(TRIM(M596)="","please check",CONCATENATE(M596,"_",COUNTIFS($M$2:$M596,M596,$C$2:$C596,$C596))),CONCATENATE(O596,"_",COUNTIFS($O$2:$O596,O596,$C$2:$C596,$C596))),W596)</f>
        <v>290018_1</v>
      </c>
      <c r="BG596" t="str">
        <f t="shared" si="35"/>
        <v/>
      </c>
      <c r="BH596">
        <f t="shared" si="36"/>
        <v>-13265.84</v>
      </c>
      <c r="BI596">
        <f t="shared" si="37"/>
        <v>-13265.84</v>
      </c>
      <c r="BJ596">
        <f>IF($I596&lt;&gt;"F.E.T.",$AV596,IF($BK596="",IF($D596=$L596,$BI596,-SUMIFS($BI:$BI,$BG:$BG,$BG596,$B:$B,$B596,$L:$L,"&lt;&gt;"&amp;$L596)+SUMIFS($AY:$AY,$BG:$BG,$BG596,$B:$B,$B596)),IF($D596=$L596,-SUMIFS($BI:$BI,$BG:$BG,$BG596,$B:$B,$B596,$L:$L,"&lt;&gt;"&amp;$L596)*VLOOKUP($D596&amp;(IF($L596=MID($Q596,FIND("Bought ",$Q596)+7,3),MID($Q596,FIND("Sold ",$Q596)+5,3),IF($L596=MID($Q596,FIND("Sold ",$Q596)+5,3),MID($Q596,FIND("Bought ",$Q596)+7,3),"error"))),FX!$A:$B,2,0)+SUMIFS($AY:$AY,$BG:$BG,$BG596,$B:$B,$B596),$BI596*(VLOOKUP($D596&amp;$L596,FX!$A:$B,2,0)))))</f>
        <v>-13265.84</v>
      </c>
      <c r="BK596" t="str">
        <f>IF(E596="CASH",IFERROR(VLOOKUP(M596,[1]mapping!$A:$C,3,0),""),IF(I596="F.E.T.",IF(VLOOKUP(O596,[1]forwards!$E:$Q,13,0)=0,"",VLOOKUP(O596,[1]forwards!$E:$Q,13,0)),""))</f>
        <v>I</v>
      </c>
      <c r="BL596" t="str">
        <f>IF($B596&lt;&gt;VLOOKUP($BL$1,NAV!$A:$N,MATCH("SubFund_Code",NAV!$A$1:$N$1,0),0),"n/a",IF($BK596="",$BJ596/SUMIFS($BJ:$BJ,$BK:$BK,"",$B:$B,$B596)*VLOOKUP($BL$1,NAV!$A:$N,MATCH("Hedged sc",NAV!$A$1:$N$1,0),0)/VLOOKUP($BL$1,NAV!$A:$N,MATCH("SC in FUND CCY",NAV!$A$1:$N$1,0),0),IF($BK596&lt;&gt;VLOOKUP($BL$1,NAV!$A:$N,MATCH("SC",NAV!$A$1:$N$1,0),0),"n/a",$BJ596/VLOOKUP($BL$1,NAV!$A:$N,MATCH("SC in FUND CCY",NAV!$A$1:$N$1,0),0))))</f>
        <v>n/a</v>
      </c>
    </row>
    <row r="597" spans="1:64" hidden="1" x14ac:dyDescent="0.25">
      <c r="A597" s="1">
        <v>44196</v>
      </c>
      <c r="B597" t="s">
        <v>98</v>
      </c>
      <c r="C597" t="s">
        <v>99</v>
      </c>
      <c r="D597" t="s">
        <v>57</v>
      </c>
      <c r="E597" t="s">
        <v>58</v>
      </c>
      <c r="F597" t="s">
        <v>59</v>
      </c>
      <c r="G597" t="s">
        <v>60</v>
      </c>
      <c r="H597">
        <v>850</v>
      </c>
      <c r="I597" t="s">
        <v>62</v>
      </c>
      <c r="L597" t="s">
        <v>57</v>
      </c>
      <c r="M597">
        <v>290034</v>
      </c>
      <c r="N597">
        <v>0</v>
      </c>
      <c r="Q597" t="s">
        <v>80</v>
      </c>
      <c r="AQ597">
        <v>-2585.92</v>
      </c>
      <c r="AS597">
        <v>-2585.92</v>
      </c>
      <c r="AT597">
        <v>-2585.92</v>
      </c>
      <c r="AV597">
        <v>-2585.92</v>
      </c>
      <c r="BA597">
        <v>1166712.8400000001</v>
      </c>
      <c r="BD597">
        <v>107190099.39</v>
      </c>
      <c r="BE597">
        <v>-2.4120000000000001E-3</v>
      </c>
      <c r="BF597" t="str">
        <f>IF(TRIM(W597)="",IF(TRIM(O597)="",IF(TRIM(M597)="","please check",CONCATENATE(M597,"_",COUNTIFS($M$2:$M597,M597,$C$2:$C597,$C597))),CONCATENATE(O597,"_",COUNTIFS($O$2:$O597,O597,$C$2:$C597,$C597))),W597)</f>
        <v>290034_1</v>
      </c>
      <c r="BG597" t="str">
        <f t="shared" si="35"/>
        <v/>
      </c>
      <c r="BH597">
        <f t="shared" si="36"/>
        <v>-2585.92</v>
      </c>
      <c r="BI597">
        <f t="shared" si="37"/>
        <v>-2585.92</v>
      </c>
      <c r="BJ597">
        <f>IF($I597&lt;&gt;"F.E.T.",$AV597,IF($BK597="",IF($D597=$L597,$BI597,-SUMIFS($BI:$BI,$BG:$BG,$BG597,$B:$B,$B597,$L:$L,"&lt;&gt;"&amp;$L597)+SUMIFS($AY:$AY,$BG:$BG,$BG597,$B:$B,$B597)),IF($D597=$L597,-SUMIFS($BI:$BI,$BG:$BG,$BG597,$B:$B,$B597,$L:$L,"&lt;&gt;"&amp;$L597)*VLOOKUP($D597&amp;(IF($L597=MID($Q597,FIND("Bought ",$Q597)+7,3),MID($Q597,FIND("Sold ",$Q597)+5,3),IF($L597=MID($Q597,FIND("Sold ",$Q597)+5,3),MID($Q597,FIND("Bought ",$Q597)+7,3),"error"))),FX!$A:$B,2,0)+SUMIFS($AY:$AY,$BG:$BG,$BG597,$B:$B,$B597),$BI597*(VLOOKUP($D597&amp;$L597,FX!$A:$B,2,0)))))</f>
        <v>-2585.92</v>
      </c>
      <c r="BK597" t="str">
        <f>IF(E597="CASH",IFERROR(VLOOKUP(M597,[1]mapping!$A:$C,3,0),""),IF(I597="F.E.T.",IF(VLOOKUP(O597,[1]forwards!$E:$Q,13,0)=0,"",VLOOKUP(O597,[1]forwards!$E:$Q,13,0)),""))</f>
        <v>P</v>
      </c>
      <c r="BL597" t="str">
        <f>IF($B597&lt;&gt;VLOOKUP($BL$1,NAV!$A:$N,MATCH("SubFund_Code",NAV!$A$1:$N$1,0),0),"n/a",IF($BK597="",$BJ597/SUMIFS($BJ:$BJ,$BK:$BK,"",$B:$B,$B597)*VLOOKUP($BL$1,NAV!$A:$N,MATCH("Hedged sc",NAV!$A$1:$N$1,0),0)/VLOOKUP($BL$1,NAV!$A:$N,MATCH("SC in FUND CCY",NAV!$A$1:$N$1,0),0),IF($BK597&lt;&gt;VLOOKUP($BL$1,NAV!$A:$N,MATCH("SC",NAV!$A$1:$N$1,0),0),"n/a",$BJ597/VLOOKUP($BL$1,NAV!$A:$N,MATCH("SC in FUND CCY",NAV!$A$1:$N$1,0),0))))</f>
        <v>n/a</v>
      </c>
    </row>
    <row r="598" spans="1:64" hidden="1" x14ac:dyDescent="0.25">
      <c r="A598" s="1">
        <v>44196</v>
      </c>
      <c r="B598" t="s">
        <v>98</v>
      </c>
      <c r="C598" t="s">
        <v>99</v>
      </c>
      <c r="D598" t="s">
        <v>57</v>
      </c>
      <c r="E598" t="s">
        <v>58</v>
      </c>
      <c r="F598" t="s">
        <v>59</v>
      </c>
      <c r="G598" t="s">
        <v>60</v>
      </c>
      <c r="H598">
        <v>850</v>
      </c>
      <c r="I598" t="s">
        <v>62</v>
      </c>
      <c r="L598" t="s">
        <v>57</v>
      </c>
      <c r="M598">
        <v>294864</v>
      </c>
      <c r="N598">
        <v>0</v>
      </c>
      <c r="Q598" t="s">
        <v>79</v>
      </c>
      <c r="AQ598">
        <v>-1640.67</v>
      </c>
      <c r="AS598">
        <v>-1640.67</v>
      </c>
      <c r="AT598">
        <v>-1640.67</v>
      </c>
      <c r="AV598">
        <v>-1640.67</v>
      </c>
      <c r="BA598">
        <v>1166712.8400000001</v>
      </c>
      <c r="BD598">
        <v>107190099.39</v>
      </c>
      <c r="BE598">
        <v>-1.531E-3</v>
      </c>
      <c r="BF598" t="str">
        <f>IF(TRIM(W598)="",IF(TRIM(O598)="",IF(TRIM(M598)="","please check",CONCATENATE(M598,"_",COUNTIFS($M$2:$M598,M598,$C$2:$C598,$C598))),CONCATENATE(O598,"_",COUNTIFS($O$2:$O598,O598,$C$2:$C598,$C598))),W598)</f>
        <v>294864_1</v>
      </c>
      <c r="BG598" t="str">
        <f t="shared" si="35"/>
        <v/>
      </c>
      <c r="BH598">
        <f t="shared" si="36"/>
        <v>-1640.67</v>
      </c>
      <c r="BI598">
        <f t="shared" si="37"/>
        <v>-1640.67</v>
      </c>
      <c r="BJ598">
        <f>IF($I598&lt;&gt;"F.E.T.",$AV598,IF($BK598="",IF($D598=$L598,$BI598,-SUMIFS($BI:$BI,$BG:$BG,$BG598,$B:$B,$B598,$L:$L,"&lt;&gt;"&amp;$L598)+SUMIFS($AY:$AY,$BG:$BG,$BG598,$B:$B,$B598)),IF($D598=$L598,-SUMIFS($BI:$BI,$BG:$BG,$BG598,$B:$B,$B598,$L:$L,"&lt;&gt;"&amp;$L598)*VLOOKUP($D598&amp;(IF($L598=MID($Q598,FIND("Bought ",$Q598)+7,3),MID($Q598,FIND("Sold ",$Q598)+5,3),IF($L598=MID($Q598,FIND("Sold ",$Q598)+5,3),MID($Q598,FIND("Bought ",$Q598)+7,3),"error"))),FX!$A:$B,2,0)+SUMIFS($AY:$AY,$BG:$BG,$BG598,$B:$B,$B598),$BI598*(VLOOKUP($D598&amp;$L598,FX!$A:$B,2,0)))))</f>
        <v>-1640.67</v>
      </c>
      <c r="BK598" t="str">
        <f>IF(E598="CASH",IFERROR(VLOOKUP(M598,[1]mapping!$A:$C,3,0),""),IF(I598="F.E.T.",IF(VLOOKUP(O598,[1]forwards!$E:$Q,13,0)=0,"",VLOOKUP(O598,[1]forwards!$E:$Q,13,0)),""))</f>
        <v>P</v>
      </c>
      <c r="BL598" t="str">
        <f>IF($B598&lt;&gt;VLOOKUP($BL$1,NAV!$A:$N,MATCH("SubFund_Code",NAV!$A$1:$N$1,0),0),"n/a",IF($BK598="",$BJ598/SUMIFS($BJ:$BJ,$BK:$BK,"",$B:$B,$B598)*VLOOKUP($BL$1,NAV!$A:$N,MATCH("Hedged sc",NAV!$A$1:$N$1,0),0)/VLOOKUP($BL$1,NAV!$A:$N,MATCH("SC in FUND CCY",NAV!$A$1:$N$1,0),0),IF($BK598&lt;&gt;VLOOKUP($BL$1,NAV!$A:$N,MATCH("SC",NAV!$A$1:$N$1,0),0),"n/a",$BJ598/VLOOKUP($BL$1,NAV!$A:$N,MATCH("SC in FUND CCY",NAV!$A$1:$N$1,0),0))))</f>
        <v>n/a</v>
      </c>
    </row>
    <row r="599" spans="1:64" hidden="1" x14ac:dyDescent="0.25">
      <c r="A599" s="1">
        <v>44196</v>
      </c>
      <c r="B599" t="s">
        <v>98</v>
      </c>
      <c r="C599" t="s">
        <v>99</v>
      </c>
      <c r="D599" t="s">
        <v>57</v>
      </c>
      <c r="E599" t="s">
        <v>58</v>
      </c>
      <c r="F599" t="s">
        <v>59</v>
      </c>
      <c r="G599" t="s">
        <v>60</v>
      </c>
      <c r="H599">
        <v>450</v>
      </c>
      <c r="I599" t="s">
        <v>58</v>
      </c>
      <c r="L599" t="s">
        <v>57</v>
      </c>
      <c r="M599">
        <v>144120</v>
      </c>
      <c r="N599">
        <v>0</v>
      </c>
      <c r="Q599" t="s">
        <v>61</v>
      </c>
      <c r="AQ599">
        <v>818878.95</v>
      </c>
      <c r="AS599">
        <v>818878.95</v>
      </c>
      <c r="AT599">
        <v>818878.95</v>
      </c>
      <c r="AV599">
        <v>818878.95</v>
      </c>
      <c r="BA599">
        <v>1166712.8400000001</v>
      </c>
      <c r="BD599">
        <v>107190099.39</v>
      </c>
      <c r="BE599">
        <v>0.76395000000000002</v>
      </c>
      <c r="BF599" t="str">
        <f>IF(TRIM(W599)="",IF(TRIM(O599)="",IF(TRIM(M599)="","please check",CONCATENATE(M599,"_",COUNTIFS($M$2:$M599,M599,$C$2:$C599,$C599))),CONCATENATE(O599,"_",COUNTIFS($O$2:$O599,O599,$C$2:$C599,$C599))),W599)</f>
        <v>144120_1</v>
      </c>
      <c r="BG599" t="str">
        <f t="shared" si="35"/>
        <v/>
      </c>
      <c r="BH599">
        <f t="shared" si="36"/>
        <v>818878.95</v>
      </c>
      <c r="BI599">
        <f t="shared" si="37"/>
        <v>818878.95</v>
      </c>
      <c r="BJ599">
        <f>IF($I599&lt;&gt;"F.E.T.",$AV599,IF($BK599="",IF($D599=$L599,$BI599,-SUMIFS($BI:$BI,$BG:$BG,$BG599,$B:$B,$B599,$L:$L,"&lt;&gt;"&amp;$L599)+SUMIFS($AY:$AY,$BG:$BG,$BG599,$B:$B,$B599)),IF($D599=$L599,-SUMIFS($BI:$BI,$BG:$BG,$BG599,$B:$B,$B599,$L:$L,"&lt;&gt;"&amp;$L599)*VLOOKUP($D599&amp;(IF($L599=MID($Q599,FIND("Bought ",$Q599)+7,3),MID($Q599,FIND("Sold ",$Q599)+5,3),IF($L599=MID($Q599,FIND("Sold ",$Q599)+5,3),MID($Q599,FIND("Bought ",$Q599)+7,3),"error"))),FX!$A:$B,2,0)+SUMIFS($AY:$AY,$BG:$BG,$BG599,$B:$B,$B599),$BI599*(VLOOKUP($D599&amp;$L599,FX!$A:$B,2,0)))))</f>
        <v>818878.95</v>
      </c>
      <c r="BK599" t="str">
        <f>IF(E599="CASH",IFERROR(VLOOKUP(M599,[1]mapping!$A:$C,3,0),""),IF(I599="F.E.T.",IF(VLOOKUP(O599,[1]forwards!$E:$Q,13,0)=0,"",VLOOKUP(O599,[1]forwards!$E:$Q,13,0)),""))</f>
        <v/>
      </c>
      <c r="BL599" t="str">
        <f>IF($B599&lt;&gt;VLOOKUP($BL$1,NAV!$A:$N,MATCH("SubFund_Code",NAV!$A$1:$N$1,0),0),"n/a",IF($BK599="",$BJ599/SUMIFS($BJ:$BJ,$BK:$BK,"",$B:$B,$B599)*VLOOKUP($BL$1,NAV!$A:$N,MATCH("Hedged sc",NAV!$A$1:$N$1,0),0)/VLOOKUP($BL$1,NAV!$A:$N,MATCH("SC in FUND CCY",NAV!$A$1:$N$1,0),0),IF($BK599&lt;&gt;VLOOKUP($BL$1,NAV!$A:$N,MATCH("SC",NAV!$A$1:$N$1,0),0),"n/a",$BJ599/VLOOKUP($BL$1,NAV!$A:$N,MATCH("SC in FUND CCY",NAV!$A$1:$N$1,0),0))))</f>
        <v>n/a</v>
      </c>
    </row>
    <row r="600" spans="1:64" hidden="1" x14ac:dyDescent="0.25">
      <c r="A600" s="1">
        <v>44196</v>
      </c>
      <c r="B600" t="s">
        <v>98</v>
      </c>
      <c r="C600" t="s">
        <v>99</v>
      </c>
      <c r="D600" t="s">
        <v>57</v>
      </c>
      <c r="E600" t="s">
        <v>124</v>
      </c>
      <c r="F600" t="s">
        <v>125</v>
      </c>
      <c r="G600" t="s">
        <v>126</v>
      </c>
      <c r="H600">
        <v>100</v>
      </c>
      <c r="I600" t="s">
        <v>268</v>
      </c>
      <c r="J600">
        <v>100</v>
      </c>
      <c r="K600" t="s">
        <v>269</v>
      </c>
      <c r="L600" t="s">
        <v>70</v>
      </c>
      <c r="P600">
        <v>59405000000</v>
      </c>
      <c r="Q600" t="s">
        <v>479</v>
      </c>
      <c r="R600" t="s">
        <v>227</v>
      </c>
      <c r="S600" t="s">
        <v>271</v>
      </c>
      <c r="T600" t="s">
        <v>272</v>
      </c>
      <c r="U600" t="s">
        <v>273</v>
      </c>
      <c r="V600">
        <v>20067</v>
      </c>
      <c r="W600" t="s">
        <v>480</v>
      </c>
      <c r="X600">
        <v>7108899</v>
      </c>
      <c r="AB600">
        <v>25546</v>
      </c>
      <c r="AC600" s="1">
        <v>43426</v>
      </c>
      <c r="AD600" s="1">
        <v>43430</v>
      </c>
      <c r="AE600" s="1">
        <v>43920</v>
      </c>
      <c r="AL600">
        <v>1.127286</v>
      </c>
      <c r="AO600">
        <v>19.726386000000002</v>
      </c>
      <c r="AP600">
        <v>24.71</v>
      </c>
      <c r="AQ600">
        <v>631241.66</v>
      </c>
      <c r="AR600">
        <v>0</v>
      </c>
      <c r="AS600">
        <v>631241.66</v>
      </c>
      <c r="AT600">
        <v>583641.74</v>
      </c>
      <c r="AU600">
        <v>0</v>
      </c>
      <c r="AV600">
        <v>583641.74</v>
      </c>
      <c r="AW600">
        <v>503930.25</v>
      </c>
      <c r="AX600">
        <v>447029.47</v>
      </c>
      <c r="BA600">
        <v>17208687.359999999</v>
      </c>
      <c r="BB600">
        <v>0</v>
      </c>
      <c r="BC600">
        <v>17208687.359999999</v>
      </c>
      <c r="BD600">
        <v>107190099.39</v>
      </c>
      <c r="BE600">
        <v>0.54449199999999998</v>
      </c>
      <c r="BF600" t="str">
        <f>IF(TRIM(W600)="",IF(TRIM(O600)="",IF(TRIM(M600)="","please check",CONCATENATE(M600,"_",COUNTIFS($M$2:$M600,M600,$C$2:$C600,$C600))),CONCATENATE(O600,"_",COUNTIFS($O$2:$O600,O600,$C$2:$C600,$C600))),W600)</f>
        <v>CH0012221716</v>
      </c>
      <c r="BG600" t="str">
        <f t="shared" si="35"/>
        <v/>
      </c>
      <c r="BH600">
        <f t="shared" si="36"/>
        <v>25546</v>
      </c>
      <c r="BI600">
        <f t="shared" si="37"/>
        <v>631241.66</v>
      </c>
      <c r="BJ600">
        <f>IF($I600&lt;&gt;"F.E.T.",$AV600,IF($BK600="",IF($D600=$L600,$BI600,-SUMIFS($BI:$BI,$BG:$BG,$BG600,$B:$B,$B600,$L:$L,"&lt;&gt;"&amp;$L600)+SUMIFS($AY:$AY,$BG:$BG,$BG600,$B:$B,$B600)),IF($D600=$L600,-SUMIFS($BI:$BI,$BG:$BG,$BG600,$B:$B,$B600,$L:$L,"&lt;&gt;"&amp;$L600)*VLOOKUP($D600&amp;(IF($L600=MID($Q600,FIND("Bought ",$Q600)+7,3),MID($Q600,FIND("Sold ",$Q600)+5,3),IF($L600=MID($Q600,FIND("Sold ",$Q600)+5,3),MID($Q600,FIND("Bought ",$Q600)+7,3),"error"))),FX!$A:$B,2,0)+SUMIFS($AY:$AY,$BG:$BG,$BG600,$B:$B,$B600),$BI600*(VLOOKUP($D600&amp;$L600,FX!$A:$B,2,0)))))</f>
        <v>583641.74</v>
      </c>
      <c r="BK600" t="str">
        <f>IF(E600="CASH",IFERROR(VLOOKUP(M600,[1]mapping!$A:$C,3,0),""),IF(I600="F.E.T.",IF(VLOOKUP(O600,[1]forwards!$E:$Q,13,0)=0,"",VLOOKUP(O600,[1]forwards!$E:$Q,13,0)),""))</f>
        <v/>
      </c>
      <c r="BL600" t="str">
        <f>IF($B600&lt;&gt;VLOOKUP($BL$1,NAV!$A:$N,MATCH("SubFund_Code",NAV!$A$1:$N$1,0),0),"n/a",IF($BK600="",$BJ600/SUMIFS($BJ:$BJ,$BK:$BK,"",$B:$B,$B600)*VLOOKUP($BL$1,NAV!$A:$N,MATCH("Hedged sc",NAV!$A$1:$N$1,0),0)/VLOOKUP($BL$1,NAV!$A:$N,MATCH("SC in FUND CCY",NAV!$A$1:$N$1,0),0),IF($BK600&lt;&gt;VLOOKUP($BL$1,NAV!$A:$N,MATCH("SC",NAV!$A$1:$N$1,0),0),"n/a",$BJ600/VLOOKUP($BL$1,NAV!$A:$N,MATCH("SC in FUND CCY",NAV!$A$1:$N$1,0),0))))</f>
        <v>n/a</v>
      </c>
    </row>
    <row r="601" spans="1:64" hidden="1" x14ac:dyDescent="0.25">
      <c r="A601" s="1">
        <v>44196</v>
      </c>
      <c r="B601" t="s">
        <v>98</v>
      </c>
      <c r="C601" t="s">
        <v>99</v>
      </c>
      <c r="D601" t="s">
        <v>57</v>
      </c>
      <c r="E601" t="s">
        <v>124</v>
      </c>
      <c r="F601" t="s">
        <v>125</v>
      </c>
      <c r="G601" t="s">
        <v>126</v>
      </c>
      <c r="H601">
        <v>100</v>
      </c>
      <c r="I601" t="s">
        <v>268</v>
      </c>
      <c r="J601">
        <v>100</v>
      </c>
      <c r="K601" t="s">
        <v>269</v>
      </c>
      <c r="L601" t="s">
        <v>70</v>
      </c>
      <c r="P601">
        <v>62610000000</v>
      </c>
      <c r="Q601" t="s">
        <v>477</v>
      </c>
      <c r="R601" t="s">
        <v>237</v>
      </c>
      <c r="S601" t="s">
        <v>271</v>
      </c>
      <c r="T601" t="s">
        <v>272</v>
      </c>
      <c r="U601" t="s">
        <v>273</v>
      </c>
      <c r="V601">
        <v>20067</v>
      </c>
      <c r="W601" t="s">
        <v>478</v>
      </c>
      <c r="X601">
        <v>7124594</v>
      </c>
      <c r="AB601">
        <v>11715</v>
      </c>
      <c r="AC601" s="1">
        <v>43923</v>
      </c>
      <c r="AD601" s="1">
        <v>43927</v>
      </c>
      <c r="AE601" s="1">
        <v>43949</v>
      </c>
      <c r="AL601">
        <v>1.0583549999999999</v>
      </c>
      <c r="AO601">
        <v>126.78223699999999</v>
      </c>
      <c r="AP601">
        <v>157.5</v>
      </c>
      <c r="AQ601">
        <v>1845112.5</v>
      </c>
      <c r="AR601">
        <v>0</v>
      </c>
      <c r="AS601">
        <v>1845112.5</v>
      </c>
      <c r="AT601">
        <v>1705978.46</v>
      </c>
      <c r="AU601">
        <v>0</v>
      </c>
      <c r="AV601">
        <v>1705978.46</v>
      </c>
      <c r="AW601">
        <v>1485253.91</v>
      </c>
      <c r="AX601">
        <v>1403361.45</v>
      </c>
      <c r="BA601">
        <v>17208687.359999999</v>
      </c>
      <c r="BB601">
        <v>0</v>
      </c>
      <c r="BC601">
        <v>17208687.359999999</v>
      </c>
      <c r="BD601">
        <v>107190099.39</v>
      </c>
      <c r="BE601">
        <v>1.591545</v>
      </c>
      <c r="BF601" t="str">
        <f>IF(TRIM(W601)="",IF(TRIM(O601)="",IF(TRIM(M601)="","please check",CONCATENATE(M601,"_",COUNTIFS($M$2:$M601,M601,$C$2:$C601,$C601))),CONCATENATE(O601,"_",COUNTIFS($O$2:$O601,O601,$C$2:$C601,$C601))),W601)</f>
        <v>CH0012410517</v>
      </c>
      <c r="BG601" t="str">
        <f t="shared" si="35"/>
        <v/>
      </c>
      <c r="BH601">
        <f t="shared" si="36"/>
        <v>11715</v>
      </c>
      <c r="BI601">
        <f t="shared" si="37"/>
        <v>1845112.5</v>
      </c>
      <c r="BJ601">
        <f>IF($I601&lt;&gt;"F.E.T.",$AV601,IF($BK601="",IF($D601=$L601,$BI601,-SUMIFS($BI:$BI,$BG:$BG,$BG601,$B:$B,$B601,$L:$L,"&lt;&gt;"&amp;$L601)+SUMIFS($AY:$AY,$BG:$BG,$BG601,$B:$B,$B601)),IF($D601=$L601,-SUMIFS($BI:$BI,$BG:$BG,$BG601,$B:$B,$B601,$L:$L,"&lt;&gt;"&amp;$L601)*VLOOKUP($D601&amp;(IF($L601=MID($Q601,FIND("Bought ",$Q601)+7,3),MID($Q601,FIND("Sold ",$Q601)+5,3),IF($L601=MID($Q601,FIND("Sold ",$Q601)+5,3),MID($Q601,FIND("Bought ",$Q601)+7,3),"error"))),FX!$A:$B,2,0)+SUMIFS($AY:$AY,$BG:$BG,$BG601,$B:$B,$B601),$BI601*(VLOOKUP($D601&amp;$L601,FX!$A:$B,2,0)))))</f>
        <v>1705978.46</v>
      </c>
      <c r="BK601" t="str">
        <f>IF(E601="CASH",IFERROR(VLOOKUP(M601,[1]mapping!$A:$C,3,0),""),IF(I601="F.E.T.",IF(VLOOKUP(O601,[1]forwards!$E:$Q,13,0)=0,"",VLOOKUP(O601,[1]forwards!$E:$Q,13,0)),""))</f>
        <v/>
      </c>
      <c r="BL601" t="str">
        <f>IF($B601&lt;&gt;VLOOKUP($BL$1,NAV!$A:$N,MATCH("SubFund_Code",NAV!$A$1:$N$1,0),0),"n/a",IF($BK601="",$BJ601/SUMIFS($BJ:$BJ,$BK:$BK,"",$B:$B,$B601)*VLOOKUP($BL$1,NAV!$A:$N,MATCH("Hedged sc",NAV!$A$1:$N$1,0),0)/VLOOKUP($BL$1,NAV!$A:$N,MATCH("SC in FUND CCY",NAV!$A$1:$N$1,0),0),IF($BK601&lt;&gt;VLOOKUP($BL$1,NAV!$A:$N,MATCH("SC",NAV!$A$1:$N$1,0),0),"n/a",$BJ601/VLOOKUP($BL$1,NAV!$A:$N,MATCH("SC in FUND CCY",NAV!$A$1:$N$1,0),0))))</f>
        <v>n/a</v>
      </c>
    </row>
    <row r="602" spans="1:64" hidden="1" x14ac:dyDescent="0.25">
      <c r="A602" s="1">
        <v>44196</v>
      </c>
      <c r="B602" t="s">
        <v>98</v>
      </c>
      <c r="C602" t="s">
        <v>99</v>
      </c>
      <c r="D602" t="s">
        <v>57</v>
      </c>
      <c r="E602" t="s">
        <v>124</v>
      </c>
      <c r="F602" t="s">
        <v>125</v>
      </c>
      <c r="G602" t="s">
        <v>126</v>
      </c>
      <c r="H602">
        <v>100</v>
      </c>
      <c r="I602" t="s">
        <v>268</v>
      </c>
      <c r="J602">
        <v>100</v>
      </c>
      <c r="K602" t="s">
        <v>269</v>
      </c>
      <c r="L602" t="s">
        <v>70</v>
      </c>
      <c r="P602">
        <v>59177000000</v>
      </c>
      <c r="Q602" t="s">
        <v>278</v>
      </c>
      <c r="R602" t="s">
        <v>142</v>
      </c>
      <c r="S602" t="s">
        <v>271</v>
      </c>
      <c r="T602" t="s">
        <v>272</v>
      </c>
      <c r="U602" t="s">
        <v>273</v>
      </c>
      <c r="V602">
        <v>20067</v>
      </c>
      <c r="W602" t="s">
        <v>279</v>
      </c>
      <c r="X602">
        <v>7110388</v>
      </c>
      <c r="AB602">
        <v>14461</v>
      </c>
      <c r="AC602" s="1">
        <v>43131</v>
      </c>
      <c r="AD602" s="1">
        <v>43133</v>
      </c>
      <c r="AE602" s="1">
        <v>43909</v>
      </c>
      <c r="AL602">
        <v>1.1214949999999999</v>
      </c>
      <c r="AO602">
        <v>262.38397900000001</v>
      </c>
      <c r="AP602">
        <v>309</v>
      </c>
      <c r="AQ602">
        <v>4468449</v>
      </c>
      <c r="AR602">
        <v>0</v>
      </c>
      <c r="AS602">
        <v>4468449</v>
      </c>
      <c r="AT602">
        <v>4131497.52</v>
      </c>
      <c r="AU602">
        <v>0</v>
      </c>
      <c r="AV602">
        <v>4131497.52</v>
      </c>
      <c r="AW602">
        <v>3794334.72</v>
      </c>
      <c r="AX602">
        <v>3383283.62</v>
      </c>
      <c r="BA602">
        <v>17208687.359999999</v>
      </c>
      <c r="BB602">
        <v>0</v>
      </c>
      <c r="BC602">
        <v>17208687.359999999</v>
      </c>
      <c r="BD602">
        <v>107190099.39</v>
      </c>
      <c r="BE602">
        <v>3.854365</v>
      </c>
      <c r="BF602" t="str">
        <f>IF(TRIM(W602)="",IF(TRIM(O602)="",IF(TRIM(M602)="","please check",CONCATENATE(M602,"_",COUNTIFS($M$2:$M602,M602,$C$2:$C602,$C602))),CONCATENATE(O602,"_",COUNTIFS($O$2:$O602,O602,$C$2:$C602,$C602))),W602)</f>
        <v>CH0012032048</v>
      </c>
      <c r="BG602" t="str">
        <f t="shared" si="35"/>
        <v/>
      </c>
      <c r="BH602">
        <f t="shared" si="36"/>
        <v>14461</v>
      </c>
      <c r="BI602">
        <f t="shared" si="37"/>
        <v>4468449</v>
      </c>
      <c r="BJ602">
        <f>IF($I602&lt;&gt;"F.E.T.",$AV602,IF($BK602="",IF($D602=$L602,$BI602,-SUMIFS($BI:$BI,$BG:$BG,$BG602,$B:$B,$B602,$L:$L,"&lt;&gt;"&amp;$L602)+SUMIFS($AY:$AY,$BG:$BG,$BG602,$B:$B,$B602)),IF($D602=$L602,-SUMIFS($BI:$BI,$BG:$BG,$BG602,$B:$B,$B602,$L:$L,"&lt;&gt;"&amp;$L602)*VLOOKUP($D602&amp;(IF($L602=MID($Q602,FIND("Bought ",$Q602)+7,3),MID($Q602,FIND("Sold ",$Q602)+5,3),IF($L602=MID($Q602,FIND("Sold ",$Q602)+5,3),MID($Q602,FIND("Bought ",$Q602)+7,3),"error"))),FX!$A:$B,2,0)+SUMIFS($AY:$AY,$BG:$BG,$BG602,$B:$B,$B602),$BI602*(VLOOKUP($D602&amp;$L602,FX!$A:$B,2,0)))))</f>
        <v>4131497.52</v>
      </c>
      <c r="BK602" t="str">
        <f>IF(E602="CASH",IFERROR(VLOOKUP(M602,[1]mapping!$A:$C,3,0),""),IF(I602="F.E.T.",IF(VLOOKUP(O602,[1]forwards!$E:$Q,13,0)=0,"",VLOOKUP(O602,[1]forwards!$E:$Q,13,0)),""))</f>
        <v/>
      </c>
      <c r="BL602" t="str">
        <f>IF($B602&lt;&gt;VLOOKUP($BL$1,NAV!$A:$N,MATCH("SubFund_Code",NAV!$A$1:$N$1,0),0),"n/a",IF($BK602="",$BJ602/SUMIFS($BJ:$BJ,$BK:$BK,"",$B:$B,$B602)*VLOOKUP($BL$1,NAV!$A:$N,MATCH("Hedged sc",NAV!$A$1:$N$1,0),0)/VLOOKUP($BL$1,NAV!$A:$N,MATCH("SC in FUND CCY",NAV!$A$1:$N$1,0),0),IF($BK602&lt;&gt;VLOOKUP($BL$1,NAV!$A:$N,MATCH("SC",NAV!$A$1:$N$1,0),0),"n/a",$BJ602/VLOOKUP($BL$1,NAV!$A:$N,MATCH("SC in FUND CCY",NAV!$A$1:$N$1,0),0))))</f>
        <v>n/a</v>
      </c>
    </row>
    <row r="603" spans="1:64" hidden="1" x14ac:dyDescent="0.25">
      <c r="A603" s="1">
        <v>44196</v>
      </c>
      <c r="B603" t="s">
        <v>98</v>
      </c>
      <c r="C603" t="s">
        <v>99</v>
      </c>
      <c r="D603" t="s">
        <v>57</v>
      </c>
      <c r="E603" t="s">
        <v>124</v>
      </c>
      <c r="F603" t="s">
        <v>125</v>
      </c>
      <c r="G603" t="s">
        <v>126</v>
      </c>
      <c r="H603">
        <v>100</v>
      </c>
      <c r="I603" t="s">
        <v>268</v>
      </c>
      <c r="J603">
        <v>100</v>
      </c>
      <c r="K603" t="s">
        <v>269</v>
      </c>
      <c r="L603" t="s">
        <v>70</v>
      </c>
      <c r="P603">
        <v>854991000000</v>
      </c>
      <c r="Q603" t="s">
        <v>314</v>
      </c>
      <c r="R603" t="s">
        <v>136</v>
      </c>
      <c r="S603" t="s">
        <v>271</v>
      </c>
      <c r="T603" t="s">
        <v>272</v>
      </c>
      <c r="U603" t="s">
        <v>273</v>
      </c>
      <c r="V603">
        <v>20067</v>
      </c>
      <c r="W603" t="s">
        <v>315</v>
      </c>
      <c r="X603" t="s">
        <v>316</v>
      </c>
      <c r="AB603">
        <v>50643</v>
      </c>
      <c r="AC603" s="1">
        <v>43426</v>
      </c>
      <c r="AD603" s="1">
        <v>43430</v>
      </c>
      <c r="AE603" s="1">
        <v>44162</v>
      </c>
      <c r="AL603">
        <v>1.127373</v>
      </c>
      <c r="AO603">
        <v>12.858691</v>
      </c>
      <c r="AP603">
        <v>12.47</v>
      </c>
      <c r="AQ603">
        <v>631518.21</v>
      </c>
      <c r="AR603">
        <v>0</v>
      </c>
      <c r="AS603">
        <v>631518.21</v>
      </c>
      <c r="AT603">
        <v>583897.43999999994</v>
      </c>
      <c r="AU603">
        <v>0</v>
      </c>
      <c r="AV603">
        <v>583897.43999999994</v>
      </c>
      <c r="AW603">
        <v>651202.69999999995</v>
      </c>
      <c r="AX603">
        <v>577628.19999999995</v>
      </c>
      <c r="BA603">
        <v>17208687.359999999</v>
      </c>
      <c r="BB603">
        <v>0</v>
      </c>
      <c r="BC603">
        <v>17208687.359999999</v>
      </c>
      <c r="BD603">
        <v>107190099.39</v>
      </c>
      <c r="BE603">
        <v>0.54473099999999997</v>
      </c>
      <c r="BF603" t="str">
        <f>IF(TRIM(W603)="",IF(TRIM(O603)="",IF(TRIM(M603)="","please check",CONCATENATE(M603,"_",COUNTIFS($M$2:$M603,M603,$C$2:$C603,$C603))),CONCATENATE(O603,"_",COUNTIFS($O$2:$O603,O603,$C$2:$C603,$C603))),W603)</f>
        <v>CH0244767585</v>
      </c>
      <c r="BG603" t="str">
        <f t="shared" si="35"/>
        <v/>
      </c>
      <c r="BH603">
        <f t="shared" si="36"/>
        <v>50643</v>
      </c>
      <c r="BI603">
        <f t="shared" si="37"/>
        <v>631518.21</v>
      </c>
      <c r="BJ603">
        <f>IF($I603&lt;&gt;"F.E.T.",$AV603,IF($BK603="",IF($D603=$L603,$BI603,-SUMIFS($BI:$BI,$BG:$BG,$BG603,$B:$B,$B603,$L:$L,"&lt;&gt;"&amp;$L603)+SUMIFS($AY:$AY,$BG:$BG,$BG603,$B:$B,$B603)),IF($D603=$L603,-SUMIFS($BI:$BI,$BG:$BG,$BG603,$B:$B,$B603,$L:$L,"&lt;&gt;"&amp;$L603)*VLOOKUP($D603&amp;(IF($L603=MID($Q603,FIND("Bought ",$Q603)+7,3),MID($Q603,FIND("Sold ",$Q603)+5,3),IF($L603=MID($Q603,FIND("Sold ",$Q603)+5,3),MID($Q603,FIND("Bought ",$Q603)+7,3),"error"))),FX!$A:$B,2,0)+SUMIFS($AY:$AY,$BG:$BG,$BG603,$B:$B,$B603),$BI603*(VLOOKUP($D603&amp;$L603,FX!$A:$B,2,0)))))</f>
        <v>583897.43999999994</v>
      </c>
      <c r="BK603" t="str">
        <f>IF(E603="CASH",IFERROR(VLOOKUP(M603,[1]mapping!$A:$C,3,0),""),IF(I603="F.E.T.",IF(VLOOKUP(O603,[1]forwards!$E:$Q,13,0)=0,"",VLOOKUP(O603,[1]forwards!$E:$Q,13,0)),""))</f>
        <v/>
      </c>
      <c r="BL603" t="str">
        <f>IF($B603&lt;&gt;VLOOKUP($BL$1,NAV!$A:$N,MATCH("SubFund_Code",NAV!$A$1:$N$1,0),0),"n/a",IF($BK603="",$BJ603/SUMIFS($BJ:$BJ,$BK:$BK,"",$B:$B,$B603)*VLOOKUP($BL$1,NAV!$A:$N,MATCH("Hedged sc",NAV!$A$1:$N$1,0),0)/VLOOKUP($BL$1,NAV!$A:$N,MATCH("SC in FUND CCY",NAV!$A$1:$N$1,0),0),IF($BK603&lt;&gt;VLOOKUP($BL$1,NAV!$A:$N,MATCH("SC",NAV!$A$1:$N$1,0),0),"n/a",$BJ603/VLOOKUP($BL$1,NAV!$A:$N,MATCH("SC in FUND CCY",NAV!$A$1:$N$1,0),0))))</f>
        <v>n/a</v>
      </c>
    </row>
    <row r="604" spans="1:64" hidden="1" x14ac:dyDescent="0.25">
      <c r="A604" s="1">
        <v>44196</v>
      </c>
      <c r="B604" t="s">
        <v>98</v>
      </c>
      <c r="C604" t="s">
        <v>99</v>
      </c>
      <c r="D604" t="s">
        <v>57</v>
      </c>
      <c r="E604" t="s">
        <v>124</v>
      </c>
      <c r="F604" t="s">
        <v>125</v>
      </c>
      <c r="G604" t="s">
        <v>126</v>
      </c>
      <c r="H604">
        <v>100</v>
      </c>
      <c r="I604" t="s">
        <v>268</v>
      </c>
      <c r="J604">
        <v>100</v>
      </c>
      <c r="K604" t="s">
        <v>269</v>
      </c>
      <c r="L604" t="s">
        <v>70</v>
      </c>
      <c r="P604">
        <v>782192000000</v>
      </c>
      <c r="Q604" t="s">
        <v>270</v>
      </c>
      <c r="R604" t="s">
        <v>136</v>
      </c>
      <c r="S604" t="s">
        <v>271</v>
      </c>
      <c r="T604" t="s">
        <v>272</v>
      </c>
      <c r="U604" t="s">
        <v>273</v>
      </c>
      <c r="V604">
        <v>20067</v>
      </c>
      <c r="W604" t="s">
        <v>274</v>
      </c>
      <c r="X604" t="s">
        <v>275</v>
      </c>
      <c r="AB604">
        <v>7293</v>
      </c>
      <c r="AC604" s="1">
        <v>43426</v>
      </c>
      <c r="AD604" s="1">
        <v>43430</v>
      </c>
      <c r="AE604" s="1">
        <v>44090</v>
      </c>
      <c r="AL604">
        <v>1.1262890000000001</v>
      </c>
      <c r="AO604">
        <v>70.629847999999996</v>
      </c>
      <c r="AP604">
        <v>80.08</v>
      </c>
      <c r="AQ604">
        <v>584023.43999999994</v>
      </c>
      <c r="AR604">
        <v>0</v>
      </c>
      <c r="AS604">
        <v>584023.43999999994</v>
      </c>
      <c r="AT604">
        <v>539984.1</v>
      </c>
      <c r="AU604">
        <v>0</v>
      </c>
      <c r="AV604">
        <v>539984.1</v>
      </c>
      <c r="AW604">
        <v>515103.48</v>
      </c>
      <c r="AX604">
        <v>457345.78</v>
      </c>
      <c r="BA604">
        <v>17208687.359999999</v>
      </c>
      <c r="BB604">
        <v>0</v>
      </c>
      <c r="BC604">
        <v>17208687.359999999</v>
      </c>
      <c r="BD604">
        <v>107190099.39</v>
      </c>
      <c r="BE604">
        <v>0.50376299999999996</v>
      </c>
      <c r="BF604" t="str">
        <f>IF(TRIM(W604)="",IF(TRIM(O604)="",IF(TRIM(M604)="","please check",CONCATENATE(M604,"_",COUNTIFS($M$2:$M604,M604,$C$2:$C604,$C604))),CONCATENATE(O604,"_",COUNTIFS($O$2:$O604,O604,$C$2:$C604,$C604))),W604)</f>
        <v>CH0210483332</v>
      </c>
      <c r="BG604" t="str">
        <f t="shared" si="35"/>
        <v/>
      </c>
      <c r="BH604">
        <f t="shared" si="36"/>
        <v>7293</v>
      </c>
      <c r="BI604">
        <f t="shared" si="37"/>
        <v>584023.43999999994</v>
      </c>
      <c r="BJ604">
        <f>IF($I604&lt;&gt;"F.E.T.",$AV604,IF($BK604="",IF($D604=$L604,$BI604,-SUMIFS($BI:$BI,$BG:$BG,$BG604,$B:$B,$B604,$L:$L,"&lt;&gt;"&amp;$L604)+SUMIFS($AY:$AY,$BG:$BG,$BG604,$B:$B,$B604)),IF($D604=$L604,-SUMIFS($BI:$BI,$BG:$BG,$BG604,$B:$B,$B604,$L:$L,"&lt;&gt;"&amp;$L604)*VLOOKUP($D604&amp;(IF($L604=MID($Q604,FIND("Bought ",$Q604)+7,3),MID($Q604,FIND("Sold ",$Q604)+5,3),IF($L604=MID($Q604,FIND("Sold ",$Q604)+5,3),MID($Q604,FIND("Bought ",$Q604)+7,3),"error"))),FX!$A:$B,2,0)+SUMIFS($AY:$AY,$BG:$BG,$BG604,$B:$B,$B604),$BI604*(VLOOKUP($D604&amp;$L604,FX!$A:$B,2,0)))))</f>
        <v>539984.1</v>
      </c>
      <c r="BK604" t="str">
        <f>IF(E604="CASH",IFERROR(VLOOKUP(M604,[1]mapping!$A:$C,3,0),""),IF(I604="F.E.T.",IF(VLOOKUP(O604,[1]forwards!$E:$Q,13,0)=0,"",VLOOKUP(O604,[1]forwards!$E:$Q,13,0)),""))</f>
        <v/>
      </c>
      <c r="BL604" t="str">
        <f>IF($B604&lt;&gt;VLOOKUP($BL$1,NAV!$A:$N,MATCH("SubFund_Code",NAV!$A$1:$N$1,0),0),"n/a",IF($BK604="",$BJ604/SUMIFS($BJ:$BJ,$BK:$BK,"",$B:$B,$B604)*VLOOKUP($BL$1,NAV!$A:$N,MATCH("Hedged sc",NAV!$A$1:$N$1,0),0)/VLOOKUP($BL$1,NAV!$A:$N,MATCH("SC in FUND CCY",NAV!$A$1:$N$1,0),0),IF($BK604&lt;&gt;VLOOKUP($BL$1,NAV!$A:$N,MATCH("SC",NAV!$A$1:$N$1,0),0),"n/a",$BJ604/VLOOKUP($BL$1,NAV!$A:$N,MATCH("SC in FUND CCY",NAV!$A$1:$N$1,0),0))))</f>
        <v>n/a</v>
      </c>
    </row>
    <row r="605" spans="1:64" hidden="1" x14ac:dyDescent="0.25">
      <c r="A605" s="1">
        <v>44196</v>
      </c>
      <c r="B605" t="s">
        <v>98</v>
      </c>
      <c r="C605" t="s">
        <v>99</v>
      </c>
      <c r="D605" t="s">
        <v>57</v>
      </c>
      <c r="E605" t="s">
        <v>124</v>
      </c>
      <c r="F605" t="s">
        <v>125</v>
      </c>
      <c r="G605" t="s">
        <v>126</v>
      </c>
      <c r="H605">
        <v>100</v>
      </c>
      <c r="I605" t="s">
        <v>268</v>
      </c>
      <c r="J605">
        <v>100</v>
      </c>
      <c r="K605" t="s">
        <v>269</v>
      </c>
      <c r="L605" t="s">
        <v>70</v>
      </c>
      <c r="P605">
        <v>508920000000</v>
      </c>
      <c r="Q605" t="s">
        <v>481</v>
      </c>
      <c r="R605" t="s">
        <v>136</v>
      </c>
      <c r="S605" t="s">
        <v>271</v>
      </c>
      <c r="T605" t="s">
        <v>272</v>
      </c>
      <c r="U605" t="s">
        <v>273</v>
      </c>
      <c r="V605">
        <v>20067</v>
      </c>
      <c r="W605" t="s">
        <v>482</v>
      </c>
      <c r="X605" t="s">
        <v>483</v>
      </c>
      <c r="AB605">
        <v>2082</v>
      </c>
      <c r="AC605" s="1">
        <v>43426</v>
      </c>
      <c r="AD605" s="1">
        <v>43430</v>
      </c>
      <c r="AE605" s="1">
        <v>43966</v>
      </c>
      <c r="AL605">
        <v>1.1132059999999999</v>
      </c>
      <c r="AO605">
        <v>689.92791099999999</v>
      </c>
      <c r="AP605">
        <v>1040</v>
      </c>
      <c r="AQ605">
        <v>2165280</v>
      </c>
      <c r="AR605">
        <v>0</v>
      </c>
      <c r="AS605">
        <v>2165280</v>
      </c>
      <c r="AT605">
        <v>2002003.15</v>
      </c>
      <c r="AU605">
        <v>0</v>
      </c>
      <c r="AV605">
        <v>2002003.15</v>
      </c>
      <c r="AW605">
        <v>1436429.91</v>
      </c>
      <c r="AX605">
        <v>1290353.99</v>
      </c>
      <c r="BA605">
        <v>17208687.359999999</v>
      </c>
      <c r="BB605">
        <v>0</v>
      </c>
      <c r="BC605">
        <v>17208687.359999999</v>
      </c>
      <c r="BD605">
        <v>107190099.39</v>
      </c>
      <c r="BE605">
        <v>1.867713</v>
      </c>
      <c r="BF605" t="str">
        <f>IF(TRIM(W605)="",IF(TRIM(O605)="",IF(TRIM(M605)="","please check",CONCATENATE(M605,"_",COUNTIFS($M$2:$M605,M605,$C$2:$C605,$C605))),CONCATENATE(O605,"_",COUNTIFS($O$2:$O605,O605,$C$2:$C605,$C605))),W605)</f>
        <v>CH0024608827</v>
      </c>
      <c r="BG605" t="str">
        <f t="shared" si="35"/>
        <v/>
      </c>
      <c r="BH605">
        <f t="shared" si="36"/>
        <v>2082</v>
      </c>
      <c r="BI605">
        <f t="shared" si="37"/>
        <v>2165280</v>
      </c>
      <c r="BJ605">
        <f>IF($I605&lt;&gt;"F.E.T.",$AV605,IF($BK605="",IF($D605=$L605,$BI605,-SUMIFS($BI:$BI,$BG:$BG,$BG605,$B:$B,$B605,$L:$L,"&lt;&gt;"&amp;$L605)+SUMIFS($AY:$AY,$BG:$BG,$BG605,$B:$B,$B605)),IF($D605=$L605,-SUMIFS($BI:$BI,$BG:$BG,$BG605,$B:$B,$B605,$L:$L,"&lt;&gt;"&amp;$L605)*VLOOKUP($D605&amp;(IF($L605=MID($Q605,FIND("Bought ",$Q605)+7,3),MID($Q605,FIND("Sold ",$Q605)+5,3),IF($L605=MID($Q605,FIND("Sold ",$Q605)+5,3),MID($Q605,FIND("Bought ",$Q605)+7,3),"error"))),FX!$A:$B,2,0)+SUMIFS($AY:$AY,$BG:$BG,$BG605,$B:$B,$B605),$BI605*(VLOOKUP($D605&amp;$L605,FX!$A:$B,2,0)))))</f>
        <v>2002003.15</v>
      </c>
      <c r="BK605" t="str">
        <f>IF(E605="CASH",IFERROR(VLOOKUP(M605,[1]mapping!$A:$C,3,0),""),IF(I605="F.E.T.",IF(VLOOKUP(O605,[1]forwards!$E:$Q,13,0)=0,"",VLOOKUP(O605,[1]forwards!$E:$Q,13,0)),""))</f>
        <v/>
      </c>
      <c r="BL605" t="str">
        <f>IF($B605&lt;&gt;VLOOKUP($BL$1,NAV!$A:$N,MATCH("SubFund_Code",NAV!$A$1:$N$1,0),0),"n/a",IF($BK605="",$BJ605/SUMIFS($BJ:$BJ,$BK:$BK,"",$B:$B,$B605)*VLOOKUP($BL$1,NAV!$A:$N,MATCH("Hedged sc",NAV!$A$1:$N$1,0),0)/VLOOKUP($BL$1,NAV!$A:$N,MATCH("SC in FUND CCY",NAV!$A$1:$N$1,0),0),IF($BK605&lt;&gt;VLOOKUP($BL$1,NAV!$A:$N,MATCH("SC",NAV!$A$1:$N$1,0),0),"n/a",$BJ605/VLOOKUP($BL$1,NAV!$A:$N,MATCH("SC in FUND CCY",NAV!$A$1:$N$1,0),0))))</f>
        <v>n/a</v>
      </c>
    </row>
    <row r="606" spans="1:64" hidden="1" x14ac:dyDescent="0.25">
      <c r="A606" s="1">
        <v>44196</v>
      </c>
      <c r="B606" t="s">
        <v>98</v>
      </c>
      <c r="C606" t="s">
        <v>99</v>
      </c>
      <c r="D606" t="s">
        <v>57</v>
      </c>
      <c r="E606" t="s">
        <v>124</v>
      </c>
      <c r="F606" t="s">
        <v>125</v>
      </c>
      <c r="G606" t="s">
        <v>126</v>
      </c>
      <c r="H606">
        <v>100</v>
      </c>
      <c r="I606" t="s">
        <v>268</v>
      </c>
      <c r="J606">
        <v>100</v>
      </c>
      <c r="K606" t="s">
        <v>269</v>
      </c>
      <c r="L606" t="s">
        <v>70</v>
      </c>
      <c r="P606">
        <v>191357000000</v>
      </c>
      <c r="Q606" t="s">
        <v>276</v>
      </c>
      <c r="R606" t="s">
        <v>264</v>
      </c>
      <c r="S606" t="s">
        <v>271</v>
      </c>
      <c r="T606" t="s">
        <v>272</v>
      </c>
      <c r="U606" t="s">
        <v>273</v>
      </c>
      <c r="V606">
        <v>20067</v>
      </c>
      <c r="W606" t="s">
        <v>277</v>
      </c>
      <c r="X606">
        <v>7123870</v>
      </c>
      <c r="AB606">
        <v>54637</v>
      </c>
      <c r="AC606" s="1">
        <v>43426</v>
      </c>
      <c r="AD606" s="1">
        <v>43430</v>
      </c>
      <c r="AE606" s="1">
        <v>43948</v>
      </c>
      <c r="AL606">
        <v>1.122271</v>
      </c>
      <c r="AO606">
        <v>91.748926999999995</v>
      </c>
      <c r="AP606">
        <v>104.26</v>
      </c>
      <c r="AQ606">
        <v>5696453.6200000001</v>
      </c>
      <c r="AR606">
        <v>0</v>
      </c>
      <c r="AS606">
        <v>5696453.6200000001</v>
      </c>
      <c r="AT606">
        <v>5266902.24</v>
      </c>
      <c r="AU606">
        <v>0</v>
      </c>
      <c r="AV606">
        <v>5266902.24</v>
      </c>
      <c r="AW606">
        <v>5012886.1500000004</v>
      </c>
      <c r="AX606">
        <v>4466733.29</v>
      </c>
      <c r="BA606">
        <v>17208687.359999999</v>
      </c>
      <c r="BB606">
        <v>0</v>
      </c>
      <c r="BC606">
        <v>17208687.359999999</v>
      </c>
      <c r="BD606">
        <v>107190099.39</v>
      </c>
      <c r="BE606">
        <v>4.9136090000000001</v>
      </c>
      <c r="BF606" t="str">
        <f>IF(TRIM(W606)="",IF(TRIM(O606)="",IF(TRIM(M606)="","please check",CONCATENATE(M606,"_",COUNTIFS($M$2:$M606,M606,$C$2:$C606,$C606))),CONCATENATE(O606,"_",COUNTIFS($O$2:$O606,O606,$C$2:$C606,$C606))),W606)</f>
        <v>CH0038863350</v>
      </c>
      <c r="BG606" t="str">
        <f t="shared" si="35"/>
        <v/>
      </c>
      <c r="BH606">
        <f t="shared" si="36"/>
        <v>54637</v>
      </c>
      <c r="BI606">
        <f t="shared" si="37"/>
        <v>5696453.6200000001</v>
      </c>
      <c r="BJ606">
        <f>IF($I606&lt;&gt;"F.E.T.",$AV606,IF($BK606="",IF($D606=$L606,$BI606,-SUMIFS($BI:$BI,$BG:$BG,$BG606,$B:$B,$B606,$L:$L,"&lt;&gt;"&amp;$L606)+SUMIFS($AY:$AY,$BG:$BG,$BG606,$B:$B,$B606)),IF($D606=$L606,-SUMIFS($BI:$BI,$BG:$BG,$BG606,$B:$B,$B606,$L:$L,"&lt;&gt;"&amp;$L606)*VLOOKUP($D606&amp;(IF($L606=MID($Q606,FIND("Bought ",$Q606)+7,3),MID($Q606,FIND("Sold ",$Q606)+5,3),IF($L606=MID($Q606,FIND("Sold ",$Q606)+5,3),MID($Q606,FIND("Bought ",$Q606)+7,3),"error"))),FX!$A:$B,2,0)+SUMIFS($AY:$AY,$BG:$BG,$BG606,$B:$B,$B606),$BI606*(VLOOKUP($D606&amp;$L606,FX!$A:$B,2,0)))))</f>
        <v>5266902.24</v>
      </c>
      <c r="BK606" t="str">
        <f>IF(E606="CASH",IFERROR(VLOOKUP(M606,[1]mapping!$A:$C,3,0),""),IF(I606="F.E.T.",IF(VLOOKUP(O606,[1]forwards!$E:$Q,13,0)=0,"",VLOOKUP(O606,[1]forwards!$E:$Q,13,0)),""))</f>
        <v/>
      </c>
      <c r="BL606" t="str">
        <f>IF($B606&lt;&gt;VLOOKUP($BL$1,NAV!$A:$N,MATCH("SubFund_Code",NAV!$A$1:$N$1,0),0),"n/a",IF($BK606="",$BJ606/SUMIFS($BJ:$BJ,$BK:$BK,"",$B:$B,$B606)*VLOOKUP($BL$1,NAV!$A:$N,MATCH("Hedged sc",NAV!$A$1:$N$1,0),0)/VLOOKUP($BL$1,NAV!$A:$N,MATCH("SC in FUND CCY",NAV!$A$1:$N$1,0),0),IF($BK606&lt;&gt;VLOOKUP($BL$1,NAV!$A:$N,MATCH("SC",NAV!$A$1:$N$1,0),0),"n/a",$BJ606/VLOOKUP($BL$1,NAV!$A:$N,MATCH("SC in FUND CCY",NAV!$A$1:$N$1,0),0))))</f>
        <v>n/a</v>
      </c>
    </row>
    <row r="607" spans="1:64" hidden="1" x14ac:dyDescent="0.25">
      <c r="A607" s="1">
        <v>44196</v>
      </c>
      <c r="B607" t="s">
        <v>98</v>
      </c>
      <c r="C607" t="s">
        <v>99</v>
      </c>
      <c r="D607" t="s">
        <v>57</v>
      </c>
      <c r="E607" t="s">
        <v>124</v>
      </c>
      <c r="F607" t="s">
        <v>125</v>
      </c>
      <c r="G607" t="s">
        <v>126</v>
      </c>
      <c r="H607">
        <v>100</v>
      </c>
      <c r="I607" t="s">
        <v>268</v>
      </c>
      <c r="J607">
        <v>100</v>
      </c>
      <c r="K607" t="s">
        <v>269</v>
      </c>
      <c r="L607" t="s">
        <v>70</v>
      </c>
      <c r="P607">
        <v>258378000000</v>
      </c>
      <c r="Q607" t="s">
        <v>484</v>
      </c>
      <c r="R607" t="s">
        <v>263</v>
      </c>
      <c r="S607" t="s">
        <v>271</v>
      </c>
      <c r="T607" t="s">
        <v>272</v>
      </c>
      <c r="U607" t="s">
        <v>273</v>
      </c>
      <c r="V607">
        <v>20067</v>
      </c>
      <c r="W607" t="s">
        <v>485</v>
      </c>
      <c r="X607" t="s">
        <v>486</v>
      </c>
      <c r="AB607">
        <v>36165</v>
      </c>
      <c r="AC607" s="1">
        <v>43740</v>
      </c>
      <c r="AD607" s="1">
        <v>43742</v>
      </c>
      <c r="AL607">
        <v>1.085264</v>
      </c>
      <c r="AO607">
        <v>54.709488</v>
      </c>
      <c r="AP607">
        <v>58.84</v>
      </c>
      <c r="AQ607">
        <v>2127948.6</v>
      </c>
      <c r="AR607">
        <v>0</v>
      </c>
      <c r="AS607">
        <v>2127948.6</v>
      </c>
      <c r="AT607">
        <v>1967486.79</v>
      </c>
      <c r="AU607">
        <v>0</v>
      </c>
      <c r="AV607">
        <v>1967486.79</v>
      </c>
      <c r="AW607">
        <v>1978568.64</v>
      </c>
      <c r="AX607">
        <v>1823122.28</v>
      </c>
      <c r="BA607">
        <v>17208687.359999999</v>
      </c>
      <c r="BB607">
        <v>0</v>
      </c>
      <c r="BC607">
        <v>17208687.359999999</v>
      </c>
      <c r="BD607">
        <v>107190099.39</v>
      </c>
      <c r="BE607">
        <v>1.835512</v>
      </c>
      <c r="BF607" t="str">
        <f>IF(TRIM(W607)="",IF(TRIM(O607)="",IF(TRIM(M607)="","please check",CONCATENATE(M607,"_",COUNTIFS($M$2:$M607,M607,$C$2:$C607,$C607))),CONCATENATE(O607,"_",COUNTIFS($O$2:$O607,O607,$C$2:$C607,$C607))),W607)</f>
        <v>CH0432492467</v>
      </c>
      <c r="BG607" t="str">
        <f t="shared" si="35"/>
        <v/>
      </c>
      <c r="BH607">
        <f t="shared" si="36"/>
        <v>36165</v>
      </c>
      <c r="BI607">
        <f t="shared" si="37"/>
        <v>2127948.6</v>
      </c>
      <c r="BJ607">
        <f>IF($I607&lt;&gt;"F.E.T.",$AV607,IF($BK607="",IF($D607=$L607,$BI607,-SUMIFS($BI:$BI,$BG:$BG,$BG607,$B:$B,$B607,$L:$L,"&lt;&gt;"&amp;$L607)+SUMIFS($AY:$AY,$BG:$BG,$BG607,$B:$B,$B607)),IF($D607=$L607,-SUMIFS($BI:$BI,$BG:$BG,$BG607,$B:$B,$B607,$L:$L,"&lt;&gt;"&amp;$L607)*VLOOKUP($D607&amp;(IF($L607=MID($Q607,FIND("Bought ",$Q607)+7,3),MID($Q607,FIND("Sold ",$Q607)+5,3),IF($L607=MID($Q607,FIND("Sold ",$Q607)+5,3),MID($Q607,FIND("Bought ",$Q607)+7,3),"error"))),FX!$A:$B,2,0)+SUMIFS($AY:$AY,$BG:$BG,$BG607,$B:$B,$B607),$BI607*(VLOOKUP($D607&amp;$L607,FX!$A:$B,2,0)))))</f>
        <v>1967486.79</v>
      </c>
      <c r="BK607" t="str">
        <f>IF(E607="CASH",IFERROR(VLOOKUP(M607,[1]mapping!$A:$C,3,0),""),IF(I607="F.E.T.",IF(VLOOKUP(O607,[1]forwards!$E:$Q,13,0)=0,"",VLOOKUP(O607,[1]forwards!$E:$Q,13,0)),""))</f>
        <v/>
      </c>
      <c r="BL607" t="str">
        <f>IF($B607&lt;&gt;VLOOKUP($BL$1,NAV!$A:$N,MATCH("SubFund_Code",NAV!$A$1:$N$1,0),0),"n/a",IF($BK607="",$BJ607/SUMIFS($BJ:$BJ,$BK:$BK,"",$B:$B,$B607)*VLOOKUP($BL$1,NAV!$A:$N,MATCH("Hedged sc",NAV!$A$1:$N$1,0),0)/VLOOKUP($BL$1,NAV!$A:$N,MATCH("SC in FUND CCY",NAV!$A$1:$N$1,0),0),IF($BK607&lt;&gt;VLOOKUP($BL$1,NAV!$A:$N,MATCH("SC",NAV!$A$1:$N$1,0),0),"n/a",$BJ607/VLOOKUP($BL$1,NAV!$A:$N,MATCH("SC in FUND CCY",NAV!$A$1:$N$1,0),0))))</f>
        <v>n/a</v>
      </c>
    </row>
    <row r="608" spans="1:64" hidden="1" x14ac:dyDescent="0.25">
      <c r="A608" s="1">
        <v>44196</v>
      </c>
      <c r="B608" t="s">
        <v>98</v>
      </c>
      <c r="C608" t="s">
        <v>99</v>
      </c>
      <c r="D608" t="s">
        <v>57</v>
      </c>
      <c r="E608" t="s">
        <v>124</v>
      </c>
      <c r="F608" t="s">
        <v>125</v>
      </c>
      <c r="G608" t="s">
        <v>126</v>
      </c>
      <c r="H608">
        <v>100</v>
      </c>
      <c r="I608" t="s">
        <v>268</v>
      </c>
      <c r="J608">
        <v>100</v>
      </c>
      <c r="K608" t="s">
        <v>269</v>
      </c>
      <c r="L608" t="s">
        <v>70</v>
      </c>
      <c r="P608">
        <v>42554000000</v>
      </c>
      <c r="Q608" t="s">
        <v>475</v>
      </c>
      <c r="R608" t="s">
        <v>281</v>
      </c>
      <c r="S608" t="s">
        <v>271</v>
      </c>
      <c r="T608" t="s">
        <v>272</v>
      </c>
      <c r="U608" t="s">
        <v>273</v>
      </c>
      <c r="V608">
        <v>20067</v>
      </c>
      <c r="W608" t="s">
        <v>476</v>
      </c>
      <c r="X608">
        <v>5980613</v>
      </c>
      <c r="AB608">
        <v>123</v>
      </c>
      <c r="AC608" s="1">
        <v>43923</v>
      </c>
      <c r="AD608" s="1">
        <v>43927</v>
      </c>
      <c r="AL608">
        <v>1.0563670000000001</v>
      </c>
      <c r="AO608">
        <v>2959.3778050000001</v>
      </c>
      <c r="AP608">
        <v>3730</v>
      </c>
      <c r="AQ608">
        <v>458790</v>
      </c>
      <c r="AR608">
        <v>0</v>
      </c>
      <c r="AS608">
        <v>458790</v>
      </c>
      <c r="AT608">
        <v>424194.11</v>
      </c>
      <c r="AU608">
        <v>0</v>
      </c>
      <c r="AV608">
        <v>424194.11</v>
      </c>
      <c r="AW608">
        <v>364003.47</v>
      </c>
      <c r="AX608">
        <v>344580.45</v>
      </c>
      <c r="BA608">
        <v>17208687.359999999</v>
      </c>
      <c r="BB608">
        <v>0</v>
      </c>
      <c r="BC608">
        <v>17208687.359999999</v>
      </c>
      <c r="BD608">
        <v>107190099.39</v>
      </c>
      <c r="BE608">
        <v>0.39573999999999998</v>
      </c>
      <c r="BF608" t="str">
        <f>IF(TRIM(W608)="",IF(TRIM(O608)="",IF(TRIM(M608)="","please check",CONCATENATE(M608,"_",COUNTIFS($M$2:$M608,M608,$C$2:$C608,$C608))),CONCATENATE(O608,"_",COUNTIFS($O$2:$O608,O608,$C$2:$C608,$C608))),W608)</f>
        <v>CH0010645932</v>
      </c>
      <c r="BG608" t="str">
        <f t="shared" si="35"/>
        <v/>
      </c>
      <c r="BH608">
        <f t="shared" si="36"/>
        <v>123</v>
      </c>
      <c r="BI608">
        <f t="shared" si="37"/>
        <v>458790</v>
      </c>
      <c r="BJ608">
        <f>IF($I608&lt;&gt;"F.E.T.",$AV608,IF($BK608="",IF($D608=$L608,$BI608,-SUMIFS($BI:$BI,$BG:$BG,$BG608,$B:$B,$B608,$L:$L,"&lt;&gt;"&amp;$L608)+SUMIFS($AY:$AY,$BG:$BG,$BG608,$B:$B,$B608)),IF($D608=$L608,-SUMIFS($BI:$BI,$BG:$BG,$BG608,$B:$B,$B608,$L:$L,"&lt;&gt;"&amp;$L608)*VLOOKUP($D608&amp;(IF($L608=MID($Q608,FIND("Bought ",$Q608)+7,3),MID($Q608,FIND("Sold ",$Q608)+5,3),IF($L608=MID($Q608,FIND("Sold ",$Q608)+5,3),MID($Q608,FIND("Bought ",$Q608)+7,3),"error"))),FX!$A:$B,2,0)+SUMIFS($AY:$AY,$BG:$BG,$BG608,$B:$B,$B608),$BI608*(VLOOKUP($D608&amp;$L608,FX!$A:$B,2,0)))))</f>
        <v>424194.11</v>
      </c>
      <c r="BK608" t="str">
        <f>IF(E608="CASH",IFERROR(VLOOKUP(M608,[1]mapping!$A:$C,3,0),""),IF(I608="F.E.T.",IF(VLOOKUP(O608,[1]forwards!$E:$Q,13,0)=0,"",VLOOKUP(O608,[1]forwards!$E:$Q,13,0)),""))</f>
        <v/>
      </c>
      <c r="BL608" t="str">
        <f>IF($B608&lt;&gt;VLOOKUP($BL$1,NAV!$A:$N,MATCH("SubFund_Code",NAV!$A$1:$N$1,0),0),"n/a",IF($BK608="",$BJ608/SUMIFS($BJ:$BJ,$BK:$BK,"",$B:$B,$B608)*VLOOKUP($BL$1,NAV!$A:$N,MATCH("Hedged sc",NAV!$A$1:$N$1,0),0)/VLOOKUP($BL$1,NAV!$A:$N,MATCH("SC in FUND CCY",NAV!$A$1:$N$1,0),0),IF($BK608&lt;&gt;VLOOKUP($BL$1,NAV!$A:$N,MATCH("SC",NAV!$A$1:$N$1,0),0),"n/a",$BJ608/VLOOKUP($BL$1,NAV!$A:$N,MATCH("SC in FUND CCY",NAV!$A$1:$N$1,0),0))))</f>
        <v>n/a</v>
      </c>
    </row>
    <row r="609" spans="1:64" hidden="1" x14ac:dyDescent="0.25">
      <c r="A609" s="1">
        <v>44196</v>
      </c>
      <c r="B609" t="s">
        <v>98</v>
      </c>
      <c r="C609" t="s">
        <v>99</v>
      </c>
      <c r="D609" t="s">
        <v>57</v>
      </c>
      <c r="E609" t="s">
        <v>124</v>
      </c>
      <c r="F609" t="s">
        <v>125</v>
      </c>
      <c r="G609" t="s">
        <v>126</v>
      </c>
      <c r="H609">
        <v>130</v>
      </c>
      <c r="I609" t="s">
        <v>487</v>
      </c>
      <c r="J609">
        <v>150</v>
      </c>
      <c r="K609" t="s">
        <v>488</v>
      </c>
      <c r="L609" t="s">
        <v>70</v>
      </c>
      <c r="P609">
        <v>918119000000</v>
      </c>
      <c r="Q609" t="s">
        <v>489</v>
      </c>
      <c r="R609" t="s">
        <v>136</v>
      </c>
      <c r="S609" t="s">
        <v>271</v>
      </c>
      <c r="T609" t="s">
        <v>272</v>
      </c>
      <c r="U609" t="s">
        <v>273</v>
      </c>
      <c r="V609">
        <v>20067</v>
      </c>
      <c r="W609" t="s">
        <v>490</v>
      </c>
      <c r="X609" t="s">
        <v>491</v>
      </c>
      <c r="AB609">
        <v>14586</v>
      </c>
      <c r="AC609" s="1">
        <v>44160</v>
      </c>
      <c r="AD609" s="1">
        <v>44162</v>
      </c>
      <c r="AL609">
        <v>1.0815570000000001</v>
      </c>
      <c r="AO609">
        <v>0</v>
      </c>
      <c r="AP609">
        <v>0.23</v>
      </c>
      <c r="AQ609">
        <v>3354.78</v>
      </c>
      <c r="AR609">
        <v>0</v>
      </c>
      <c r="AS609">
        <v>3354.78</v>
      </c>
      <c r="AT609">
        <v>3101.81</v>
      </c>
      <c r="AU609">
        <v>0</v>
      </c>
      <c r="AV609">
        <v>3101.81</v>
      </c>
      <c r="AW609">
        <v>0</v>
      </c>
      <c r="AX609">
        <v>0</v>
      </c>
      <c r="BA609">
        <v>17208687.359999999</v>
      </c>
      <c r="BB609">
        <v>0</v>
      </c>
      <c r="BC609">
        <v>17208687.359999999</v>
      </c>
      <c r="BD609">
        <v>107190099.39</v>
      </c>
      <c r="BE609">
        <v>2.8939999999999999E-3</v>
      </c>
      <c r="BF609" t="str">
        <f>IF(TRIM(W609)="",IF(TRIM(O609)="",IF(TRIM(M609)="","please check",CONCATENATE(M609,"_",COUNTIFS($M$2:$M609,M609,$C$2:$C609,$C609))),CONCATENATE(O609,"_",COUNTIFS($O$2:$O609,O609,$C$2:$C609,$C609))),W609)</f>
        <v>CH0559601544</v>
      </c>
      <c r="BG609" t="str">
        <f t="shared" si="35"/>
        <v/>
      </c>
      <c r="BH609">
        <f t="shared" si="36"/>
        <v>14586</v>
      </c>
      <c r="BI609">
        <f t="shared" si="37"/>
        <v>3354.78</v>
      </c>
      <c r="BJ609">
        <f>IF($I609&lt;&gt;"F.E.T.",$AV609,IF($BK609="",IF($D609=$L609,$BI609,-SUMIFS($BI:$BI,$BG:$BG,$BG609,$B:$B,$B609,$L:$L,"&lt;&gt;"&amp;$L609)+SUMIFS($AY:$AY,$BG:$BG,$BG609,$B:$B,$B609)),IF($D609=$L609,-SUMIFS($BI:$BI,$BG:$BG,$BG609,$B:$B,$B609,$L:$L,"&lt;&gt;"&amp;$L609)*VLOOKUP($D609&amp;(IF($L609=MID($Q609,FIND("Bought ",$Q609)+7,3),MID($Q609,FIND("Sold ",$Q609)+5,3),IF($L609=MID($Q609,FIND("Sold ",$Q609)+5,3),MID($Q609,FIND("Bought ",$Q609)+7,3),"error"))),FX!$A:$B,2,0)+SUMIFS($AY:$AY,$BG:$BG,$BG609,$B:$B,$B609),$BI609*(VLOOKUP($D609&amp;$L609,FX!$A:$B,2,0)))))</f>
        <v>3101.81</v>
      </c>
      <c r="BK609" t="str">
        <f>IF(E609="CASH",IFERROR(VLOOKUP(M609,[1]mapping!$A:$C,3,0),""),IF(I609="F.E.T.",IF(VLOOKUP(O609,[1]forwards!$E:$Q,13,0)=0,"",VLOOKUP(O609,[1]forwards!$E:$Q,13,0)),""))</f>
        <v/>
      </c>
      <c r="BL609" t="str">
        <f>IF($B609&lt;&gt;VLOOKUP($BL$1,NAV!$A:$N,MATCH("SubFund_Code",NAV!$A$1:$N$1,0),0),"n/a",IF($BK609="",$BJ609/SUMIFS($BJ:$BJ,$BK:$BK,"",$B:$B,$B609)*VLOOKUP($BL$1,NAV!$A:$N,MATCH("Hedged sc",NAV!$A$1:$N$1,0),0)/VLOOKUP($BL$1,NAV!$A:$N,MATCH("SC in FUND CCY",NAV!$A$1:$N$1,0),0),IF($BK609&lt;&gt;VLOOKUP($BL$1,NAV!$A:$N,MATCH("SC",NAV!$A$1:$N$1,0),0),"n/a",$BJ609/VLOOKUP($BL$1,NAV!$A:$N,MATCH("SC in FUND CCY",NAV!$A$1:$N$1,0),0))))</f>
        <v>n/a</v>
      </c>
    </row>
    <row r="610" spans="1:64" hidden="1" x14ac:dyDescent="0.25">
      <c r="A610" s="1">
        <v>44196</v>
      </c>
      <c r="B610" t="s">
        <v>98</v>
      </c>
      <c r="C610" t="s">
        <v>99</v>
      </c>
      <c r="D610" t="s">
        <v>57</v>
      </c>
      <c r="E610" t="s">
        <v>124</v>
      </c>
      <c r="F610" t="s">
        <v>125</v>
      </c>
      <c r="G610" t="s">
        <v>126</v>
      </c>
      <c r="H610">
        <v>100</v>
      </c>
      <c r="I610" t="s">
        <v>268</v>
      </c>
      <c r="J610">
        <v>100</v>
      </c>
      <c r="K610" t="s">
        <v>269</v>
      </c>
      <c r="L610" t="s">
        <v>76</v>
      </c>
      <c r="P610">
        <v>805391000000</v>
      </c>
      <c r="Q610" t="s">
        <v>317</v>
      </c>
      <c r="R610" t="s">
        <v>142</v>
      </c>
      <c r="S610" t="s">
        <v>220</v>
      </c>
      <c r="T610" t="s">
        <v>318</v>
      </c>
      <c r="U610" t="s">
        <v>319</v>
      </c>
      <c r="V610">
        <v>20078</v>
      </c>
      <c r="W610" t="s">
        <v>320</v>
      </c>
      <c r="X610" t="s">
        <v>321</v>
      </c>
      <c r="AB610">
        <v>48317</v>
      </c>
      <c r="AC610" s="1">
        <v>43650</v>
      </c>
      <c r="AD610" s="1">
        <v>43654</v>
      </c>
      <c r="AE610" s="1">
        <v>44057</v>
      </c>
      <c r="AL610">
        <v>7.4592320000000001</v>
      </c>
      <c r="AO610">
        <v>343.180634</v>
      </c>
      <c r="AP610">
        <v>426.65</v>
      </c>
      <c r="AQ610">
        <v>20614448.050000001</v>
      </c>
      <c r="AR610">
        <v>0</v>
      </c>
      <c r="AS610">
        <v>20614448.050000001</v>
      </c>
      <c r="AT610">
        <v>2769467.82</v>
      </c>
      <c r="AU610">
        <v>0</v>
      </c>
      <c r="AV610">
        <v>2769467.82</v>
      </c>
      <c r="AW610">
        <v>16581458.68</v>
      </c>
      <c r="AX610">
        <v>2222944.39</v>
      </c>
      <c r="BA610">
        <v>4126421.13</v>
      </c>
      <c r="BB610">
        <v>0</v>
      </c>
      <c r="BC610">
        <v>4126421.13</v>
      </c>
      <c r="BD610">
        <v>107190099.39</v>
      </c>
      <c r="BE610">
        <v>2.5836969999999999</v>
      </c>
      <c r="BF610" t="str">
        <f>IF(TRIM(W610)="",IF(TRIM(O610)="",IF(TRIM(M610)="","please check",CONCATENATE(M610,"_",COUNTIFS($M$2:$M610,M610,$C$2:$C610,$C610))),CONCATENATE(O610,"_",COUNTIFS($O$2:$O610,O610,$C$2:$C610,$C610))),W610)</f>
        <v>DK0060534915</v>
      </c>
      <c r="BG610" t="str">
        <f t="shared" si="35"/>
        <v/>
      </c>
      <c r="BH610">
        <f t="shared" si="36"/>
        <v>48317</v>
      </c>
      <c r="BI610">
        <f t="shared" si="37"/>
        <v>20614448.050000001</v>
      </c>
      <c r="BJ610">
        <f>IF($I610&lt;&gt;"F.E.T.",$AV610,IF($BK610="",IF($D610=$L610,$BI610,-SUMIFS($BI:$BI,$BG:$BG,$BG610,$B:$B,$B610,$L:$L,"&lt;&gt;"&amp;$L610)+SUMIFS($AY:$AY,$BG:$BG,$BG610,$B:$B,$B610)),IF($D610=$L610,-SUMIFS($BI:$BI,$BG:$BG,$BG610,$B:$B,$B610,$L:$L,"&lt;&gt;"&amp;$L610)*VLOOKUP($D610&amp;(IF($L610=MID($Q610,FIND("Bought ",$Q610)+7,3),MID($Q610,FIND("Sold ",$Q610)+5,3),IF($L610=MID($Q610,FIND("Sold ",$Q610)+5,3),MID($Q610,FIND("Bought ",$Q610)+7,3),"error"))),FX!$A:$B,2,0)+SUMIFS($AY:$AY,$BG:$BG,$BG610,$B:$B,$B610),$BI610*(VLOOKUP($D610&amp;$L610,FX!$A:$B,2,0)))))</f>
        <v>2769467.82</v>
      </c>
      <c r="BK610" t="str">
        <f>IF(E610="CASH",IFERROR(VLOOKUP(M610,[1]mapping!$A:$C,3,0),""),IF(I610="F.E.T.",IF(VLOOKUP(O610,[1]forwards!$E:$Q,13,0)=0,"",VLOOKUP(O610,[1]forwards!$E:$Q,13,0)),""))</f>
        <v/>
      </c>
      <c r="BL610" t="str">
        <f>IF($B610&lt;&gt;VLOOKUP($BL$1,NAV!$A:$N,MATCH("SubFund_Code",NAV!$A$1:$N$1,0),0),"n/a",IF($BK610="",$BJ610/SUMIFS($BJ:$BJ,$BK:$BK,"",$B:$B,$B610)*VLOOKUP($BL$1,NAV!$A:$N,MATCH("Hedged sc",NAV!$A$1:$N$1,0),0)/VLOOKUP($BL$1,NAV!$A:$N,MATCH("SC in FUND CCY",NAV!$A$1:$N$1,0),0),IF($BK610&lt;&gt;VLOOKUP($BL$1,NAV!$A:$N,MATCH("SC",NAV!$A$1:$N$1,0),0),"n/a",$BJ610/VLOOKUP($BL$1,NAV!$A:$N,MATCH("SC in FUND CCY",NAV!$A$1:$N$1,0),0))))</f>
        <v>n/a</v>
      </c>
    </row>
    <row r="611" spans="1:64" hidden="1" x14ac:dyDescent="0.25">
      <c r="A611" s="1">
        <v>44196</v>
      </c>
      <c r="B611" t="s">
        <v>98</v>
      </c>
      <c r="C611" t="s">
        <v>99</v>
      </c>
      <c r="D611" t="s">
        <v>57</v>
      </c>
      <c r="E611" t="s">
        <v>124</v>
      </c>
      <c r="F611" t="s">
        <v>125</v>
      </c>
      <c r="G611" t="s">
        <v>126</v>
      </c>
      <c r="H611">
        <v>100</v>
      </c>
      <c r="I611" t="s">
        <v>268</v>
      </c>
      <c r="J611">
        <v>100</v>
      </c>
      <c r="K611" t="s">
        <v>269</v>
      </c>
      <c r="L611" t="s">
        <v>76</v>
      </c>
      <c r="P611">
        <v>461893000000</v>
      </c>
      <c r="Q611" t="s">
        <v>495</v>
      </c>
      <c r="R611" t="s">
        <v>238</v>
      </c>
      <c r="S611" t="s">
        <v>220</v>
      </c>
      <c r="T611" t="s">
        <v>318</v>
      </c>
      <c r="U611" t="s">
        <v>319</v>
      </c>
      <c r="V611">
        <v>20078</v>
      </c>
      <c r="W611" t="s">
        <v>496</v>
      </c>
      <c r="X611">
        <v>4169219</v>
      </c>
      <c r="AB611">
        <v>7550</v>
      </c>
      <c r="AC611" s="1">
        <v>44173</v>
      </c>
      <c r="AD611" s="1">
        <v>44175</v>
      </c>
      <c r="AL611">
        <v>7.4431479999999999</v>
      </c>
      <c r="AO611">
        <v>934.54789400000004</v>
      </c>
      <c r="AP611">
        <v>975.2</v>
      </c>
      <c r="AQ611">
        <v>7362760</v>
      </c>
      <c r="AR611">
        <v>0</v>
      </c>
      <c r="AS611">
        <v>7362760</v>
      </c>
      <c r="AT611">
        <v>989157.06</v>
      </c>
      <c r="AU611">
        <v>0</v>
      </c>
      <c r="AV611">
        <v>989157.06</v>
      </c>
      <c r="AW611">
        <v>7055836.5999999996</v>
      </c>
      <c r="AX611">
        <v>947964.04</v>
      </c>
      <c r="BA611">
        <v>4126421.13</v>
      </c>
      <c r="BB611">
        <v>0</v>
      </c>
      <c r="BC611">
        <v>4126421.13</v>
      </c>
      <c r="BD611">
        <v>107190099.39</v>
      </c>
      <c r="BE611">
        <v>0.92280600000000002</v>
      </c>
      <c r="BF611" t="str">
        <f>IF(TRIM(W611)="",IF(TRIM(O611)="",IF(TRIM(M611)="","please check",CONCATENATE(M611,"_",COUNTIFS($M$2:$M611,M611,$C$2:$C611,$C611))),CONCATENATE(O611,"_",COUNTIFS($O$2:$O611,O611,$C$2:$C611,$C611))),W611)</f>
        <v>DK0010181759</v>
      </c>
      <c r="BG611" t="str">
        <f t="shared" si="35"/>
        <v/>
      </c>
      <c r="BH611">
        <f t="shared" si="36"/>
        <v>7550</v>
      </c>
      <c r="BI611">
        <f t="shared" si="37"/>
        <v>7362760</v>
      </c>
      <c r="BJ611">
        <f>IF($I611&lt;&gt;"F.E.T.",$AV611,IF($BK611="",IF($D611=$L611,$BI611,-SUMIFS($BI:$BI,$BG:$BG,$BG611,$B:$B,$B611,$L:$L,"&lt;&gt;"&amp;$L611)+SUMIFS($AY:$AY,$BG:$BG,$BG611,$B:$B,$B611)),IF($D611=$L611,-SUMIFS($BI:$BI,$BG:$BG,$BG611,$B:$B,$B611,$L:$L,"&lt;&gt;"&amp;$L611)*VLOOKUP($D611&amp;(IF($L611=MID($Q611,FIND("Bought ",$Q611)+7,3),MID($Q611,FIND("Sold ",$Q611)+5,3),IF($L611=MID($Q611,FIND("Sold ",$Q611)+5,3),MID($Q611,FIND("Bought ",$Q611)+7,3),"error"))),FX!$A:$B,2,0)+SUMIFS($AY:$AY,$BG:$BG,$BG611,$B:$B,$B611),$BI611*(VLOOKUP($D611&amp;$L611,FX!$A:$B,2,0)))))</f>
        <v>989157.06</v>
      </c>
      <c r="BK611" t="str">
        <f>IF(E611="CASH",IFERROR(VLOOKUP(M611,[1]mapping!$A:$C,3,0),""),IF(I611="F.E.T.",IF(VLOOKUP(O611,[1]forwards!$E:$Q,13,0)=0,"",VLOOKUP(O611,[1]forwards!$E:$Q,13,0)),""))</f>
        <v/>
      </c>
      <c r="BL611" t="str">
        <f>IF($B611&lt;&gt;VLOOKUP($BL$1,NAV!$A:$N,MATCH("SubFund_Code",NAV!$A$1:$N$1,0),0),"n/a",IF($BK611="",$BJ611/SUMIFS($BJ:$BJ,$BK:$BK,"",$B:$B,$B611)*VLOOKUP($BL$1,NAV!$A:$N,MATCH("Hedged sc",NAV!$A$1:$N$1,0),0)/VLOOKUP($BL$1,NAV!$A:$N,MATCH("SC in FUND CCY",NAV!$A$1:$N$1,0),0),IF($BK611&lt;&gt;VLOOKUP($BL$1,NAV!$A:$N,MATCH("SC",NAV!$A$1:$N$1,0),0),"n/a",$BJ611/VLOOKUP($BL$1,NAV!$A:$N,MATCH("SC in FUND CCY",NAV!$A$1:$N$1,0),0))))</f>
        <v>n/a</v>
      </c>
    </row>
    <row r="612" spans="1:64" hidden="1" x14ac:dyDescent="0.25">
      <c r="A612" s="1">
        <v>44196</v>
      </c>
      <c r="B612" t="s">
        <v>98</v>
      </c>
      <c r="C612" t="s">
        <v>99</v>
      </c>
      <c r="D612" t="s">
        <v>57</v>
      </c>
      <c r="E612" t="s">
        <v>124</v>
      </c>
      <c r="F612" t="s">
        <v>125</v>
      </c>
      <c r="G612" t="s">
        <v>126</v>
      </c>
      <c r="H612">
        <v>100</v>
      </c>
      <c r="I612" t="s">
        <v>268</v>
      </c>
      <c r="J612">
        <v>100</v>
      </c>
      <c r="K612" t="s">
        <v>269</v>
      </c>
      <c r="L612" t="s">
        <v>76</v>
      </c>
      <c r="P612">
        <v>184413000000</v>
      </c>
      <c r="Q612" t="s">
        <v>492</v>
      </c>
      <c r="R612" t="s">
        <v>147</v>
      </c>
      <c r="S612" t="s">
        <v>220</v>
      </c>
      <c r="T612" t="s">
        <v>318</v>
      </c>
      <c r="U612" t="s">
        <v>319</v>
      </c>
      <c r="V612">
        <v>20078</v>
      </c>
      <c r="W612" t="s">
        <v>493</v>
      </c>
      <c r="X612" t="s">
        <v>494</v>
      </c>
      <c r="AB612">
        <v>2684</v>
      </c>
      <c r="AC612" s="1">
        <v>43923</v>
      </c>
      <c r="AD612" s="1">
        <v>43927</v>
      </c>
      <c r="AL612">
        <v>7.466323</v>
      </c>
      <c r="AO612">
        <v>599.76662099999999</v>
      </c>
      <c r="AP612">
        <v>1020</v>
      </c>
      <c r="AQ612">
        <v>2737680</v>
      </c>
      <c r="AR612">
        <v>0</v>
      </c>
      <c r="AS612">
        <v>2737680</v>
      </c>
      <c r="AT612">
        <v>367796.25</v>
      </c>
      <c r="AU612">
        <v>0</v>
      </c>
      <c r="AV612">
        <v>367796.25</v>
      </c>
      <c r="AW612">
        <v>1609773.61</v>
      </c>
      <c r="AX612">
        <v>215604.61</v>
      </c>
      <c r="BA612">
        <v>4126421.13</v>
      </c>
      <c r="BB612">
        <v>0</v>
      </c>
      <c r="BC612">
        <v>4126421.13</v>
      </c>
      <c r="BD612">
        <v>107190099.39</v>
      </c>
      <c r="BE612">
        <v>0.34312500000000001</v>
      </c>
      <c r="BF612" t="str">
        <f>IF(TRIM(W612)="",IF(TRIM(O612)="",IF(TRIM(M612)="","please check",CONCATENATE(M612,"_",COUNTIFS($M$2:$M612,M612,$C$2:$C612,$C612))),CONCATENATE(O612,"_",COUNTIFS($O$2:$O612,O612,$C$2:$C612,$C612))),W612)</f>
        <v>DK0060079531</v>
      </c>
      <c r="BG612" t="str">
        <f t="shared" si="35"/>
        <v/>
      </c>
      <c r="BH612">
        <f t="shared" si="36"/>
        <v>2684</v>
      </c>
      <c r="BI612">
        <f t="shared" si="37"/>
        <v>2737680</v>
      </c>
      <c r="BJ612">
        <f>IF($I612&lt;&gt;"F.E.T.",$AV612,IF($BK612="",IF($D612=$L612,$BI612,-SUMIFS($BI:$BI,$BG:$BG,$BG612,$B:$B,$B612,$L:$L,"&lt;&gt;"&amp;$L612)+SUMIFS($AY:$AY,$BG:$BG,$BG612,$B:$B,$B612)),IF($D612=$L612,-SUMIFS($BI:$BI,$BG:$BG,$BG612,$B:$B,$B612,$L:$L,"&lt;&gt;"&amp;$L612)*VLOOKUP($D612&amp;(IF($L612=MID($Q612,FIND("Bought ",$Q612)+7,3),MID($Q612,FIND("Sold ",$Q612)+5,3),IF($L612=MID($Q612,FIND("Sold ",$Q612)+5,3),MID($Q612,FIND("Bought ",$Q612)+7,3),"error"))),FX!$A:$B,2,0)+SUMIFS($AY:$AY,$BG:$BG,$BG612,$B:$B,$B612),$BI612*(VLOOKUP($D612&amp;$L612,FX!$A:$B,2,0)))))</f>
        <v>367796.25</v>
      </c>
      <c r="BK612" t="str">
        <f>IF(E612="CASH",IFERROR(VLOOKUP(M612,[1]mapping!$A:$C,3,0),""),IF(I612="F.E.T.",IF(VLOOKUP(O612,[1]forwards!$E:$Q,13,0)=0,"",VLOOKUP(O612,[1]forwards!$E:$Q,13,0)),""))</f>
        <v/>
      </c>
      <c r="BL612" t="str">
        <f>IF($B612&lt;&gt;VLOOKUP($BL$1,NAV!$A:$N,MATCH("SubFund_Code",NAV!$A$1:$N$1,0),0),"n/a",IF($BK612="",$BJ612/SUMIFS($BJ:$BJ,$BK:$BK,"",$B:$B,$B612)*VLOOKUP($BL$1,NAV!$A:$N,MATCH("Hedged sc",NAV!$A$1:$N$1,0),0)/VLOOKUP($BL$1,NAV!$A:$N,MATCH("SC in FUND CCY",NAV!$A$1:$N$1,0),0),IF($BK612&lt;&gt;VLOOKUP($BL$1,NAV!$A:$N,MATCH("SC",NAV!$A$1:$N$1,0),0),"n/a",$BJ612/VLOOKUP($BL$1,NAV!$A:$N,MATCH("SC in FUND CCY",NAV!$A$1:$N$1,0),0))))</f>
        <v>n/a</v>
      </c>
    </row>
    <row r="613" spans="1:64" hidden="1" x14ac:dyDescent="0.25">
      <c r="A613" s="1">
        <v>44196</v>
      </c>
      <c r="B613" t="s">
        <v>98</v>
      </c>
      <c r="C613" t="s">
        <v>99</v>
      </c>
      <c r="D613" t="s">
        <v>57</v>
      </c>
      <c r="E613" t="s">
        <v>124</v>
      </c>
      <c r="F613" t="s">
        <v>125</v>
      </c>
      <c r="G613" t="s">
        <v>126</v>
      </c>
      <c r="H613">
        <v>100</v>
      </c>
      <c r="I613" t="s">
        <v>268</v>
      </c>
      <c r="J613">
        <v>100</v>
      </c>
      <c r="K613" t="s">
        <v>269</v>
      </c>
      <c r="L613" t="s">
        <v>57</v>
      </c>
      <c r="P613">
        <v>934257000000</v>
      </c>
      <c r="Q613" t="s">
        <v>405</v>
      </c>
      <c r="R613" t="s">
        <v>222</v>
      </c>
      <c r="S613" t="s">
        <v>223</v>
      </c>
      <c r="T613" t="s">
        <v>190</v>
      </c>
      <c r="U613" t="s">
        <v>239</v>
      </c>
      <c r="V613">
        <v>681849</v>
      </c>
      <c r="W613" t="s">
        <v>504</v>
      </c>
      <c r="X613" t="s">
        <v>505</v>
      </c>
      <c r="AB613">
        <v>3916</v>
      </c>
      <c r="AC613" s="1">
        <v>44194</v>
      </c>
      <c r="AD613" s="1">
        <v>44208</v>
      </c>
      <c r="AL613">
        <v>1</v>
      </c>
      <c r="AO613">
        <v>0</v>
      </c>
      <c r="AP613">
        <v>3.2450000000000001</v>
      </c>
      <c r="AQ613">
        <v>12707.42</v>
      </c>
      <c r="AR613">
        <v>0</v>
      </c>
      <c r="AS613">
        <v>12707.42</v>
      </c>
      <c r="AT613">
        <v>12707.42</v>
      </c>
      <c r="AU613">
        <v>0</v>
      </c>
      <c r="AV613">
        <v>12707.42</v>
      </c>
      <c r="AW613">
        <v>0</v>
      </c>
      <c r="AX613">
        <v>0</v>
      </c>
      <c r="BA613">
        <v>65953384.600000001</v>
      </c>
      <c r="BB613">
        <v>0</v>
      </c>
      <c r="BC613">
        <v>65953384.600000001</v>
      </c>
      <c r="BD613">
        <v>107190099.39</v>
      </c>
      <c r="BE613">
        <v>1.1854999999999999E-2</v>
      </c>
      <c r="BF613" t="str">
        <f>IF(TRIM(W613)="",IF(TRIM(O613)="",IF(TRIM(M613)="","please check",CONCATENATE(M613,"_",COUNTIFS($M$2:$M613,M613,$C$2:$C613,$C613))),CONCATENATE(O613,"_",COUNTIFS($O$2:$O613,O613,$C$2:$C613,$C613))),W613)</f>
        <v>ES0178430098</v>
      </c>
      <c r="BG613" t="str">
        <f t="shared" si="35"/>
        <v/>
      </c>
      <c r="BH613">
        <f t="shared" si="36"/>
        <v>3916</v>
      </c>
      <c r="BI613">
        <f t="shared" si="37"/>
        <v>12707.42</v>
      </c>
      <c r="BJ613">
        <f>IF($I613&lt;&gt;"F.E.T.",$AV613,IF($BK613="",IF($D613=$L613,$BI613,-SUMIFS($BI:$BI,$BG:$BG,$BG613,$B:$B,$B613,$L:$L,"&lt;&gt;"&amp;$L613)+SUMIFS($AY:$AY,$BG:$BG,$BG613,$B:$B,$B613)),IF($D613=$L613,-SUMIFS($BI:$BI,$BG:$BG,$BG613,$B:$B,$B613,$L:$L,"&lt;&gt;"&amp;$L613)*VLOOKUP($D613&amp;(IF($L613=MID($Q613,FIND("Bought ",$Q613)+7,3),MID($Q613,FIND("Sold ",$Q613)+5,3),IF($L613=MID($Q613,FIND("Sold ",$Q613)+5,3),MID($Q613,FIND("Bought ",$Q613)+7,3),"error"))),FX!$A:$B,2,0)+SUMIFS($AY:$AY,$BG:$BG,$BG613,$B:$B,$B613),$BI613*(VLOOKUP($D613&amp;$L613,FX!$A:$B,2,0)))))</f>
        <v>12707.42</v>
      </c>
      <c r="BK613" t="str">
        <f>IF(E613="CASH",IFERROR(VLOOKUP(M613,[1]mapping!$A:$C,3,0),""),IF(I613="F.E.T.",IF(VLOOKUP(O613,[1]forwards!$E:$Q,13,0)=0,"",VLOOKUP(O613,[1]forwards!$E:$Q,13,0)),""))</f>
        <v/>
      </c>
      <c r="BL613" t="str">
        <f>IF($B613&lt;&gt;VLOOKUP($BL$1,NAV!$A:$N,MATCH("SubFund_Code",NAV!$A$1:$N$1,0),0),"n/a",IF($BK613="",$BJ613/SUMIFS($BJ:$BJ,$BK:$BK,"",$B:$B,$B613)*VLOOKUP($BL$1,NAV!$A:$N,MATCH("Hedged sc",NAV!$A$1:$N$1,0),0)/VLOOKUP($BL$1,NAV!$A:$N,MATCH("SC in FUND CCY",NAV!$A$1:$N$1,0),0),IF($BK613&lt;&gt;VLOOKUP($BL$1,NAV!$A:$N,MATCH("SC",NAV!$A$1:$N$1,0),0),"n/a",$BJ613/VLOOKUP($BL$1,NAV!$A:$N,MATCH("SC in FUND CCY",NAV!$A$1:$N$1,0),0))))</f>
        <v>n/a</v>
      </c>
    </row>
    <row r="614" spans="1:64" hidden="1" x14ac:dyDescent="0.25">
      <c r="A614" s="1">
        <v>44196</v>
      </c>
      <c r="B614" t="s">
        <v>98</v>
      </c>
      <c r="C614" t="s">
        <v>99</v>
      </c>
      <c r="D614" t="s">
        <v>57</v>
      </c>
      <c r="E614" t="s">
        <v>124</v>
      </c>
      <c r="F614" t="s">
        <v>125</v>
      </c>
      <c r="G614" t="s">
        <v>126</v>
      </c>
      <c r="H614">
        <v>100</v>
      </c>
      <c r="I614" t="s">
        <v>268</v>
      </c>
      <c r="J614">
        <v>100</v>
      </c>
      <c r="K614" t="s">
        <v>269</v>
      </c>
      <c r="L614" t="s">
        <v>57</v>
      </c>
      <c r="P614">
        <v>983411000000</v>
      </c>
      <c r="Q614" t="s">
        <v>506</v>
      </c>
      <c r="R614" t="s">
        <v>136</v>
      </c>
      <c r="S614" t="s">
        <v>156</v>
      </c>
      <c r="T614" t="s">
        <v>157</v>
      </c>
      <c r="U614" t="s">
        <v>287</v>
      </c>
      <c r="V614">
        <v>697963</v>
      </c>
      <c r="W614" t="s">
        <v>507</v>
      </c>
      <c r="X614" t="s">
        <v>508</v>
      </c>
      <c r="AB614">
        <v>26005</v>
      </c>
      <c r="AC614" s="1">
        <v>43650</v>
      </c>
      <c r="AD614" s="1">
        <v>43654</v>
      </c>
      <c r="AL614">
        <v>1</v>
      </c>
      <c r="AO614">
        <v>58.019508000000002</v>
      </c>
      <c r="AP614">
        <v>66.8</v>
      </c>
      <c r="AQ614">
        <v>1737134</v>
      </c>
      <c r="AR614">
        <v>0</v>
      </c>
      <c r="AS614">
        <v>1737134</v>
      </c>
      <c r="AT614">
        <v>1737134</v>
      </c>
      <c r="AU614">
        <v>0</v>
      </c>
      <c r="AV614">
        <v>1737134</v>
      </c>
      <c r="AW614">
        <v>1508797.31</v>
      </c>
      <c r="AX614">
        <v>1508797.31</v>
      </c>
      <c r="BA614">
        <v>65953384.600000001</v>
      </c>
      <c r="BB614">
        <v>0</v>
      </c>
      <c r="BC614">
        <v>65953384.600000001</v>
      </c>
      <c r="BD614">
        <v>107190099.39</v>
      </c>
      <c r="BE614">
        <v>1.6206100000000001</v>
      </c>
      <c r="BF614" t="str">
        <f>IF(TRIM(W614)="",IF(TRIM(O614)="",IF(TRIM(M614)="","please check",CONCATENATE(M614,"_",COUNTIFS($M$2:$M614,M614,$C$2:$C614,$C614))),CONCATENATE(O614,"_",COUNTIFS($O$2:$O614,O614,$C$2:$C614,$C614))),W614)</f>
        <v>FR0004125920</v>
      </c>
      <c r="BG614" t="str">
        <f t="shared" si="35"/>
        <v/>
      </c>
      <c r="BH614">
        <f t="shared" si="36"/>
        <v>26005</v>
      </c>
      <c r="BI614">
        <f t="shared" si="37"/>
        <v>1737134</v>
      </c>
      <c r="BJ614">
        <f>IF($I614&lt;&gt;"F.E.T.",$AV614,IF($BK614="",IF($D614=$L614,$BI614,-SUMIFS($BI:$BI,$BG:$BG,$BG614,$B:$B,$B614,$L:$L,"&lt;&gt;"&amp;$L614)+SUMIFS($AY:$AY,$BG:$BG,$BG614,$B:$B,$B614)),IF($D614=$L614,-SUMIFS($BI:$BI,$BG:$BG,$BG614,$B:$B,$B614,$L:$L,"&lt;&gt;"&amp;$L614)*VLOOKUP($D614&amp;(IF($L614=MID($Q614,FIND("Bought ",$Q614)+7,3),MID($Q614,FIND("Sold ",$Q614)+5,3),IF($L614=MID($Q614,FIND("Sold ",$Q614)+5,3),MID($Q614,FIND("Bought ",$Q614)+7,3),"error"))),FX!$A:$B,2,0)+SUMIFS($AY:$AY,$BG:$BG,$BG614,$B:$B,$B614),$BI614*(VLOOKUP($D614&amp;$L614,FX!$A:$B,2,0)))))</f>
        <v>1737134</v>
      </c>
      <c r="BK614" t="str">
        <f>IF(E614="CASH",IFERROR(VLOOKUP(M614,[1]mapping!$A:$C,3,0),""),IF(I614="F.E.T.",IF(VLOOKUP(O614,[1]forwards!$E:$Q,13,0)=0,"",VLOOKUP(O614,[1]forwards!$E:$Q,13,0)),""))</f>
        <v/>
      </c>
      <c r="BL614" t="str">
        <f>IF($B614&lt;&gt;VLOOKUP($BL$1,NAV!$A:$N,MATCH("SubFund_Code",NAV!$A$1:$N$1,0),0),"n/a",IF($BK614="",$BJ614/SUMIFS($BJ:$BJ,$BK:$BK,"",$B:$B,$B614)*VLOOKUP($BL$1,NAV!$A:$N,MATCH("Hedged sc",NAV!$A$1:$N$1,0),0)/VLOOKUP($BL$1,NAV!$A:$N,MATCH("SC in FUND CCY",NAV!$A$1:$N$1,0),0),IF($BK614&lt;&gt;VLOOKUP($BL$1,NAV!$A:$N,MATCH("SC",NAV!$A$1:$N$1,0),0),"n/a",$BJ614/VLOOKUP($BL$1,NAV!$A:$N,MATCH("SC in FUND CCY",NAV!$A$1:$N$1,0),0))))</f>
        <v>n/a</v>
      </c>
    </row>
    <row r="615" spans="1:64" hidden="1" x14ac:dyDescent="0.25">
      <c r="A615" s="1">
        <v>44196</v>
      </c>
      <c r="B615" t="s">
        <v>98</v>
      </c>
      <c r="C615" t="s">
        <v>99</v>
      </c>
      <c r="D615" t="s">
        <v>57</v>
      </c>
      <c r="E615" t="s">
        <v>124</v>
      </c>
      <c r="F615" t="s">
        <v>125</v>
      </c>
      <c r="G615" t="s">
        <v>126</v>
      </c>
      <c r="H615">
        <v>100</v>
      </c>
      <c r="I615" t="s">
        <v>268</v>
      </c>
      <c r="J615">
        <v>100</v>
      </c>
      <c r="K615" t="s">
        <v>269</v>
      </c>
      <c r="L615" t="s">
        <v>57</v>
      </c>
      <c r="P615">
        <v>62529000000</v>
      </c>
      <c r="Q615" t="s">
        <v>540</v>
      </c>
      <c r="R615" t="s">
        <v>183</v>
      </c>
      <c r="S615" t="s">
        <v>184</v>
      </c>
      <c r="T615" t="s">
        <v>201</v>
      </c>
      <c r="U615" t="s">
        <v>346</v>
      </c>
      <c r="V615">
        <v>697829</v>
      </c>
      <c r="W615" t="s">
        <v>541</v>
      </c>
      <c r="X615">
        <v>7144569</v>
      </c>
      <c r="AB615">
        <v>318623</v>
      </c>
      <c r="AC615" s="1">
        <v>43131</v>
      </c>
      <c r="AD615" s="1">
        <v>43133</v>
      </c>
      <c r="AE615" s="1">
        <v>44032</v>
      </c>
      <c r="AL615">
        <v>1</v>
      </c>
      <c r="AO615">
        <v>5.5731789999999997</v>
      </c>
      <c r="AP615">
        <v>8.2759999999999998</v>
      </c>
      <c r="AQ615">
        <v>2636923.9500000002</v>
      </c>
      <c r="AR615">
        <v>0</v>
      </c>
      <c r="AS615">
        <v>2636923.9500000002</v>
      </c>
      <c r="AT615">
        <v>2636923.9500000002</v>
      </c>
      <c r="AU615">
        <v>0</v>
      </c>
      <c r="AV615">
        <v>2636923.9500000002</v>
      </c>
      <c r="AW615">
        <v>1775742.89</v>
      </c>
      <c r="AX615">
        <v>1775742.89</v>
      </c>
      <c r="BA615">
        <v>65953384.600000001</v>
      </c>
      <c r="BB615">
        <v>0</v>
      </c>
      <c r="BC615">
        <v>65953384.600000001</v>
      </c>
      <c r="BD615">
        <v>107190099.39</v>
      </c>
      <c r="BE615">
        <v>2.4600439999999999</v>
      </c>
      <c r="BF615" t="str">
        <f>IF(TRIM(W615)="",IF(TRIM(O615)="",IF(TRIM(M615)="","please check",CONCATENATE(M615,"_",COUNTIFS($M$2:$M615,M615,$C$2:$C615,$C615))),CONCATENATE(O615,"_",COUNTIFS($O$2:$O615,O615,$C$2:$C615,$C615))),W615)</f>
        <v>IT0003128367</v>
      </c>
      <c r="BG615" t="str">
        <f t="shared" si="35"/>
        <v/>
      </c>
      <c r="BH615">
        <f t="shared" si="36"/>
        <v>318623</v>
      </c>
      <c r="BI615">
        <f t="shared" si="37"/>
        <v>2636923.9500000002</v>
      </c>
      <c r="BJ615">
        <f>IF($I615&lt;&gt;"F.E.T.",$AV615,IF($BK615="",IF($D615=$L615,$BI615,-SUMIFS($BI:$BI,$BG:$BG,$BG615,$B:$B,$B615,$L:$L,"&lt;&gt;"&amp;$L615)+SUMIFS($AY:$AY,$BG:$BG,$BG615,$B:$B,$B615)),IF($D615=$L615,-SUMIFS($BI:$BI,$BG:$BG,$BG615,$B:$B,$B615,$L:$L,"&lt;&gt;"&amp;$L615)*VLOOKUP($D615&amp;(IF($L615=MID($Q615,FIND("Bought ",$Q615)+7,3),MID($Q615,FIND("Sold ",$Q615)+5,3),IF($L615=MID($Q615,FIND("Sold ",$Q615)+5,3),MID($Q615,FIND("Bought ",$Q615)+7,3),"error"))),FX!$A:$B,2,0)+SUMIFS($AY:$AY,$BG:$BG,$BG615,$B:$B,$B615),$BI615*(VLOOKUP($D615&amp;$L615,FX!$A:$B,2,0)))))</f>
        <v>2636923.9500000002</v>
      </c>
      <c r="BK615" t="str">
        <f>IF(E615="CASH",IFERROR(VLOOKUP(M615,[1]mapping!$A:$C,3,0),""),IF(I615="F.E.T.",IF(VLOOKUP(O615,[1]forwards!$E:$Q,13,0)=0,"",VLOOKUP(O615,[1]forwards!$E:$Q,13,0)),""))</f>
        <v/>
      </c>
      <c r="BL615" t="str">
        <f>IF($B615&lt;&gt;VLOOKUP($BL$1,NAV!$A:$N,MATCH("SubFund_Code",NAV!$A$1:$N$1,0),0),"n/a",IF($BK615="",$BJ615/SUMIFS($BJ:$BJ,$BK:$BK,"",$B:$B,$B615)*VLOOKUP($BL$1,NAV!$A:$N,MATCH("Hedged sc",NAV!$A$1:$N$1,0),0)/VLOOKUP($BL$1,NAV!$A:$N,MATCH("SC in FUND CCY",NAV!$A$1:$N$1,0),0),IF($BK615&lt;&gt;VLOOKUP($BL$1,NAV!$A:$N,MATCH("SC",NAV!$A$1:$N$1,0),0),"n/a",$BJ615/VLOOKUP($BL$1,NAV!$A:$N,MATCH("SC in FUND CCY",NAV!$A$1:$N$1,0),0))))</f>
        <v>n/a</v>
      </c>
    </row>
    <row r="616" spans="1:64" hidden="1" x14ac:dyDescent="0.25">
      <c r="A616" s="1">
        <v>44196</v>
      </c>
      <c r="B616" t="s">
        <v>98</v>
      </c>
      <c r="C616" t="s">
        <v>99</v>
      </c>
      <c r="D616" t="s">
        <v>57</v>
      </c>
      <c r="E616" t="s">
        <v>124</v>
      </c>
      <c r="F616" t="s">
        <v>125</v>
      </c>
      <c r="G616" t="s">
        <v>126</v>
      </c>
      <c r="H616">
        <v>100</v>
      </c>
      <c r="I616" t="s">
        <v>268</v>
      </c>
      <c r="J616">
        <v>100</v>
      </c>
      <c r="K616" t="s">
        <v>269</v>
      </c>
      <c r="L616" t="s">
        <v>57</v>
      </c>
      <c r="P616">
        <v>162510000000</v>
      </c>
      <c r="Q616" t="s">
        <v>341</v>
      </c>
      <c r="R616" t="s">
        <v>183</v>
      </c>
      <c r="S616" t="s">
        <v>156</v>
      </c>
      <c r="T616" t="s">
        <v>157</v>
      </c>
      <c r="U616" t="s">
        <v>287</v>
      </c>
      <c r="V616">
        <v>697963</v>
      </c>
      <c r="W616" t="s">
        <v>342</v>
      </c>
      <c r="X616" t="s">
        <v>343</v>
      </c>
      <c r="AB616">
        <v>87463</v>
      </c>
      <c r="AC616" s="1">
        <v>43650</v>
      </c>
      <c r="AD616" s="1">
        <v>43654</v>
      </c>
      <c r="AL616">
        <v>1</v>
      </c>
      <c r="AO616">
        <v>11.07761</v>
      </c>
      <c r="AP616">
        <v>12.52</v>
      </c>
      <c r="AQ616">
        <v>1095036.76</v>
      </c>
      <c r="AR616">
        <v>0</v>
      </c>
      <c r="AS616">
        <v>1095036.76</v>
      </c>
      <c r="AT616">
        <v>1095036.76</v>
      </c>
      <c r="AU616">
        <v>0</v>
      </c>
      <c r="AV616">
        <v>1095036.76</v>
      </c>
      <c r="AW616">
        <v>968880.99</v>
      </c>
      <c r="AX616">
        <v>968880.99</v>
      </c>
      <c r="BA616">
        <v>65953384.600000001</v>
      </c>
      <c r="BB616">
        <v>0</v>
      </c>
      <c r="BC616">
        <v>65953384.600000001</v>
      </c>
      <c r="BD616">
        <v>107190099.39</v>
      </c>
      <c r="BE616">
        <v>1.021584</v>
      </c>
      <c r="BF616" t="str">
        <f>IF(TRIM(W616)="",IF(TRIM(O616)="",IF(TRIM(M616)="","please check",CONCATENATE(M616,"_",COUNTIFS($M$2:$M616,M616,$C$2:$C616,$C616))),CONCATENATE(O616,"_",COUNTIFS($O$2:$O616,O616,$C$2:$C616,$C616))),W616)</f>
        <v>FR0010208488</v>
      </c>
      <c r="BG616" t="str">
        <f t="shared" si="35"/>
        <v/>
      </c>
      <c r="BH616">
        <f t="shared" si="36"/>
        <v>87463</v>
      </c>
      <c r="BI616">
        <f t="shared" si="37"/>
        <v>1095036.76</v>
      </c>
      <c r="BJ616">
        <f>IF($I616&lt;&gt;"F.E.T.",$AV616,IF($BK616="",IF($D616=$L616,$BI616,-SUMIFS($BI:$BI,$BG:$BG,$BG616,$B:$B,$B616,$L:$L,"&lt;&gt;"&amp;$L616)+SUMIFS($AY:$AY,$BG:$BG,$BG616,$B:$B,$B616)),IF($D616=$L616,-SUMIFS($BI:$BI,$BG:$BG,$BG616,$B:$B,$B616,$L:$L,"&lt;&gt;"&amp;$L616)*VLOOKUP($D616&amp;(IF($L616=MID($Q616,FIND("Bought ",$Q616)+7,3),MID($Q616,FIND("Sold ",$Q616)+5,3),IF($L616=MID($Q616,FIND("Sold ",$Q616)+5,3),MID($Q616,FIND("Bought ",$Q616)+7,3),"error"))),FX!$A:$B,2,0)+SUMIFS($AY:$AY,$BG:$BG,$BG616,$B:$B,$B616),$BI616*(VLOOKUP($D616&amp;$L616,FX!$A:$B,2,0)))))</f>
        <v>1095036.76</v>
      </c>
      <c r="BK616" t="str">
        <f>IF(E616="CASH",IFERROR(VLOOKUP(M616,[1]mapping!$A:$C,3,0),""),IF(I616="F.E.T.",IF(VLOOKUP(O616,[1]forwards!$E:$Q,13,0)=0,"",VLOOKUP(O616,[1]forwards!$E:$Q,13,0)),""))</f>
        <v/>
      </c>
      <c r="BL616" t="str">
        <f>IF($B616&lt;&gt;VLOOKUP($BL$1,NAV!$A:$N,MATCH("SubFund_Code",NAV!$A$1:$N$1,0),0),"n/a",IF($BK616="",$BJ616/SUMIFS($BJ:$BJ,$BK:$BK,"",$B:$B,$B616)*VLOOKUP($BL$1,NAV!$A:$N,MATCH("Hedged sc",NAV!$A$1:$N$1,0),0)/VLOOKUP($BL$1,NAV!$A:$N,MATCH("SC in FUND CCY",NAV!$A$1:$N$1,0),0),IF($BK616&lt;&gt;VLOOKUP($BL$1,NAV!$A:$N,MATCH("SC",NAV!$A$1:$N$1,0),0),"n/a",$BJ616/VLOOKUP($BL$1,NAV!$A:$N,MATCH("SC in FUND CCY",NAV!$A$1:$N$1,0),0))))</f>
        <v>n/a</v>
      </c>
    </row>
    <row r="617" spans="1:64" hidden="1" x14ac:dyDescent="0.25">
      <c r="A617" s="1">
        <v>44196</v>
      </c>
      <c r="B617" t="s">
        <v>98</v>
      </c>
      <c r="C617" t="s">
        <v>99</v>
      </c>
      <c r="D617" t="s">
        <v>57</v>
      </c>
      <c r="E617" t="s">
        <v>124</v>
      </c>
      <c r="F617" t="s">
        <v>125</v>
      </c>
      <c r="G617" t="s">
        <v>126</v>
      </c>
      <c r="H617">
        <v>100</v>
      </c>
      <c r="I617" t="s">
        <v>268</v>
      </c>
      <c r="J617">
        <v>100</v>
      </c>
      <c r="K617" t="s">
        <v>269</v>
      </c>
      <c r="L617" t="s">
        <v>57</v>
      </c>
      <c r="P617">
        <v>166276000000</v>
      </c>
      <c r="Q617" t="s">
        <v>542</v>
      </c>
      <c r="R617" t="s">
        <v>227</v>
      </c>
      <c r="S617" t="s">
        <v>156</v>
      </c>
      <c r="T617" t="s">
        <v>157</v>
      </c>
      <c r="U617" t="s">
        <v>287</v>
      </c>
      <c r="V617">
        <v>697963</v>
      </c>
      <c r="W617" t="s">
        <v>543</v>
      </c>
      <c r="X617" t="s">
        <v>544</v>
      </c>
      <c r="AB617">
        <v>40264</v>
      </c>
      <c r="AC617" s="1">
        <v>44134</v>
      </c>
      <c r="AD617" s="1">
        <v>44138</v>
      </c>
      <c r="AL617">
        <v>1</v>
      </c>
      <c r="AO617">
        <v>38.410966999999999</v>
      </c>
      <c r="AP617">
        <v>46.61</v>
      </c>
      <c r="AQ617">
        <v>1876705.04</v>
      </c>
      <c r="AR617">
        <v>0</v>
      </c>
      <c r="AS617">
        <v>1876705.04</v>
      </c>
      <c r="AT617">
        <v>1876705.04</v>
      </c>
      <c r="AU617">
        <v>0</v>
      </c>
      <c r="AV617">
        <v>1876705.04</v>
      </c>
      <c r="AW617">
        <v>1546579.18</v>
      </c>
      <c r="AX617">
        <v>1546579.18</v>
      </c>
      <c r="BA617">
        <v>65953384.600000001</v>
      </c>
      <c r="BB617">
        <v>0</v>
      </c>
      <c r="BC617">
        <v>65953384.600000001</v>
      </c>
      <c r="BD617">
        <v>107190099.39</v>
      </c>
      <c r="BE617">
        <v>1.7508189999999999</v>
      </c>
      <c r="BF617" t="str">
        <f>IF(TRIM(W617)="",IF(TRIM(O617)="",IF(TRIM(M617)="","please check",CONCATENATE(M617,"_",COUNTIFS($M$2:$M617,M617,$C$2:$C617,$C617))),CONCATENATE(O617,"_",COUNTIFS($O$2:$O617,O617,$C$2:$C617,$C617))),W617)</f>
        <v>FR0010220475</v>
      </c>
      <c r="BG617" t="str">
        <f t="shared" si="35"/>
        <v/>
      </c>
      <c r="BH617">
        <f t="shared" si="36"/>
        <v>40264</v>
      </c>
      <c r="BI617">
        <f t="shared" si="37"/>
        <v>1876705.04</v>
      </c>
      <c r="BJ617">
        <f>IF($I617&lt;&gt;"F.E.T.",$AV617,IF($BK617="",IF($D617=$L617,$BI617,-SUMIFS($BI:$BI,$BG:$BG,$BG617,$B:$B,$B617,$L:$L,"&lt;&gt;"&amp;$L617)+SUMIFS($AY:$AY,$BG:$BG,$BG617,$B:$B,$B617)),IF($D617=$L617,-SUMIFS($BI:$BI,$BG:$BG,$BG617,$B:$B,$B617,$L:$L,"&lt;&gt;"&amp;$L617)*VLOOKUP($D617&amp;(IF($L617=MID($Q617,FIND("Bought ",$Q617)+7,3),MID($Q617,FIND("Sold ",$Q617)+5,3),IF($L617=MID($Q617,FIND("Sold ",$Q617)+5,3),MID($Q617,FIND("Bought ",$Q617)+7,3),"error"))),FX!$A:$B,2,0)+SUMIFS($AY:$AY,$BG:$BG,$BG617,$B:$B,$B617),$BI617*(VLOOKUP($D617&amp;$L617,FX!$A:$B,2,0)))))</f>
        <v>1876705.04</v>
      </c>
      <c r="BK617" t="str">
        <f>IF(E617="CASH",IFERROR(VLOOKUP(M617,[1]mapping!$A:$C,3,0),""),IF(I617="F.E.T.",IF(VLOOKUP(O617,[1]forwards!$E:$Q,13,0)=0,"",VLOOKUP(O617,[1]forwards!$E:$Q,13,0)),""))</f>
        <v/>
      </c>
      <c r="BL617" t="str">
        <f>IF($B617&lt;&gt;VLOOKUP($BL$1,NAV!$A:$N,MATCH("SubFund_Code",NAV!$A$1:$N$1,0),0),"n/a",IF($BK617="",$BJ617/SUMIFS($BJ:$BJ,$BK:$BK,"",$B:$B,$B617)*VLOOKUP($BL$1,NAV!$A:$N,MATCH("Hedged sc",NAV!$A$1:$N$1,0),0)/VLOOKUP($BL$1,NAV!$A:$N,MATCH("SC in FUND CCY",NAV!$A$1:$N$1,0),0),IF($BK617&lt;&gt;VLOOKUP($BL$1,NAV!$A:$N,MATCH("SC",NAV!$A$1:$N$1,0),0),"n/a",$BJ617/VLOOKUP($BL$1,NAV!$A:$N,MATCH("SC in FUND CCY",NAV!$A$1:$N$1,0),0))))</f>
        <v>n/a</v>
      </c>
    </row>
    <row r="618" spans="1:64" hidden="1" x14ac:dyDescent="0.25">
      <c r="A618" s="1">
        <v>44196</v>
      </c>
      <c r="B618" t="s">
        <v>98</v>
      </c>
      <c r="C618" t="s">
        <v>99</v>
      </c>
      <c r="D618" t="s">
        <v>57</v>
      </c>
      <c r="E618" t="s">
        <v>124</v>
      </c>
      <c r="F618" t="s">
        <v>125</v>
      </c>
      <c r="G618" t="s">
        <v>126</v>
      </c>
      <c r="H618">
        <v>100</v>
      </c>
      <c r="I618" t="s">
        <v>268</v>
      </c>
      <c r="J618">
        <v>100</v>
      </c>
      <c r="K618" t="s">
        <v>269</v>
      </c>
      <c r="L618" t="s">
        <v>57</v>
      </c>
      <c r="P618">
        <v>177345000000</v>
      </c>
      <c r="Q618" t="s">
        <v>509</v>
      </c>
      <c r="R618" t="s">
        <v>227</v>
      </c>
      <c r="S618" t="s">
        <v>156</v>
      </c>
      <c r="T618" t="s">
        <v>157</v>
      </c>
      <c r="U618" t="s">
        <v>287</v>
      </c>
      <c r="V618">
        <v>697963</v>
      </c>
      <c r="W618" t="s">
        <v>510</v>
      </c>
      <c r="X618" t="s">
        <v>511</v>
      </c>
      <c r="AB618">
        <v>15000</v>
      </c>
      <c r="AC618" s="1">
        <v>44173</v>
      </c>
      <c r="AD618" s="1">
        <v>44175</v>
      </c>
      <c r="AL618">
        <v>1</v>
      </c>
      <c r="AO618">
        <v>70.053584999999998</v>
      </c>
      <c r="AP618">
        <v>73</v>
      </c>
      <c r="AQ618">
        <v>1095000</v>
      </c>
      <c r="AR618">
        <v>0</v>
      </c>
      <c r="AS618">
        <v>1095000</v>
      </c>
      <c r="AT618">
        <v>1095000</v>
      </c>
      <c r="AU618">
        <v>0</v>
      </c>
      <c r="AV618">
        <v>1095000</v>
      </c>
      <c r="AW618">
        <v>1050803.78</v>
      </c>
      <c r="AX618">
        <v>1050803.78</v>
      </c>
      <c r="BA618">
        <v>65953384.600000001</v>
      </c>
      <c r="BB618">
        <v>0</v>
      </c>
      <c r="BC618">
        <v>65953384.600000001</v>
      </c>
      <c r="BD618">
        <v>107190099.39</v>
      </c>
      <c r="BE618">
        <v>1.02155</v>
      </c>
      <c r="BF618" t="str">
        <f>IF(TRIM(W618)="",IF(TRIM(O618)="",IF(TRIM(M618)="","please check",CONCATENATE(M618,"_",COUNTIFS($M$2:$M618,M618,$C$2:$C618,$C618))),CONCATENATE(O618,"_",COUNTIFS($O$2:$O618,O618,$C$2:$C618,$C618))),W618)</f>
        <v>FR0010307819</v>
      </c>
      <c r="BG618" t="str">
        <f t="shared" si="35"/>
        <v/>
      </c>
      <c r="BH618">
        <f t="shared" si="36"/>
        <v>15000</v>
      </c>
      <c r="BI618">
        <f t="shared" si="37"/>
        <v>1095000</v>
      </c>
      <c r="BJ618">
        <f>IF($I618&lt;&gt;"F.E.T.",$AV618,IF($BK618="",IF($D618=$L618,$BI618,-SUMIFS($BI:$BI,$BG:$BG,$BG618,$B:$B,$B618,$L:$L,"&lt;&gt;"&amp;$L618)+SUMIFS($AY:$AY,$BG:$BG,$BG618,$B:$B,$B618)),IF($D618=$L618,-SUMIFS($BI:$BI,$BG:$BG,$BG618,$B:$B,$B618,$L:$L,"&lt;&gt;"&amp;$L618)*VLOOKUP($D618&amp;(IF($L618=MID($Q618,FIND("Bought ",$Q618)+7,3),MID($Q618,FIND("Sold ",$Q618)+5,3),IF($L618=MID($Q618,FIND("Sold ",$Q618)+5,3),MID($Q618,FIND("Bought ",$Q618)+7,3),"error"))),FX!$A:$B,2,0)+SUMIFS($AY:$AY,$BG:$BG,$BG618,$B:$B,$B618),$BI618*(VLOOKUP($D618&amp;$L618,FX!$A:$B,2,0)))))</f>
        <v>1095000</v>
      </c>
      <c r="BK618" t="str">
        <f>IF(E618="CASH",IFERROR(VLOOKUP(M618,[1]mapping!$A:$C,3,0),""),IF(I618="F.E.T.",IF(VLOOKUP(O618,[1]forwards!$E:$Q,13,0)=0,"",VLOOKUP(O618,[1]forwards!$E:$Q,13,0)),""))</f>
        <v/>
      </c>
      <c r="BL618" t="str">
        <f>IF($B618&lt;&gt;VLOOKUP($BL$1,NAV!$A:$N,MATCH("SubFund_Code",NAV!$A$1:$N$1,0),0),"n/a",IF($BK618="",$BJ618/SUMIFS($BJ:$BJ,$BK:$BK,"",$B:$B,$B618)*VLOOKUP($BL$1,NAV!$A:$N,MATCH("Hedged sc",NAV!$A$1:$N$1,0),0)/VLOOKUP($BL$1,NAV!$A:$N,MATCH("SC in FUND CCY",NAV!$A$1:$N$1,0),0),IF($BK618&lt;&gt;VLOOKUP($BL$1,NAV!$A:$N,MATCH("SC",NAV!$A$1:$N$1,0),0),"n/a",$BJ618/VLOOKUP($BL$1,NAV!$A:$N,MATCH("SC in FUND CCY",NAV!$A$1:$N$1,0),0))))</f>
        <v>n/a</v>
      </c>
    </row>
    <row r="619" spans="1:64" hidden="1" x14ac:dyDescent="0.25">
      <c r="A619" s="1">
        <v>44196</v>
      </c>
      <c r="B619" t="s">
        <v>98</v>
      </c>
      <c r="C619" t="s">
        <v>99</v>
      </c>
      <c r="D619" t="s">
        <v>57</v>
      </c>
      <c r="E619" t="s">
        <v>124</v>
      </c>
      <c r="F619" t="s">
        <v>125</v>
      </c>
      <c r="G619" t="s">
        <v>126</v>
      </c>
      <c r="H619">
        <v>100</v>
      </c>
      <c r="I619" t="s">
        <v>268</v>
      </c>
      <c r="J619">
        <v>100</v>
      </c>
      <c r="K619" t="s">
        <v>269</v>
      </c>
      <c r="L619" t="s">
        <v>57</v>
      </c>
      <c r="P619">
        <v>200759000000</v>
      </c>
      <c r="Q619" t="s">
        <v>344</v>
      </c>
      <c r="R619" t="s">
        <v>281</v>
      </c>
      <c r="S619" t="s">
        <v>148</v>
      </c>
      <c r="T619" t="s">
        <v>294</v>
      </c>
      <c r="U619" t="s">
        <v>296</v>
      </c>
      <c r="V619">
        <v>591466</v>
      </c>
      <c r="W619" t="s">
        <v>345</v>
      </c>
      <c r="X619">
        <v>5086577</v>
      </c>
      <c r="AB619">
        <v>13371</v>
      </c>
      <c r="AC619" s="1">
        <v>43426</v>
      </c>
      <c r="AD619" s="1">
        <v>43430</v>
      </c>
      <c r="AE619" s="1">
        <v>44001</v>
      </c>
      <c r="AL619">
        <v>1</v>
      </c>
      <c r="AO619">
        <v>63.799914999999999</v>
      </c>
      <c r="AP619">
        <v>64.72</v>
      </c>
      <c r="AQ619">
        <v>865371.12</v>
      </c>
      <c r="AR619">
        <v>0</v>
      </c>
      <c r="AS619">
        <v>865371.12</v>
      </c>
      <c r="AT619">
        <v>865371.12</v>
      </c>
      <c r="AU619">
        <v>0</v>
      </c>
      <c r="AV619">
        <v>865371.12</v>
      </c>
      <c r="AW619">
        <v>853068.67</v>
      </c>
      <c r="AX619">
        <v>853068.67</v>
      </c>
      <c r="BA619">
        <v>65953384.600000001</v>
      </c>
      <c r="BB619">
        <v>0</v>
      </c>
      <c r="BC619">
        <v>65953384.600000001</v>
      </c>
      <c r="BD619">
        <v>107190099.39</v>
      </c>
      <c r="BE619">
        <v>0.80732400000000004</v>
      </c>
      <c r="BF619" t="str">
        <f>IF(TRIM(W619)="",IF(TRIM(O619)="",IF(TRIM(M619)="","please check",CONCATENATE(M619,"_",COUNTIFS($M$2:$M619,M619,$C$2:$C619,$C619))),CONCATENATE(O619,"_",COUNTIFS($O$2:$O619,O619,$C$2:$C619,$C619))),W619)</f>
        <v>DE000BASF111</v>
      </c>
      <c r="BG619" t="str">
        <f t="shared" si="35"/>
        <v/>
      </c>
      <c r="BH619">
        <f t="shared" si="36"/>
        <v>13371</v>
      </c>
      <c r="BI619">
        <f t="shared" si="37"/>
        <v>865371.12</v>
      </c>
      <c r="BJ619">
        <f>IF($I619&lt;&gt;"F.E.T.",$AV619,IF($BK619="",IF($D619=$L619,$BI619,-SUMIFS($BI:$BI,$BG:$BG,$BG619,$B:$B,$B619,$L:$L,"&lt;&gt;"&amp;$L619)+SUMIFS($AY:$AY,$BG:$BG,$BG619,$B:$B,$B619)),IF($D619=$L619,-SUMIFS($BI:$BI,$BG:$BG,$BG619,$B:$B,$B619,$L:$L,"&lt;&gt;"&amp;$L619)*VLOOKUP($D619&amp;(IF($L619=MID($Q619,FIND("Bought ",$Q619)+7,3),MID($Q619,FIND("Sold ",$Q619)+5,3),IF($L619=MID($Q619,FIND("Sold ",$Q619)+5,3),MID($Q619,FIND("Bought ",$Q619)+7,3),"error"))),FX!$A:$B,2,0)+SUMIFS($AY:$AY,$BG:$BG,$BG619,$B:$B,$B619),$BI619*(VLOOKUP($D619&amp;$L619,FX!$A:$B,2,0)))))</f>
        <v>865371.12</v>
      </c>
      <c r="BK619" t="str">
        <f>IF(E619="CASH",IFERROR(VLOOKUP(M619,[1]mapping!$A:$C,3,0),""),IF(I619="F.E.T.",IF(VLOOKUP(O619,[1]forwards!$E:$Q,13,0)=0,"",VLOOKUP(O619,[1]forwards!$E:$Q,13,0)),""))</f>
        <v/>
      </c>
      <c r="BL619" t="str">
        <f>IF($B619&lt;&gt;VLOOKUP($BL$1,NAV!$A:$N,MATCH("SubFund_Code",NAV!$A$1:$N$1,0),0),"n/a",IF($BK619="",$BJ619/SUMIFS($BJ:$BJ,$BK:$BK,"",$B:$B,$B619)*VLOOKUP($BL$1,NAV!$A:$N,MATCH("Hedged sc",NAV!$A$1:$N$1,0),0)/VLOOKUP($BL$1,NAV!$A:$N,MATCH("SC in FUND CCY",NAV!$A$1:$N$1,0),0),IF($BK619&lt;&gt;VLOOKUP($BL$1,NAV!$A:$N,MATCH("SC",NAV!$A$1:$N$1,0),0),"n/a",$BJ619/VLOOKUP($BL$1,NAV!$A:$N,MATCH("SC in FUND CCY",NAV!$A$1:$N$1,0),0))))</f>
        <v>n/a</v>
      </c>
    </row>
    <row r="620" spans="1:64" hidden="1" x14ac:dyDescent="0.25">
      <c r="A620" s="1">
        <v>44196</v>
      </c>
      <c r="B620" t="s">
        <v>98</v>
      </c>
      <c r="C620" t="s">
        <v>99</v>
      </c>
      <c r="D620" t="s">
        <v>57</v>
      </c>
      <c r="E620" t="s">
        <v>124</v>
      </c>
      <c r="F620" t="s">
        <v>125</v>
      </c>
      <c r="G620" t="s">
        <v>126</v>
      </c>
      <c r="H620">
        <v>100</v>
      </c>
      <c r="I620" t="s">
        <v>268</v>
      </c>
      <c r="J620">
        <v>100</v>
      </c>
      <c r="K620" t="s">
        <v>269</v>
      </c>
      <c r="L620" t="s">
        <v>57</v>
      </c>
      <c r="P620">
        <v>243973000000</v>
      </c>
      <c r="Q620" t="s">
        <v>545</v>
      </c>
      <c r="R620" t="s">
        <v>142</v>
      </c>
      <c r="S620" t="s">
        <v>156</v>
      </c>
      <c r="T620" t="s">
        <v>157</v>
      </c>
      <c r="U620" t="s">
        <v>287</v>
      </c>
      <c r="V620">
        <v>697963</v>
      </c>
      <c r="W620" t="s">
        <v>546</v>
      </c>
      <c r="X620" t="s">
        <v>547</v>
      </c>
      <c r="AB620">
        <v>4694</v>
      </c>
      <c r="AC620" s="1">
        <v>43923</v>
      </c>
      <c r="AD620" s="1">
        <v>43927</v>
      </c>
      <c r="AE620" s="1">
        <v>44011</v>
      </c>
      <c r="AL620">
        <v>1</v>
      </c>
      <c r="AO620">
        <v>184.61585400000001</v>
      </c>
      <c r="AP620">
        <v>291.2</v>
      </c>
      <c r="AQ620">
        <v>1366892.8</v>
      </c>
      <c r="AR620">
        <v>0</v>
      </c>
      <c r="AS620">
        <v>1366892.8</v>
      </c>
      <c r="AT620">
        <v>1366892.8</v>
      </c>
      <c r="AU620">
        <v>0</v>
      </c>
      <c r="AV620">
        <v>1366892.8</v>
      </c>
      <c r="AW620">
        <v>866586.82</v>
      </c>
      <c r="AX620">
        <v>866586.82</v>
      </c>
      <c r="BA620">
        <v>65953384.600000001</v>
      </c>
      <c r="BB620">
        <v>0</v>
      </c>
      <c r="BC620">
        <v>65953384.600000001</v>
      </c>
      <c r="BD620">
        <v>107190099.39</v>
      </c>
      <c r="BE620">
        <v>1.275204</v>
      </c>
      <c r="BF620" t="str">
        <f>IF(TRIM(W620)="",IF(TRIM(O620)="",IF(TRIM(M620)="","please check",CONCATENATE(M620,"_",COUNTIFS($M$2:$M620,M620,$C$2:$C620,$C620))),CONCATENATE(O620,"_",COUNTIFS($O$2:$O620,O620,$C$2:$C620,$C620))),W620)</f>
        <v>FR0013154002</v>
      </c>
      <c r="BG620" t="str">
        <f t="shared" si="35"/>
        <v/>
      </c>
      <c r="BH620">
        <f t="shared" si="36"/>
        <v>4694</v>
      </c>
      <c r="BI620">
        <f t="shared" si="37"/>
        <v>1366892.8</v>
      </c>
      <c r="BJ620">
        <f>IF($I620&lt;&gt;"F.E.T.",$AV620,IF($BK620="",IF($D620=$L620,$BI620,-SUMIFS($BI:$BI,$BG:$BG,$BG620,$B:$B,$B620,$L:$L,"&lt;&gt;"&amp;$L620)+SUMIFS($AY:$AY,$BG:$BG,$BG620,$B:$B,$B620)),IF($D620=$L620,-SUMIFS($BI:$BI,$BG:$BG,$BG620,$B:$B,$B620,$L:$L,"&lt;&gt;"&amp;$L620)*VLOOKUP($D620&amp;(IF($L620=MID($Q620,FIND("Bought ",$Q620)+7,3),MID($Q620,FIND("Sold ",$Q620)+5,3),IF($L620=MID($Q620,FIND("Sold ",$Q620)+5,3),MID($Q620,FIND("Bought ",$Q620)+7,3),"error"))),FX!$A:$B,2,0)+SUMIFS($AY:$AY,$BG:$BG,$BG620,$B:$B,$B620),$BI620*(VLOOKUP($D620&amp;$L620,FX!$A:$B,2,0)))))</f>
        <v>1366892.8</v>
      </c>
      <c r="BK620" t="str">
        <f>IF(E620="CASH",IFERROR(VLOOKUP(M620,[1]mapping!$A:$C,3,0),""),IF(I620="F.E.T.",IF(VLOOKUP(O620,[1]forwards!$E:$Q,13,0)=0,"",VLOOKUP(O620,[1]forwards!$E:$Q,13,0)),""))</f>
        <v/>
      </c>
      <c r="BL620" t="str">
        <f>IF($B620&lt;&gt;VLOOKUP($BL$1,NAV!$A:$N,MATCH("SubFund_Code",NAV!$A$1:$N$1,0),0),"n/a",IF($BK620="",$BJ620/SUMIFS($BJ:$BJ,$BK:$BK,"",$B:$B,$B620)*VLOOKUP($BL$1,NAV!$A:$N,MATCH("Hedged sc",NAV!$A$1:$N$1,0),0)/VLOOKUP($BL$1,NAV!$A:$N,MATCH("SC in FUND CCY",NAV!$A$1:$N$1,0),0),IF($BK620&lt;&gt;VLOOKUP($BL$1,NAV!$A:$N,MATCH("SC",NAV!$A$1:$N$1,0),0),"n/a",$BJ620/VLOOKUP($BL$1,NAV!$A:$N,MATCH("SC in FUND CCY",NAV!$A$1:$N$1,0),0))))</f>
        <v>n/a</v>
      </c>
    </row>
    <row r="621" spans="1:64" hidden="1" x14ac:dyDescent="0.25">
      <c r="A621" s="1">
        <v>44196</v>
      </c>
      <c r="B621" t="s">
        <v>98</v>
      </c>
      <c r="C621" t="s">
        <v>99</v>
      </c>
      <c r="D621" t="s">
        <v>57</v>
      </c>
      <c r="E621" t="s">
        <v>124</v>
      </c>
      <c r="F621" t="s">
        <v>125</v>
      </c>
      <c r="G621" t="s">
        <v>126</v>
      </c>
      <c r="H621">
        <v>100</v>
      </c>
      <c r="I621" t="s">
        <v>268</v>
      </c>
      <c r="J621">
        <v>100</v>
      </c>
      <c r="K621" t="s">
        <v>269</v>
      </c>
      <c r="L621" t="s">
        <v>57</v>
      </c>
      <c r="P621">
        <v>243973000000</v>
      </c>
      <c r="Q621" t="s">
        <v>545</v>
      </c>
      <c r="R621" t="s">
        <v>142</v>
      </c>
      <c r="S621" t="s">
        <v>156</v>
      </c>
      <c r="T621" t="s">
        <v>157</v>
      </c>
      <c r="U621" t="s">
        <v>219</v>
      </c>
      <c r="V621">
        <v>20052</v>
      </c>
      <c r="W621" t="s">
        <v>546</v>
      </c>
      <c r="X621" t="s">
        <v>547</v>
      </c>
      <c r="AB621">
        <v>1000</v>
      </c>
      <c r="AC621" s="1">
        <v>44173</v>
      </c>
      <c r="AD621" s="1">
        <v>44175</v>
      </c>
      <c r="AL621">
        <v>1</v>
      </c>
      <c r="AO621">
        <v>296.32490000000001</v>
      </c>
      <c r="AP621">
        <v>291.2</v>
      </c>
      <c r="AQ621">
        <v>291200</v>
      </c>
      <c r="AR621">
        <v>0</v>
      </c>
      <c r="AS621">
        <v>291200</v>
      </c>
      <c r="AT621">
        <v>291200</v>
      </c>
      <c r="AU621">
        <v>0</v>
      </c>
      <c r="AV621">
        <v>291200</v>
      </c>
      <c r="AW621">
        <v>296324.90000000002</v>
      </c>
      <c r="AX621">
        <v>296324.90000000002</v>
      </c>
      <c r="BA621">
        <v>65953384.600000001</v>
      </c>
      <c r="BB621">
        <v>0</v>
      </c>
      <c r="BC621">
        <v>65953384.600000001</v>
      </c>
      <c r="BD621">
        <v>107190099.39</v>
      </c>
      <c r="BE621">
        <v>0.27166699999999999</v>
      </c>
      <c r="BF621" t="str">
        <f>IF(TRIM(W621)="",IF(TRIM(O621)="",IF(TRIM(M621)="","please check",CONCATENATE(M621,"_",COUNTIFS($M$2:$M621,M621,$C$2:$C621,$C621))),CONCATENATE(O621,"_",COUNTIFS($O$2:$O621,O621,$C$2:$C621,$C621))),W621)</f>
        <v>FR0013154002</v>
      </c>
      <c r="BG621" t="str">
        <f t="shared" si="35"/>
        <v/>
      </c>
      <c r="BH621">
        <f t="shared" si="36"/>
        <v>1000</v>
      </c>
      <c r="BI621">
        <f t="shared" si="37"/>
        <v>291200</v>
      </c>
      <c r="BJ621">
        <f>IF($I621&lt;&gt;"F.E.T.",$AV621,IF($BK621="",IF($D621=$L621,$BI621,-SUMIFS($BI:$BI,$BG:$BG,$BG621,$B:$B,$B621,$L:$L,"&lt;&gt;"&amp;$L621)+SUMIFS($AY:$AY,$BG:$BG,$BG621,$B:$B,$B621)),IF($D621=$L621,-SUMIFS($BI:$BI,$BG:$BG,$BG621,$B:$B,$B621,$L:$L,"&lt;&gt;"&amp;$L621)*VLOOKUP($D621&amp;(IF($L621=MID($Q621,FIND("Bought ",$Q621)+7,3),MID($Q621,FIND("Sold ",$Q621)+5,3),IF($L621=MID($Q621,FIND("Sold ",$Q621)+5,3),MID($Q621,FIND("Bought ",$Q621)+7,3),"error"))),FX!$A:$B,2,0)+SUMIFS($AY:$AY,$BG:$BG,$BG621,$B:$B,$B621),$BI621*(VLOOKUP($D621&amp;$L621,FX!$A:$B,2,0)))))</f>
        <v>291200</v>
      </c>
      <c r="BK621" t="str">
        <f>IF(E621="CASH",IFERROR(VLOOKUP(M621,[1]mapping!$A:$C,3,0),""),IF(I621="F.E.T.",IF(VLOOKUP(O621,[1]forwards!$E:$Q,13,0)=0,"",VLOOKUP(O621,[1]forwards!$E:$Q,13,0)),""))</f>
        <v/>
      </c>
      <c r="BL621" t="str">
        <f>IF($B621&lt;&gt;VLOOKUP($BL$1,NAV!$A:$N,MATCH("SubFund_Code",NAV!$A$1:$N$1,0),0),"n/a",IF($BK621="",$BJ621/SUMIFS($BJ:$BJ,$BK:$BK,"",$B:$B,$B621)*VLOOKUP($BL$1,NAV!$A:$N,MATCH("Hedged sc",NAV!$A$1:$N$1,0),0)/VLOOKUP($BL$1,NAV!$A:$N,MATCH("SC in FUND CCY",NAV!$A$1:$N$1,0),0),IF($BK621&lt;&gt;VLOOKUP($BL$1,NAV!$A:$N,MATCH("SC",NAV!$A$1:$N$1,0),0),"n/a",$BJ621/VLOOKUP($BL$1,NAV!$A:$N,MATCH("SC in FUND CCY",NAV!$A$1:$N$1,0),0))))</f>
        <v>n/a</v>
      </c>
    </row>
    <row r="622" spans="1:64" hidden="1" x14ac:dyDescent="0.25">
      <c r="A622" s="1">
        <v>44196</v>
      </c>
      <c r="B622" t="s">
        <v>98</v>
      </c>
      <c r="C622" t="s">
        <v>99</v>
      </c>
      <c r="D622" t="s">
        <v>57</v>
      </c>
      <c r="E622" t="s">
        <v>124</v>
      </c>
      <c r="F622" t="s">
        <v>125</v>
      </c>
      <c r="G622" t="s">
        <v>126</v>
      </c>
      <c r="H622">
        <v>100</v>
      </c>
      <c r="I622" t="s">
        <v>268</v>
      </c>
      <c r="J622">
        <v>100</v>
      </c>
      <c r="K622" t="s">
        <v>269</v>
      </c>
      <c r="L622" t="s">
        <v>57</v>
      </c>
      <c r="P622">
        <v>251442000000</v>
      </c>
      <c r="Q622" t="s">
        <v>304</v>
      </c>
      <c r="R622" t="s">
        <v>228</v>
      </c>
      <c r="S622" t="s">
        <v>156</v>
      </c>
      <c r="T622" t="s">
        <v>157</v>
      </c>
      <c r="U622" t="s">
        <v>287</v>
      </c>
      <c r="V622">
        <v>697963</v>
      </c>
      <c r="W622" t="s">
        <v>305</v>
      </c>
      <c r="X622" t="s">
        <v>306</v>
      </c>
      <c r="AB622">
        <v>59175</v>
      </c>
      <c r="AC622" s="1">
        <v>43923</v>
      </c>
      <c r="AD622" s="1">
        <v>43927</v>
      </c>
      <c r="AE622" s="1">
        <v>44011</v>
      </c>
      <c r="AL622">
        <v>1</v>
      </c>
      <c r="AO622">
        <v>14.524841</v>
      </c>
      <c r="AP622">
        <v>32.28</v>
      </c>
      <c r="AQ622">
        <v>1910169</v>
      </c>
      <c r="AR622">
        <v>0</v>
      </c>
      <c r="AS622">
        <v>1910169</v>
      </c>
      <c r="AT622">
        <v>1910169</v>
      </c>
      <c r="AU622">
        <v>0</v>
      </c>
      <c r="AV622">
        <v>1910169</v>
      </c>
      <c r="AW622">
        <v>859507.47</v>
      </c>
      <c r="AX622">
        <v>859507.47</v>
      </c>
      <c r="BA622">
        <v>65953384.600000001</v>
      </c>
      <c r="BB622">
        <v>0</v>
      </c>
      <c r="BC622">
        <v>65953384.600000001</v>
      </c>
      <c r="BD622">
        <v>107190099.39</v>
      </c>
      <c r="BE622">
        <v>1.7820389999999999</v>
      </c>
      <c r="BF622" t="str">
        <f>IF(TRIM(W622)="",IF(TRIM(O622)="",IF(TRIM(M622)="","please check",CONCATENATE(M622,"_",COUNTIFS($M$2:$M622,M622,$C$2:$C622,$C622))),CONCATENATE(O622,"_",COUNTIFS($O$2:$O622,O622,$C$2:$C622,$C622))),W622)</f>
        <v>FR0013176526</v>
      </c>
      <c r="BG622" t="str">
        <f t="shared" si="35"/>
        <v/>
      </c>
      <c r="BH622">
        <f t="shared" si="36"/>
        <v>59175</v>
      </c>
      <c r="BI622">
        <f t="shared" si="37"/>
        <v>1910169</v>
      </c>
      <c r="BJ622">
        <f>IF($I622&lt;&gt;"F.E.T.",$AV622,IF($BK622="",IF($D622=$L622,$BI622,-SUMIFS($BI:$BI,$BG:$BG,$BG622,$B:$B,$B622,$L:$L,"&lt;&gt;"&amp;$L622)+SUMIFS($AY:$AY,$BG:$BG,$BG622,$B:$B,$B622)),IF($D622=$L622,-SUMIFS($BI:$BI,$BG:$BG,$BG622,$B:$B,$B622,$L:$L,"&lt;&gt;"&amp;$L622)*VLOOKUP($D622&amp;(IF($L622=MID($Q622,FIND("Bought ",$Q622)+7,3),MID($Q622,FIND("Sold ",$Q622)+5,3),IF($L622=MID($Q622,FIND("Sold ",$Q622)+5,3),MID($Q622,FIND("Bought ",$Q622)+7,3),"error"))),FX!$A:$B,2,0)+SUMIFS($AY:$AY,$BG:$BG,$BG622,$B:$B,$B622),$BI622*(VLOOKUP($D622&amp;$L622,FX!$A:$B,2,0)))))</f>
        <v>1910169</v>
      </c>
      <c r="BK622" t="str">
        <f>IF(E622="CASH",IFERROR(VLOOKUP(M622,[1]mapping!$A:$C,3,0),""),IF(I622="F.E.T.",IF(VLOOKUP(O622,[1]forwards!$E:$Q,13,0)=0,"",VLOOKUP(O622,[1]forwards!$E:$Q,13,0)),""))</f>
        <v/>
      </c>
      <c r="BL622" t="str">
        <f>IF($B622&lt;&gt;VLOOKUP($BL$1,NAV!$A:$N,MATCH("SubFund_Code",NAV!$A$1:$N$1,0),0),"n/a",IF($BK622="",$BJ622/SUMIFS($BJ:$BJ,$BK:$BK,"",$B:$B,$B622)*VLOOKUP($BL$1,NAV!$A:$N,MATCH("Hedged sc",NAV!$A$1:$N$1,0),0)/VLOOKUP($BL$1,NAV!$A:$N,MATCH("SC in FUND CCY",NAV!$A$1:$N$1,0),0),IF($BK622&lt;&gt;VLOOKUP($BL$1,NAV!$A:$N,MATCH("SC",NAV!$A$1:$N$1,0),0),"n/a",$BJ622/VLOOKUP($BL$1,NAV!$A:$N,MATCH("SC in FUND CCY",NAV!$A$1:$N$1,0),0))))</f>
        <v>n/a</v>
      </c>
    </row>
    <row r="623" spans="1:64" hidden="1" x14ac:dyDescent="0.25">
      <c r="A623" s="1">
        <v>44196</v>
      </c>
      <c r="B623" t="s">
        <v>98</v>
      </c>
      <c r="C623" t="s">
        <v>99</v>
      </c>
      <c r="D623" t="s">
        <v>57</v>
      </c>
      <c r="E623" t="s">
        <v>124</v>
      </c>
      <c r="F623" t="s">
        <v>125</v>
      </c>
      <c r="G623" t="s">
        <v>126</v>
      </c>
      <c r="H623">
        <v>100</v>
      </c>
      <c r="I623" t="s">
        <v>268</v>
      </c>
      <c r="J623">
        <v>100</v>
      </c>
      <c r="K623" t="s">
        <v>269</v>
      </c>
      <c r="L623" t="s">
        <v>57</v>
      </c>
      <c r="P623">
        <v>260863000000</v>
      </c>
      <c r="Q623" t="s">
        <v>548</v>
      </c>
      <c r="R623" t="s">
        <v>312</v>
      </c>
      <c r="S623" t="s">
        <v>151</v>
      </c>
      <c r="T623" t="s">
        <v>322</v>
      </c>
      <c r="U623" t="s">
        <v>323</v>
      </c>
      <c r="V623">
        <v>693609</v>
      </c>
      <c r="W623" t="s">
        <v>549</v>
      </c>
      <c r="X623" t="s">
        <v>550</v>
      </c>
      <c r="AB623">
        <v>78513</v>
      </c>
      <c r="AC623" s="1">
        <v>44173</v>
      </c>
      <c r="AD623" s="1">
        <v>44175</v>
      </c>
      <c r="AL623">
        <v>1</v>
      </c>
      <c r="AO623">
        <v>23.479621999999999</v>
      </c>
      <c r="AP623">
        <v>23.11</v>
      </c>
      <c r="AQ623">
        <v>1814435.43</v>
      </c>
      <c r="AR623">
        <v>0</v>
      </c>
      <c r="AS623">
        <v>1814435.43</v>
      </c>
      <c r="AT623">
        <v>1814435.43</v>
      </c>
      <c r="AU623">
        <v>0</v>
      </c>
      <c r="AV623">
        <v>1814435.43</v>
      </c>
      <c r="AW623">
        <v>1843455.59</v>
      </c>
      <c r="AX623">
        <v>1843455.59</v>
      </c>
      <c r="BA623">
        <v>65953384.600000001</v>
      </c>
      <c r="BB623">
        <v>0</v>
      </c>
      <c r="BC623">
        <v>65953384.600000001</v>
      </c>
      <c r="BD623">
        <v>107190099.39</v>
      </c>
      <c r="BE623">
        <v>1.6927270000000001</v>
      </c>
      <c r="BF623" t="str">
        <f>IF(TRIM(W623)="",IF(TRIM(O623)="",IF(TRIM(M623)="","please check",CONCATENATE(M623,"_",COUNTIFS($M$2:$M623,M623,$C$2:$C623,$C623))),CONCATENATE(O623,"_",COUNTIFS($O$2:$O623,O623,$C$2:$C623,$C623))),W623)</f>
        <v>NL0011794037</v>
      </c>
      <c r="BG623" t="str">
        <f t="shared" si="35"/>
        <v/>
      </c>
      <c r="BH623">
        <f t="shared" si="36"/>
        <v>78513</v>
      </c>
      <c r="BI623">
        <f t="shared" si="37"/>
        <v>1814435.43</v>
      </c>
      <c r="BJ623">
        <f>IF($I623&lt;&gt;"F.E.T.",$AV623,IF($BK623="",IF($D623=$L623,$BI623,-SUMIFS($BI:$BI,$BG:$BG,$BG623,$B:$B,$B623,$L:$L,"&lt;&gt;"&amp;$L623)+SUMIFS($AY:$AY,$BG:$BG,$BG623,$B:$B,$B623)),IF($D623=$L623,-SUMIFS($BI:$BI,$BG:$BG,$BG623,$B:$B,$B623,$L:$L,"&lt;&gt;"&amp;$L623)*VLOOKUP($D623&amp;(IF($L623=MID($Q623,FIND("Bought ",$Q623)+7,3),MID($Q623,FIND("Sold ",$Q623)+5,3),IF($L623=MID($Q623,FIND("Sold ",$Q623)+5,3),MID($Q623,FIND("Bought ",$Q623)+7,3),"error"))),FX!$A:$B,2,0)+SUMIFS($AY:$AY,$BG:$BG,$BG623,$B:$B,$B623),$BI623*(VLOOKUP($D623&amp;$L623,FX!$A:$B,2,0)))))</f>
        <v>1814435.43</v>
      </c>
      <c r="BK623" t="str">
        <f>IF(E623="CASH",IFERROR(VLOOKUP(M623,[1]mapping!$A:$C,3,0),""),IF(I623="F.E.T.",IF(VLOOKUP(O623,[1]forwards!$E:$Q,13,0)=0,"",VLOOKUP(O623,[1]forwards!$E:$Q,13,0)),""))</f>
        <v/>
      </c>
      <c r="BL623" t="str">
        <f>IF($B623&lt;&gt;VLOOKUP($BL$1,NAV!$A:$N,MATCH("SubFund_Code",NAV!$A$1:$N$1,0),0),"n/a",IF($BK623="",$BJ623/SUMIFS($BJ:$BJ,$BK:$BK,"",$B:$B,$B623)*VLOOKUP($BL$1,NAV!$A:$N,MATCH("Hedged sc",NAV!$A$1:$N$1,0),0)/VLOOKUP($BL$1,NAV!$A:$N,MATCH("SC in FUND CCY",NAV!$A$1:$N$1,0),0),IF($BK623&lt;&gt;VLOOKUP($BL$1,NAV!$A:$N,MATCH("SC",NAV!$A$1:$N$1,0),0),"n/a",$BJ623/VLOOKUP($BL$1,NAV!$A:$N,MATCH("SC in FUND CCY",NAV!$A$1:$N$1,0),0))))</f>
        <v>n/a</v>
      </c>
    </row>
    <row r="624" spans="1:64" hidden="1" x14ac:dyDescent="0.25">
      <c r="A624" s="1">
        <v>44196</v>
      </c>
      <c r="B624" t="s">
        <v>98</v>
      </c>
      <c r="C624" t="s">
        <v>99</v>
      </c>
      <c r="D624" t="s">
        <v>57</v>
      </c>
      <c r="E624" t="s">
        <v>124</v>
      </c>
      <c r="F624" t="s">
        <v>125</v>
      </c>
      <c r="G624" t="s">
        <v>126</v>
      </c>
      <c r="H624">
        <v>100</v>
      </c>
      <c r="I624" t="s">
        <v>268</v>
      </c>
      <c r="J624">
        <v>100</v>
      </c>
      <c r="K624" t="s">
        <v>269</v>
      </c>
      <c r="L624" t="s">
        <v>57</v>
      </c>
      <c r="P624">
        <v>6422000000</v>
      </c>
      <c r="Q624" t="s">
        <v>280</v>
      </c>
      <c r="R624" t="s">
        <v>281</v>
      </c>
      <c r="S624" t="s">
        <v>156</v>
      </c>
      <c r="T624" t="s">
        <v>157</v>
      </c>
      <c r="U624" t="s">
        <v>287</v>
      </c>
      <c r="V624">
        <v>697963</v>
      </c>
      <c r="W624" t="s">
        <v>282</v>
      </c>
      <c r="X624" t="s">
        <v>283</v>
      </c>
      <c r="AB624">
        <v>17734</v>
      </c>
      <c r="AC624" s="1">
        <v>43650</v>
      </c>
      <c r="AD624" s="1">
        <v>43654</v>
      </c>
      <c r="AE624" s="1">
        <v>43962</v>
      </c>
      <c r="AL624">
        <v>1</v>
      </c>
      <c r="AO624">
        <v>115.85322600000001</v>
      </c>
      <c r="AP624">
        <v>134.25</v>
      </c>
      <c r="AQ624">
        <v>2380789.5</v>
      </c>
      <c r="AR624">
        <v>0</v>
      </c>
      <c r="AS624">
        <v>2380789.5</v>
      </c>
      <c r="AT624">
        <v>2380789.5</v>
      </c>
      <c r="AU624">
        <v>0</v>
      </c>
      <c r="AV624">
        <v>2380789.5</v>
      </c>
      <c r="AW624">
        <v>2054541.11</v>
      </c>
      <c r="AX624">
        <v>2054541.11</v>
      </c>
      <c r="BA624">
        <v>65953384.600000001</v>
      </c>
      <c r="BB624">
        <v>0</v>
      </c>
      <c r="BC624">
        <v>65953384.600000001</v>
      </c>
      <c r="BD624">
        <v>107190099.39</v>
      </c>
      <c r="BE624">
        <v>2.2210909999999999</v>
      </c>
      <c r="BF624" t="str">
        <f>IF(TRIM(W624)="",IF(TRIM(O624)="",IF(TRIM(M624)="","please check",CONCATENATE(M624,"_",COUNTIFS($M$2:$M624,M624,$C$2:$C624,$C624))),CONCATENATE(O624,"_",COUNTIFS($O$2:$O624,O624,$C$2:$C624,$C624))),W624)</f>
        <v>FR0000120073</v>
      </c>
      <c r="BG624" t="str">
        <f t="shared" si="35"/>
        <v/>
      </c>
      <c r="BH624">
        <f t="shared" si="36"/>
        <v>17734</v>
      </c>
      <c r="BI624">
        <f t="shared" si="37"/>
        <v>2380789.5</v>
      </c>
      <c r="BJ624">
        <f>IF($I624&lt;&gt;"F.E.T.",$AV624,IF($BK624="",IF($D624=$L624,$BI624,-SUMIFS($BI:$BI,$BG:$BG,$BG624,$B:$B,$B624,$L:$L,"&lt;&gt;"&amp;$L624)+SUMIFS($AY:$AY,$BG:$BG,$BG624,$B:$B,$B624)),IF($D624=$L624,-SUMIFS($BI:$BI,$BG:$BG,$BG624,$B:$B,$B624,$L:$L,"&lt;&gt;"&amp;$L624)*VLOOKUP($D624&amp;(IF($L624=MID($Q624,FIND("Bought ",$Q624)+7,3),MID($Q624,FIND("Sold ",$Q624)+5,3),IF($L624=MID($Q624,FIND("Sold ",$Q624)+5,3),MID($Q624,FIND("Bought ",$Q624)+7,3),"error"))),FX!$A:$B,2,0)+SUMIFS($AY:$AY,$BG:$BG,$BG624,$B:$B,$B624),$BI624*(VLOOKUP($D624&amp;$L624,FX!$A:$B,2,0)))))</f>
        <v>2380789.5</v>
      </c>
      <c r="BK624" t="str">
        <f>IF(E624="CASH",IFERROR(VLOOKUP(M624,[1]mapping!$A:$C,3,0),""),IF(I624="F.E.T.",IF(VLOOKUP(O624,[1]forwards!$E:$Q,13,0)=0,"",VLOOKUP(O624,[1]forwards!$E:$Q,13,0)),""))</f>
        <v/>
      </c>
      <c r="BL624" t="str">
        <f>IF($B624&lt;&gt;VLOOKUP($BL$1,NAV!$A:$N,MATCH("SubFund_Code",NAV!$A$1:$N$1,0),0),"n/a",IF($BK624="",$BJ624/SUMIFS($BJ:$BJ,$BK:$BK,"",$B:$B,$B624)*VLOOKUP($BL$1,NAV!$A:$N,MATCH("Hedged sc",NAV!$A$1:$N$1,0),0)/VLOOKUP($BL$1,NAV!$A:$N,MATCH("SC in FUND CCY",NAV!$A$1:$N$1,0),0),IF($BK624&lt;&gt;VLOOKUP($BL$1,NAV!$A:$N,MATCH("SC",NAV!$A$1:$N$1,0),0),"n/a",$BJ624/VLOOKUP($BL$1,NAV!$A:$N,MATCH("SC in FUND CCY",NAV!$A$1:$N$1,0),0))))</f>
        <v>n/a</v>
      </c>
    </row>
    <row r="625" spans="1:64" hidden="1" x14ac:dyDescent="0.25">
      <c r="A625" s="1">
        <v>44196</v>
      </c>
      <c r="B625" t="s">
        <v>98</v>
      </c>
      <c r="C625" t="s">
        <v>99</v>
      </c>
      <c r="D625" t="s">
        <v>57</v>
      </c>
      <c r="E625" t="s">
        <v>124</v>
      </c>
      <c r="F625" t="s">
        <v>125</v>
      </c>
      <c r="G625" t="s">
        <v>126</v>
      </c>
      <c r="H625">
        <v>100</v>
      </c>
      <c r="I625" t="s">
        <v>268</v>
      </c>
      <c r="J625">
        <v>100</v>
      </c>
      <c r="K625" t="s">
        <v>269</v>
      </c>
      <c r="L625" t="s">
        <v>57</v>
      </c>
      <c r="P625">
        <v>2452000000</v>
      </c>
      <c r="Q625" t="s">
        <v>517</v>
      </c>
      <c r="R625" t="s">
        <v>312</v>
      </c>
      <c r="S625" t="s">
        <v>156</v>
      </c>
      <c r="T625" t="s">
        <v>157</v>
      </c>
      <c r="U625" t="s">
        <v>287</v>
      </c>
      <c r="V625">
        <v>697963</v>
      </c>
      <c r="W625" t="s">
        <v>518</v>
      </c>
      <c r="X625">
        <v>5505072</v>
      </c>
      <c r="AB625">
        <v>1053</v>
      </c>
      <c r="AC625" s="1">
        <v>43650</v>
      </c>
      <c r="AD625" s="1">
        <v>43654</v>
      </c>
      <c r="AE625" s="1">
        <v>44005</v>
      </c>
      <c r="AL625">
        <v>1</v>
      </c>
      <c r="AO625">
        <v>473.39596399999999</v>
      </c>
      <c r="AP625">
        <v>594.4</v>
      </c>
      <c r="AQ625">
        <v>625903.19999999995</v>
      </c>
      <c r="AR625">
        <v>0</v>
      </c>
      <c r="AS625">
        <v>625903.19999999995</v>
      </c>
      <c r="AT625">
        <v>625903.19999999995</v>
      </c>
      <c r="AU625">
        <v>0</v>
      </c>
      <c r="AV625">
        <v>625903.19999999995</v>
      </c>
      <c r="AW625">
        <v>498485.95</v>
      </c>
      <c r="AX625">
        <v>498485.95</v>
      </c>
      <c r="BA625">
        <v>65953384.600000001</v>
      </c>
      <c r="BB625">
        <v>0</v>
      </c>
      <c r="BC625">
        <v>65953384.600000001</v>
      </c>
      <c r="BD625">
        <v>107190099.39</v>
      </c>
      <c r="BE625">
        <v>0.58391899999999997</v>
      </c>
      <c r="BF625" t="str">
        <f>IF(TRIM(W625)="",IF(TRIM(O625)="",IF(TRIM(M625)="","please check",CONCATENATE(M625,"_",COUNTIFS($M$2:$M625,M625,$C$2:$C625,$C625))),CONCATENATE(O625,"_",COUNTIFS($O$2:$O625,O625,$C$2:$C625,$C625))),W625)</f>
        <v>FR0000121485</v>
      </c>
      <c r="BG625" t="str">
        <f t="shared" si="35"/>
        <v/>
      </c>
      <c r="BH625">
        <f t="shared" si="36"/>
        <v>1053</v>
      </c>
      <c r="BI625">
        <f t="shared" si="37"/>
        <v>625903.19999999995</v>
      </c>
      <c r="BJ625">
        <f>IF($I625&lt;&gt;"F.E.T.",$AV625,IF($BK625="",IF($D625=$L625,$BI625,-SUMIFS($BI:$BI,$BG:$BG,$BG625,$B:$B,$B625,$L:$L,"&lt;&gt;"&amp;$L625)+SUMIFS($AY:$AY,$BG:$BG,$BG625,$B:$B,$B625)),IF($D625=$L625,-SUMIFS($BI:$BI,$BG:$BG,$BG625,$B:$B,$B625,$L:$L,"&lt;&gt;"&amp;$L625)*VLOOKUP($D625&amp;(IF($L625=MID($Q625,FIND("Bought ",$Q625)+7,3),MID($Q625,FIND("Sold ",$Q625)+5,3),IF($L625=MID($Q625,FIND("Sold ",$Q625)+5,3),MID($Q625,FIND("Bought ",$Q625)+7,3),"error"))),FX!$A:$B,2,0)+SUMIFS($AY:$AY,$BG:$BG,$BG625,$B:$B,$B625),$BI625*(VLOOKUP($D625&amp;$L625,FX!$A:$B,2,0)))))</f>
        <v>625903.19999999995</v>
      </c>
      <c r="BK625" t="str">
        <f>IF(E625="CASH",IFERROR(VLOOKUP(M625,[1]mapping!$A:$C,3,0),""),IF(I625="F.E.T.",IF(VLOOKUP(O625,[1]forwards!$E:$Q,13,0)=0,"",VLOOKUP(O625,[1]forwards!$E:$Q,13,0)),""))</f>
        <v/>
      </c>
      <c r="BL625" t="str">
        <f>IF($B625&lt;&gt;VLOOKUP($BL$1,NAV!$A:$N,MATCH("SubFund_Code",NAV!$A$1:$N$1,0),0),"n/a",IF($BK625="",$BJ625/SUMIFS($BJ:$BJ,$BK:$BK,"",$B:$B,$B625)*VLOOKUP($BL$1,NAV!$A:$N,MATCH("Hedged sc",NAV!$A$1:$N$1,0),0)/VLOOKUP($BL$1,NAV!$A:$N,MATCH("SC in FUND CCY",NAV!$A$1:$N$1,0),0),IF($BK625&lt;&gt;VLOOKUP($BL$1,NAV!$A:$N,MATCH("SC",NAV!$A$1:$N$1,0),0),"n/a",$BJ625/VLOOKUP($BL$1,NAV!$A:$N,MATCH("SC in FUND CCY",NAV!$A$1:$N$1,0),0))))</f>
        <v>n/a</v>
      </c>
    </row>
    <row r="626" spans="1:64" hidden="1" x14ac:dyDescent="0.25">
      <c r="A626" s="1">
        <v>44196</v>
      </c>
      <c r="B626" t="s">
        <v>98</v>
      </c>
      <c r="C626" t="s">
        <v>99</v>
      </c>
      <c r="D626" t="s">
        <v>57</v>
      </c>
      <c r="E626" t="s">
        <v>124</v>
      </c>
      <c r="F626" t="s">
        <v>125</v>
      </c>
      <c r="G626" t="s">
        <v>126</v>
      </c>
      <c r="H626">
        <v>100</v>
      </c>
      <c r="I626" t="s">
        <v>268</v>
      </c>
      <c r="J626">
        <v>100</v>
      </c>
      <c r="K626" t="s">
        <v>269</v>
      </c>
      <c r="L626" t="s">
        <v>57</v>
      </c>
      <c r="P626">
        <v>2697000000</v>
      </c>
      <c r="Q626" t="s">
        <v>519</v>
      </c>
      <c r="R626" t="s">
        <v>303</v>
      </c>
      <c r="S626" t="s">
        <v>156</v>
      </c>
      <c r="T626" t="s">
        <v>157</v>
      </c>
      <c r="U626" t="s">
        <v>287</v>
      </c>
      <c r="V626">
        <v>697963</v>
      </c>
      <c r="W626" t="s">
        <v>520</v>
      </c>
      <c r="X626">
        <v>5253973</v>
      </c>
      <c r="AB626">
        <v>2221</v>
      </c>
      <c r="AC626" s="1">
        <v>44134</v>
      </c>
      <c r="AD626" s="1">
        <v>44138</v>
      </c>
      <c r="AL626">
        <v>1</v>
      </c>
      <c r="AO626">
        <v>797.72771699999998</v>
      </c>
      <c r="AP626">
        <v>879.6</v>
      </c>
      <c r="AQ626">
        <v>1953591.6</v>
      </c>
      <c r="AR626">
        <v>0</v>
      </c>
      <c r="AS626">
        <v>1953591.6</v>
      </c>
      <c r="AT626">
        <v>1953591.6</v>
      </c>
      <c r="AU626">
        <v>0</v>
      </c>
      <c r="AV626">
        <v>1953591.6</v>
      </c>
      <c r="AW626">
        <v>1771753.26</v>
      </c>
      <c r="AX626">
        <v>1771753.26</v>
      </c>
      <c r="BA626">
        <v>65953384.600000001</v>
      </c>
      <c r="BB626">
        <v>0</v>
      </c>
      <c r="BC626">
        <v>65953384.600000001</v>
      </c>
      <c r="BD626">
        <v>107190099.39</v>
      </c>
      <c r="BE626">
        <v>1.822549</v>
      </c>
      <c r="BF626" t="str">
        <f>IF(TRIM(W626)="",IF(TRIM(O626)="",IF(TRIM(M626)="","please check",CONCATENATE(M626,"_",COUNTIFS($M$2:$M626,M626,$C$2:$C626,$C626))),CONCATENATE(O626,"_",COUNTIFS($O$2:$O626,O626,$C$2:$C626,$C626))),W626)</f>
        <v>FR0000052292</v>
      </c>
      <c r="BG626" t="str">
        <f t="shared" si="35"/>
        <v/>
      </c>
      <c r="BH626">
        <f t="shared" si="36"/>
        <v>2221</v>
      </c>
      <c r="BI626">
        <f t="shared" si="37"/>
        <v>1953591.6</v>
      </c>
      <c r="BJ626">
        <f>IF($I626&lt;&gt;"F.E.T.",$AV626,IF($BK626="",IF($D626=$L626,$BI626,-SUMIFS($BI:$BI,$BG:$BG,$BG626,$B:$B,$B626,$L:$L,"&lt;&gt;"&amp;$L626)+SUMIFS($AY:$AY,$BG:$BG,$BG626,$B:$B,$B626)),IF($D626=$L626,-SUMIFS($BI:$BI,$BG:$BG,$BG626,$B:$B,$B626,$L:$L,"&lt;&gt;"&amp;$L626)*VLOOKUP($D626&amp;(IF($L626=MID($Q626,FIND("Bought ",$Q626)+7,3),MID($Q626,FIND("Sold ",$Q626)+5,3),IF($L626=MID($Q626,FIND("Sold ",$Q626)+5,3),MID($Q626,FIND("Bought ",$Q626)+7,3),"error"))),FX!$A:$B,2,0)+SUMIFS($AY:$AY,$BG:$BG,$BG626,$B:$B,$B626),$BI626*(VLOOKUP($D626&amp;$L626,FX!$A:$B,2,0)))))</f>
        <v>1953591.6</v>
      </c>
      <c r="BK626" t="str">
        <f>IF(E626="CASH",IFERROR(VLOOKUP(M626,[1]mapping!$A:$C,3,0),""),IF(I626="F.E.T.",IF(VLOOKUP(O626,[1]forwards!$E:$Q,13,0)=0,"",VLOOKUP(O626,[1]forwards!$E:$Q,13,0)),""))</f>
        <v/>
      </c>
      <c r="BL626" t="str">
        <f>IF($B626&lt;&gt;VLOOKUP($BL$1,NAV!$A:$N,MATCH("SubFund_Code",NAV!$A$1:$N$1,0),0),"n/a",IF($BK626="",$BJ626/SUMIFS($BJ:$BJ,$BK:$BK,"",$B:$B,$B626)*VLOOKUP($BL$1,NAV!$A:$N,MATCH("Hedged sc",NAV!$A$1:$N$1,0),0)/VLOOKUP($BL$1,NAV!$A:$N,MATCH("SC in FUND CCY",NAV!$A$1:$N$1,0),0),IF($BK626&lt;&gt;VLOOKUP($BL$1,NAV!$A:$N,MATCH("SC",NAV!$A$1:$N$1,0),0),"n/a",$BJ626/VLOOKUP($BL$1,NAV!$A:$N,MATCH("SC in FUND CCY",NAV!$A$1:$N$1,0),0))))</f>
        <v>n/a</v>
      </c>
    </row>
    <row r="627" spans="1:64" hidden="1" x14ac:dyDescent="0.25">
      <c r="A627" s="1">
        <v>44196</v>
      </c>
      <c r="B627" t="s">
        <v>98</v>
      </c>
      <c r="C627" t="s">
        <v>99</v>
      </c>
      <c r="D627" t="s">
        <v>57</v>
      </c>
      <c r="E627" t="s">
        <v>124</v>
      </c>
      <c r="F627" t="s">
        <v>125</v>
      </c>
      <c r="G627" t="s">
        <v>126</v>
      </c>
      <c r="H627">
        <v>100</v>
      </c>
      <c r="I627" t="s">
        <v>268</v>
      </c>
      <c r="J627">
        <v>100</v>
      </c>
      <c r="K627" t="s">
        <v>269</v>
      </c>
      <c r="L627" t="s">
        <v>57</v>
      </c>
      <c r="P627">
        <v>2862000000</v>
      </c>
      <c r="Q627" t="s">
        <v>329</v>
      </c>
      <c r="R627" t="s">
        <v>162</v>
      </c>
      <c r="S627" t="s">
        <v>156</v>
      </c>
      <c r="T627" t="s">
        <v>157</v>
      </c>
      <c r="U627" t="s">
        <v>287</v>
      </c>
      <c r="V627">
        <v>697963</v>
      </c>
      <c r="W627" t="s">
        <v>330</v>
      </c>
      <c r="X627">
        <v>7309681</v>
      </c>
      <c r="AB627">
        <v>50438</v>
      </c>
      <c r="AC627" s="1">
        <v>44173</v>
      </c>
      <c r="AD627" s="1">
        <v>44175</v>
      </c>
      <c r="AL627">
        <v>1</v>
      </c>
      <c r="AO627">
        <v>46.183238000000003</v>
      </c>
      <c r="AP627">
        <v>43.104999999999997</v>
      </c>
      <c r="AQ627">
        <v>2174129.9900000002</v>
      </c>
      <c r="AR627">
        <v>0</v>
      </c>
      <c r="AS627">
        <v>2174129.9900000002</v>
      </c>
      <c r="AT627">
        <v>2174129.9900000002</v>
      </c>
      <c r="AU627">
        <v>0</v>
      </c>
      <c r="AV627">
        <v>2174129.9900000002</v>
      </c>
      <c r="AW627">
        <v>2329390.1800000002</v>
      </c>
      <c r="AX627">
        <v>2329390.1800000002</v>
      </c>
      <c r="BA627">
        <v>65953384.600000001</v>
      </c>
      <c r="BB627">
        <v>0</v>
      </c>
      <c r="BC627">
        <v>65953384.600000001</v>
      </c>
      <c r="BD627">
        <v>107190099.39</v>
      </c>
      <c r="BE627">
        <v>2.0282939999999998</v>
      </c>
      <c r="BF627" t="str">
        <f>IF(TRIM(W627)="",IF(TRIM(O627)="",IF(TRIM(M627)="","please check",CONCATENATE(M627,"_",COUNTIFS($M$2:$M627,M627,$C$2:$C627,$C627))),CONCATENATE(O627,"_",COUNTIFS($O$2:$O627,O627,$C$2:$C627,$C627))),W627)</f>
        <v>FR0000131104</v>
      </c>
      <c r="BG627" t="str">
        <f t="shared" si="35"/>
        <v/>
      </c>
      <c r="BH627">
        <f t="shared" si="36"/>
        <v>50438</v>
      </c>
      <c r="BI627">
        <f t="shared" si="37"/>
        <v>2174129.9900000002</v>
      </c>
      <c r="BJ627">
        <f>IF($I627&lt;&gt;"F.E.T.",$AV627,IF($BK627="",IF($D627=$L627,$BI627,-SUMIFS($BI:$BI,$BG:$BG,$BG627,$B:$B,$B627,$L:$L,"&lt;&gt;"&amp;$L627)+SUMIFS($AY:$AY,$BG:$BG,$BG627,$B:$B,$B627)),IF($D627=$L627,-SUMIFS($BI:$BI,$BG:$BG,$BG627,$B:$B,$B627,$L:$L,"&lt;&gt;"&amp;$L627)*VLOOKUP($D627&amp;(IF($L627=MID($Q627,FIND("Bought ",$Q627)+7,3),MID($Q627,FIND("Sold ",$Q627)+5,3),IF($L627=MID($Q627,FIND("Sold ",$Q627)+5,3),MID($Q627,FIND("Bought ",$Q627)+7,3),"error"))),FX!$A:$B,2,0)+SUMIFS($AY:$AY,$BG:$BG,$BG627,$B:$B,$B627),$BI627*(VLOOKUP($D627&amp;$L627,FX!$A:$B,2,0)))))</f>
        <v>2174129.9900000002</v>
      </c>
      <c r="BK627" t="str">
        <f>IF(E627="CASH",IFERROR(VLOOKUP(M627,[1]mapping!$A:$C,3,0),""),IF(I627="F.E.T.",IF(VLOOKUP(O627,[1]forwards!$E:$Q,13,0)=0,"",VLOOKUP(O627,[1]forwards!$E:$Q,13,0)),""))</f>
        <v/>
      </c>
      <c r="BL627" t="str">
        <f>IF($B627&lt;&gt;VLOOKUP($BL$1,NAV!$A:$N,MATCH("SubFund_Code",NAV!$A$1:$N$1,0),0),"n/a",IF($BK627="",$BJ627/SUMIFS($BJ:$BJ,$BK:$BK,"",$B:$B,$B627)*VLOOKUP($BL$1,NAV!$A:$N,MATCH("Hedged sc",NAV!$A$1:$N$1,0),0)/VLOOKUP($BL$1,NAV!$A:$N,MATCH("SC in FUND CCY",NAV!$A$1:$N$1,0),0),IF($BK627&lt;&gt;VLOOKUP($BL$1,NAV!$A:$N,MATCH("SC",NAV!$A$1:$N$1,0),0),"n/a",$BJ627/VLOOKUP($BL$1,NAV!$A:$N,MATCH("SC in FUND CCY",NAV!$A$1:$N$1,0),0))))</f>
        <v>n/a</v>
      </c>
    </row>
    <row r="628" spans="1:64" hidden="1" x14ac:dyDescent="0.25">
      <c r="A628" s="1">
        <v>44196</v>
      </c>
      <c r="B628" t="s">
        <v>98</v>
      </c>
      <c r="C628" t="s">
        <v>99</v>
      </c>
      <c r="D628" t="s">
        <v>57</v>
      </c>
      <c r="E628" t="s">
        <v>124</v>
      </c>
      <c r="F628" t="s">
        <v>125</v>
      </c>
      <c r="G628" t="s">
        <v>126</v>
      </c>
      <c r="H628">
        <v>100</v>
      </c>
      <c r="I628" t="s">
        <v>268</v>
      </c>
      <c r="J628">
        <v>100</v>
      </c>
      <c r="K628" t="s">
        <v>269</v>
      </c>
      <c r="L628" t="s">
        <v>57</v>
      </c>
      <c r="P628">
        <v>3729000000</v>
      </c>
      <c r="Q628" t="s">
        <v>293</v>
      </c>
      <c r="R628" t="s">
        <v>237</v>
      </c>
      <c r="S628" t="s">
        <v>148</v>
      </c>
      <c r="T628" t="s">
        <v>294</v>
      </c>
      <c r="U628" t="s">
        <v>296</v>
      </c>
      <c r="V628">
        <v>591466</v>
      </c>
      <c r="W628" t="s">
        <v>295</v>
      </c>
      <c r="X628">
        <v>5231485</v>
      </c>
      <c r="AB628">
        <v>5838</v>
      </c>
      <c r="AC628" s="1">
        <v>43650</v>
      </c>
      <c r="AD628" s="1">
        <v>43654</v>
      </c>
      <c r="AE628" s="1">
        <v>43958</v>
      </c>
      <c r="AL628">
        <v>1</v>
      </c>
      <c r="AO628">
        <v>196.275947</v>
      </c>
      <c r="AP628">
        <v>200.7</v>
      </c>
      <c r="AQ628">
        <v>1171686.6000000001</v>
      </c>
      <c r="AR628">
        <v>0</v>
      </c>
      <c r="AS628">
        <v>1171686.6000000001</v>
      </c>
      <c r="AT628">
        <v>1171686.6000000001</v>
      </c>
      <c r="AU628">
        <v>0</v>
      </c>
      <c r="AV628">
        <v>1171686.6000000001</v>
      </c>
      <c r="AW628">
        <v>1145858.98</v>
      </c>
      <c r="AX628">
        <v>1145858.98</v>
      </c>
      <c r="BA628">
        <v>65953384.600000001</v>
      </c>
      <c r="BB628">
        <v>0</v>
      </c>
      <c r="BC628">
        <v>65953384.600000001</v>
      </c>
      <c r="BD628">
        <v>107190099.39</v>
      </c>
      <c r="BE628">
        <v>1.093092</v>
      </c>
      <c r="BF628" t="str">
        <f>IF(TRIM(W628)="",IF(TRIM(O628)="",IF(TRIM(M628)="","please check",CONCATENATE(M628,"_",COUNTIFS($M$2:$M628,M628,$C$2:$C628,$C628))),CONCATENATE(O628,"_",COUNTIFS($O$2:$O628,O628,$C$2:$C628,$C628))),W628)</f>
        <v>DE0008404005</v>
      </c>
      <c r="BG628" t="str">
        <f t="shared" si="35"/>
        <v/>
      </c>
      <c r="BH628">
        <f t="shared" si="36"/>
        <v>5838</v>
      </c>
      <c r="BI628">
        <f t="shared" si="37"/>
        <v>1171686.6000000001</v>
      </c>
      <c r="BJ628">
        <f>IF($I628&lt;&gt;"F.E.T.",$AV628,IF($BK628="",IF($D628=$L628,$BI628,-SUMIFS($BI:$BI,$BG:$BG,$BG628,$B:$B,$B628,$L:$L,"&lt;&gt;"&amp;$L628)+SUMIFS($AY:$AY,$BG:$BG,$BG628,$B:$B,$B628)),IF($D628=$L628,-SUMIFS($BI:$BI,$BG:$BG,$BG628,$B:$B,$B628,$L:$L,"&lt;&gt;"&amp;$L628)*VLOOKUP($D628&amp;(IF($L628=MID($Q628,FIND("Bought ",$Q628)+7,3),MID($Q628,FIND("Sold ",$Q628)+5,3),IF($L628=MID($Q628,FIND("Sold ",$Q628)+5,3),MID($Q628,FIND("Bought ",$Q628)+7,3),"error"))),FX!$A:$B,2,0)+SUMIFS($AY:$AY,$BG:$BG,$BG628,$B:$B,$B628),$BI628*(VLOOKUP($D628&amp;$L628,FX!$A:$B,2,0)))))</f>
        <v>1171686.6000000001</v>
      </c>
      <c r="BK628" t="str">
        <f>IF(E628="CASH",IFERROR(VLOOKUP(M628,[1]mapping!$A:$C,3,0),""),IF(I628="F.E.T.",IF(VLOOKUP(O628,[1]forwards!$E:$Q,13,0)=0,"",VLOOKUP(O628,[1]forwards!$E:$Q,13,0)),""))</f>
        <v/>
      </c>
      <c r="BL628" t="str">
        <f>IF($B628&lt;&gt;VLOOKUP($BL$1,NAV!$A:$N,MATCH("SubFund_Code",NAV!$A$1:$N$1,0),0),"n/a",IF($BK628="",$BJ628/SUMIFS($BJ:$BJ,$BK:$BK,"",$B:$B,$B628)*VLOOKUP($BL$1,NAV!$A:$N,MATCH("Hedged sc",NAV!$A$1:$N$1,0),0)/VLOOKUP($BL$1,NAV!$A:$N,MATCH("SC in FUND CCY",NAV!$A$1:$N$1,0),0),IF($BK628&lt;&gt;VLOOKUP($BL$1,NAV!$A:$N,MATCH("SC",NAV!$A$1:$N$1,0),0),"n/a",$BJ628/VLOOKUP($BL$1,NAV!$A:$N,MATCH("SC in FUND CCY",NAV!$A$1:$N$1,0),0))))</f>
        <v>n/a</v>
      </c>
    </row>
    <row r="629" spans="1:64" hidden="1" x14ac:dyDescent="0.25">
      <c r="A629" s="1">
        <v>44196</v>
      </c>
      <c r="B629" t="s">
        <v>98</v>
      </c>
      <c r="C629" t="s">
        <v>99</v>
      </c>
      <c r="D629" t="s">
        <v>57</v>
      </c>
      <c r="E629" t="s">
        <v>124</v>
      </c>
      <c r="F629" t="s">
        <v>125</v>
      </c>
      <c r="G629" t="s">
        <v>126</v>
      </c>
      <c r="H629">
        <v>100</v>
      </c>
      <c r="I629" t="s">
        <v>268</v>
      </c>
      <c r="J629">
        <v>100</v>
      </c>
      <c r="K629" t="s">
        <v>269</v>
      </c>
      <c r="L629" t="s">
        <v>57</v>
      </c>
      <c r="P629">
        <v>4298000000</v>
      </c>
      <c r="Q629" t="s">
        <v>331</v>
      </c>
      <c r="R629" t="s">
        <v>237</v>
      </c>
      <c r="S629" t="s">
        <v>148</v>
      </c>
      <c r="T629" t="s">
        <v>294</v>
      </c>
      <c r="U629" t="s">
        <v>296</v>
      </c>
      <c r="V629">
        <v>591466</v>
      </c>
      <c r="W629" t="s">
        <v>332</v>
      </c>
      <c r="X629">
        <v>5294121</v>
      </c>
      <c r="AB629">
        <v>1923</v>
      </c>
      <c r="AC629" s="1">
        <v>43601</v>
      </c>
      <c r="AD629" s="1">
        <v>43605</v>
      </c>
      <c r="AE629" s="1">
        <v>43951</v>
      </c>
      <c r="AL629">
        <v>1</v>
      </c>
      <c r="AO629">
        <v>221.21586099999999</v>
      </c>
      <c r="AP629">
        <v>242.8</v>
      </c>
      <c r="AQ629">
        <v>466904.4</v>
      </c>
      <c r="AR629">
        <v>0</v>
      </c>
      <c r="AS629">
        <v>466904.4</v>
      </c>
      <c r="AT629">
        <v>466904.4</v>
      </c>
      <c r="AU629">
        <v>0</v>
      </c>
      <c r="AV629">
        <v>466904.4</v>
      </c>
      <c r="AW629">
        <v>425398.1</v>
      </c>
      <c r="AX629">
        <v>425398.1</v>
      </c>
      <c r="BA629">
        <v>65953384.600000001</v>
      </c>
      <c r="BB629">
        <v>0</v>
      </c>
      <c r="BC629">
        <v>65953384.600000001</v>
      </c>
      <c r="BD629">
        <v>107190099.39</v>
      </c>
      <c r="BE629">
        <v>0.435585</v>
      </c>
      <c r="BF629" t="str">
        <f>IF(TRIM(W629)="",IF(TRIM(O629)="",IF(TRIM(M629)="","please check",CONCATENATE(M629,"_",COUNTIFS($M$2:$M629,M629,$C$2:$C629,$C629))),CONCATENATE(O629,"_",COUNTIFS($O$2:$O629,O629,$C$2:$C629,$C629))),W629)</f>
        <v>DE0008430026</v>
      </c>
      <c r="BG629" t="str">
        <f t="shared" si="35"/>
        <v/>
      </c>
      <c r="BH629">
        <f t="shared" si="36"/>
        <v>1923</v>
      </c>
      <c r="BI629">
        <f t="shared" si="37"/>
        <v>466904.4</v>
      </c>
      <c r="BJ629">
        <f>IF($I629&lt;&gt;"F.E.T.",$AV629,IF($BK629="",IF($D629=$L629,$BI629,-SUMIFS($BI:$BI,$BG:$BG,$BG629,$B:$B,$B629,$L:$L,"&lt;&gt;"&amp;$L629)+SUMIFS($AY:$AY,$BG:$BG,$BG629,$B:$B,$B629)),IF($D629=$L629,-SUMIFS($BI:$BI,$BG:$BG,$BG629,$B:$B,$B629,$L:$L,"&lt;&gt;"&amp;$L629)*VLOOKUP($D629&amp;(IF($L629=MID($Q629,FIND("Bought ",$Q629)+7,3),MID($Q629,FIND("Sold ",$Q629)+5,3),IF($L629=MID($Q629,FIND("Sold ",$Q629)+5,3),MID($Q629,FIND("Bought ",$Q629)+7,3),"error"))),FX!$A:$B,2,0)+SUMIFS($AY:$AY,$BG:$BG,$BG629,$B:$B,$B629),$BI629*(VLOOKUP($D629&amp;$L629,FX!$A:$B,2,0)))))</f>
        <v>466904.4</v>
      </c>
      <c r="BK629" t="str">
        <f>IF(E629="CASH",IFERROR(VLOOKUP(M629,[1]mapping!$A:$C,3,0),""),IF(I629="F.E.T.",IF(VLOOKUP(O629,[1]forwards!$E:$Q,13,0)=0,"",VLOOKUP(O629,[1]forwards!$E:$Q,13,0)),""))</f>
        <v/>
      </c>
      <c r="BL629" t="str">
        <f>IF($B629&lt;&gt;VLOOKUP($BL$1,NAV!$A:$N,MATCH("SubFund_Code",NAV!$A$1:$N$1,0),0),"n/a",IF($BK629="",$BJ629/SUMIFS($BJ:$BJ,$BK:$BK,"",$B:$B,$B629)*VLOOKUP($BL$1,NAV!$A:$N,MATCH("Hedged sc",NAV!$A$1:$N$1,0),0)/VLOOKUP($BL$1,NAV!$A:$N,MATCH("SC in FUND CCY",NAV!$A$1:$N$1,0),0),IF($BK629&lt;&gt;VLOOKUP($BL$1,NAV!$A:$N,MATCH("SC",NAV!$A$1:$N$1,0),0),"n/a",$BJ629/VLOOKUP($BL$1,NAV!$A:$N,MATCH("SC in FUND CCY",NAV!$A$1:$N$1,0),0))))</f>
        <v>n/a</v>
      </c>
    </row>
    <row r="630" spans="1:64" hidden="1" x14ac:dyDescent="0.25">
      <c r="A630" s="1">
        <v>44196</v>
      </c>
      <c r="B630" t="s">
        <v>98</v>
      </c>
      <c r="C630" t="s">
        <v>99</v>
      </c>
      <c r="D630" t="s">
        <v>57</v>
      </c>
      <c r="E630" t="s">
        <v>124</v>
      </c>
      <c r="F630" t="s">
        <v>125</v>
      </c>
      <c r="G630" t="s">
        <v>126</v>
      </c>
      <c r="H630">
        <v>100</v>
      </c>
      <c r="I630" t="s">
        <v>268</v>
      </c>
      <c r="J630">
        <v>100</v>
      </c>
      <c r="K630" t="s">
        <v>269</v>
      </c>
      <c r="L630" t="s">
        <v>57</v>
      </c>
      <c r="P630">
        <v>4389000000</v>
      </c>
      <c r="Q630" t="s">
        <v>515</v>
      </c>
      <c r="R630" t="s">
        <v>178</v>
      </c>
      <c r="S630" t="s">
        <v>148</v>
      </c>
      <c r="T630" t="s">
        <v>294</v>
      </c>
      <c r="U630" t="s">
        <v>296</v>
      </c>
      <c r="V630">
        <v>591466</v>
      </c>
      <c r="W630" t="s">
        <v>516</v>
      </c>
      <c r="X630">
        <v>4846288</v>
      </c>
      <c r="AB630">
        <v>21577</v>
      </c>
      <c r="AC630" s="1">
        <v>43426</v>
      </c>
      <c r="AD630" s="1">
        <v>43430</v>
      </c>
      <c r="AE630" s="1">
        <v>43972</v>
      </c>
      <c r="AL630">
        <v>1</v>
      </c>
      <c r="AO630">
        <v>96.608733000000001</v>
      </c>
      <c r="AP630">
        <v>107.22</v>
      </c>
      <c r="AQ630">
        <v>2313485.94</v>
      </c>
      <c r="AR630">
        <v>0</v>
      </c>
      <c r="AS630">
        <v>2313485.94</v>
      </c>
      <c r="AT630">
        <v>2313485.94</v>
      </c>
      <c r="AU630">
        <v>0</v>
      </c>
      <c r="AV630">
        <v>2313485.94</v>
      </c>
      <c r="AW630">
        <v>2084526.64</v>
      </c>
      <c r="AX630">
        <v>2084526.64</v>
      </c>
      <c r="BA630">
        <v>65953384.600000001</v>
      </c>
      <c r="BB630">
        <v>0</v>
      </c>
      <c r="BC630">
        <v>65953384.600000001</v>
      </c>
      <c r="BD630">
        <v>107190099.39</v>
      </c>
      <c r="BE630">
        <v>2.1583019999999999</v>
      </c>
      <c r="BF630" t="str">
        <f>IF(TRIM(W630)="",IF(TRIM(O630)="",IF(TRIM(M630)="","please check",CONCATENATE(M630,"_",COUNTIFS($M$2:$M630,M630,$C$2:$C630,$C630))),CONCATENATE(O630,"_",COUNTIFS($O$2:$O630,O630,$C$2:$C630,$C630))),W630)</f>
        <v>DE0007164600</v>
      </c>
      <c r="BG630" t="str">
        <f t="shared" si="35"/>
        <v/>
      </c>
      <c r="BH630">
        <f t="shared" si="36"/>
        <v>21577</v>
      </c>
      <c r="BI630">
        <f t="shared" si="37"/>
        <v>2313485.94</v>
      </c>
      <c r="BJ630">
        <f>IF($I630&lt;&gt;"F.E.T.",$AV630,IF($BK630="",IF($D630=$L630,$BI630,-SUMIFS($BI:$BI,$BG:$BG,$BG630,$B:$B,$B630,$L:$L,"&lt;&gt;"&amp;$L630)+SUMIFS($AY:$AY,$BG:$BG,$BG630,$B:$B,$B630)),IF($D630=$L630,-SUMIFS($BI:$BI,$BG:$BG,$BG630,$B:$B,$B630,$L:$L,"&lt;&gt;"&amp;$L630)*VLOOKUP($D630&amp;(IF($L630=MID($Q630,FIND("Bought ",$Q630)+7,3),MID($Q630,FIND("Sold ",$Q630)+5,3),IF($L630=MID($Q630,FIND("Sold ",$Q630)+5,3),MID($Q630,FIND("Bought ",$Q630)+7,3),"error"))),FX!$A:$B,2,0)+SUMIFS($AY:$AY,$BG:$BG,$BG630,$B:$B,$B630),$BI630*(VLOOKUP($D630&amp;$L630,FX!$A:$B,2,0)))))</f>
        <v>2313485.94</v>
      </c>
      <c r="BK630" t="str">
        <f>IF(E630="CASH",IFERROR(VLOOKUP(M630,[1]mapping!$A:$C,3,0),""),IF(I630="F.E.T.",IF(VLOOKUP(O630,[1]forwards!$E:$Q,13,0)=0,"",VLOOKUP(O630,[1]forwards!$E:$Q,13,0)),""))</f>
        <v/>
      </c>
      <c r="BL630" t="str">
        <f>IF($B630&lt;&gt;VLOOKUP($BL$1,NAV!$A:$N,MATCH("SubFund_Code",NAV!$A$1:$N$1,0),0),"n/a",IF($BK630="",$BJ630/SUMIFS($BJ:$BJ,$BK:$BK,"",$B:$B,$B630)*VLOOKUP($BL$1,NAV!$A:$N,MATCH("Hedged sc",NAV!$A$1:$N$1,0),0)/VLOOKUP($BL$1,NAV!$A:$N,MATCH("SC in FUND CCY",NAV!$A$1:$N$1,0),0),IF($BK630&lt;&gt;VLOOKUP($BL$1,NAV!$A:$N,MATCH("SC",NAV!$A$1:$N$1,0),0),"n/a",$BJ630/VLOOKUP($BL$1,NAV!$A:$N,MATCH("SC in FUND CCY",NAV!$A$1:$N$1,0),0))))</f>
        <v>n/a</v>
      </c>
    </row>
    <row r="631" spans="1:64" hidden="1" x14ac:dyDescent="0.25">
      <c r="A631" s="1">
        <v>44196</v>
      </c>
      <c r="B631" t="s">
        <v>98</v>
      </c>
      <c r="C631" t="s">
        <v>99</v>
      </c>
      <c r="D631" t="s">
        <v>57</v>
      </c>
      <c r="E631" t="s">
        <v>124</v>
      </c>
      <c r="F631" t="s">
        <v>125</v>
      </c>
      <c r="G631" t="s">
        <v>126</v>
      </c>
      <c r="H631">
        <v>100</v>
      </c>
      <c r="I631" t="s">
        <v>268</v>
      </c>
      <c r="J631">
        <v>100</v>
      </c>
      <c r="K631" t="s">
        <v>269</v>
      </c>
      <c r="L631" t="s">
        <v>57</v>
      </c>
      <c r="P631">
        <v>6123000000</v>
      </c>
      <c r="Q631" t="s">
        <v>291</v>
      </c>
      <c r="R631" t="s">
        <v>237</v>
      </c>
      <c r="S631" t="s">
        <v>156</v>
      </c>
      <c r="T631" t="s">
        <v>157</v>
      </c>
      <c r="U631" t="s">
        <v>287</v>
      </c>
      <c r="V631">
        <v>697963</v>
      </c>
      <c r="W631" t="s">
        <v>292</v>
      </c>
      <c r="X631">
        <v>7088429</v>
      </c>
      <c r="AB631">
        <v>105592</v>
      </c>
      <c r="AC631" s="1">
        <v>44173</v>
      </c>
      <c r="AD631" s="1">
        <v>44175</v>
      </c>
      <c r="AL631">
        <v>1</v>
      </c>
      <c r="AO631">
        <v>19.767596999999999</v>
      </c>
      <c r="AP631">
        <v>19.512</v>
      </c>
      <c r="AQ631">
        <v>2060311.1</v>
      </c>
      <c r="AR631">
        <v>0</v>
      </c>
      <c r="AS631">
        <v>2060311.1</v>
      </c>
      <c r="AT631">
        <v>2060311.1</v>
      </c>
      <c r="AU631">
        <v>0</v>
      </c>
      <c r="AV631">
        <v>2060311.1</v>
      </c>
      <c r="AW631">
        <v>2087300.05</v>
      </c>
      <c r="AX631">
        <v>2087300.05</v>
      </c>
      <c r="BA631">
        <v>65953384.600000001</v>
      </c>
      <c r="BB631">
        <v>0</v>
      </c>
      <c r="BC631">
        <v>65953384.600000001</v>
      </c>
      <c r="BD631">
        <v>107190099.39</v>
      </c>
      <c r="BE631">
        <v>1.92211</v>
      </c>
      <c r="BF631" t="str">
        <f>IF(TRIM(W631)="",IF(TRIM(O631)="",IF(TRIM(M631)="","please check",CONCATENATE(M631,"_",COUNTIFS($M$2:$M631,M631,$C$2:$C631,$C631))),CONCATENATE(O631,"_",COUNTIFS($O$2:$O631,O631,$C$2:$C631,$C631))),W631)</f>
        <v>FR0000120628</v>
      </c>
      <c r="BG631" t="str">
        <f t="shared" si="35"/>
        <v/>
      </c>
      <c r="BH631">
        <f t="shared" si="36"/>
        <v>105592</v>
      </c>
      <c r="BI631">
        <f t="shared" si="37"/>
        <v>2060311.1</v>
      </c>
      <c r="BJ631">
        <f>IF($I631&lt;&gt;"F.E.T.",$AV631,IF($BK631="",IF($D631=$L631,$BI631,-SUMIFS($BI:$BI,$BG:$BG,$BG631,$B:$B,$B631,$L:$L,"&lt;&gt;"&amp;$L631)+SUMIFS($AY:$AY,$BG:$BG,$BG631,$B:$B,$B631)),IF($D631=$L631,-SUMIFS($BI:$BI,$BG:$BG,$BG631,$B:$B,$B631,$L:$L,"&lt;&gt;"&amp;$L631)*VLOOKUP($D631&amp;(IF($L631=MID($Q631,FIND("Bought ",$Q631)+7,3),MID($Q631,FIND("Sold ",$Q631)+5,3),IF($L631=MID($Q631,FIND("Sold ",$Q631)+5,3),MID($Q631,FIND("Bought ",$Q631)+7,3),"error"))),FX!$A:$B,2,0)+SUMIFS($AY:$AY,$BG:$BG,$BG631,$B:$B,$B631),$BI631*(VLOOKUP($D631&amp;$L631,FX!$A:$B,2,0)))))</f>
        <v>2060311.1</v>
      </c>
      <c r="BK631" t="str">
        <f>IF(E631="CASH",IFERROR(VLOOKUP(M631,[1]mapping!$A:$C,3,0),""),IF(I631="F.E.T.",IF(VLOOKUP(O631,[1]forwards!$E:$Q,13,0)=0,"",VLOOKUP(O631,[1]forwards!$E:$Q,13,0)),""))</f>
        <v/>
      </c>
      <c r="BL631" t="str">
        <f>IF($B631&lt;&gt;VLOOKUP($BL$1,NAV!$A:$N,MATCH("SubFund_Code",NAV!$A$1:$N$1,0),0),"n/a",IF($BK631="",$BJ631/SUMIFS($BJ:$BJ,$BK:$BK,"",$B:$B,$B631)*VLOOKUP($BL$1,NAV!$A:$N,MATCH("Hedged sc",NAV!$A$1:$N$1,0),0)/VLOOKUP($BL$1,NAV!$A:$N,MATCH("SC in FUND CCY",NAV!$A$1:$N$1,0),0),IF($BK631&lt;&gt;VLOOKUP($BL$1,NAV!$A:$N,MATCH("SC",NAV!$A$1:$N$1,0),0),"n/a",$BJ631/VLOOKUP($BL$1,NAV!$A:$N,MATCH("SC in FUND CCY",NAV!$A$1:$N$1,0),0))))</f>
        <v>n/a</v>
      </c>
    </row>
    <row r="632" spans="1:64" hidden="1" x14ac:dyDescent="0.25">
      <c r="A632" s="1">
        <v>44196</v>
      </c>
      <c r="B632" t="s">
        <v>98</v>
      </c>
      <c r="C632" t="s">
        <v>99</v>
      </c>
      <c r="D632" t="s">
        <v>57</v>
      </c>
      <c r="E632" t="s">
        <v>124</v>
      </c>
      <c r="F632" t="s">
        <v>125</v>
      </c>
      <c r="G632" t="s">
        <v>126</v>
      </c>
      <c r="H632">
        <v>100</v>
      </c>
      <c r="I632" t="s">
        <v>268</v>
      </c>
      <c r="J632">
        <v>100</v>
      </c>
      <c r="K632" t="s">
        <v>269</v>
      </c>
      <c r="L632" t="s">
        <v>57</v>
      </c>
      <c r="P632">
        <v>6174000000</v>
      </c>
      <c r="Q632" t="s">
        <v>333</v>
      </c>
      <c r="R632" t="s">
        <v>178</v>
      </c>
      <c r="S632" t="s">
        <v>156</v>
      </c>
      <c r="T632" t="s">
        <v>157</v>
      </c>
      <c r="U632" t="s">
        <v>287</v>
      </c>
      <c r="V632">
        <v>697963</v>
      </c>
      <c r="W632" t="s">
        <v>334</v>
      </c>
      <c r="X632">
        <v>4163437</v>
      </c>
      <c r="AB632">
        <v>16573</v>
      </c>
      <c r="AC632" s="1">
        <v>43650</v>
      </c>
      <c r="AD632" s="1">
        <v>43654</v>
      </c>
      <c r="AE632" s="1">
        <v>43985</v>
      </c>
      <c r="AL632">
        <v>1</v>
      </c>
      <c r="AO632">
        <v>94.624114000000006</v>
      </c>
      <c r="AP632">
        <v>126.8</v>
      </c>
      <c r="AQ632">
        <v>2101456.4</v>
      </c>
      <c r="AR632">
        <v>0</v>
      </c>
      <c r="AS632">
        <v>2101456.4</v>
      </c>
      <c r="AT632">
        <v>2101456.4</v>
      </c>
      <c r="AU632">
        <v>0</v>
      </c>
      <c r="AV632">
        <v>2101456.4</v>
      </c>
      <c r="AW632">
        <v>1568205.44</v>
      </c>
      <c r="AX632">
        <v>1568205.44</v>
      </c>
      <c r="BA632">
        <v>65953384.600000001</v>
      </c>
      <c r="BB632">
        <v>0</v>
      </c>
      <c r="BC632">
        <v>65953384.600000001</v>
      </c>
      <c r="BD632">
        <v>107190099.39</v>
      </c>
      <c r="BE632">
        <v>1.9604950000000001</v>
      </c>
      <c r="BF632" t="str">
        <f>IF(TRIM(W632)="",IF(TRIM(O632)="",IF(TRIM(M632)="","please check",CONCATENATE(M632,"_",COUNTIFS($M$2:$M632,M632,$C$2:$C632,$C632))),CONCATENATE(O632,"_",COUNTIFS($O$2:$O632,O632,$C$2:$C632,$C632))),W632)</f>
        <v>FR0000125338</v>
      </c>
      <c r="BG632" t="str">
        <f t="shared" si="35"/>
        <v/>
      </c>
      <c r="BH632">
        <f t="shared" si="36"/>
        <v>16573</v>
      </c>
      <c r="BI632">
        <f t="shared" si="37"/>
        <v>2101456.4</v>
      </c>
      <c r="BJ632">
        <f>IF($I632&lt;&gt;"F.E.T.",$AV632,IF($BK632="",IF($D632=$L632,$BI632,-SUMIFS($BI:$BI,$BG:$BG,$BG632,$B:$B,$B632,$L:$L,"&lt;&gt;"&amp;$L632)+SUMIFS($AY:$AY,$BG:$BG,$BG632,$B:$B,$B632)),IF($D632=$L632,-SUMIFS($BI:$BI,$BG:$BG,$BG632,$B:$B,$B632,$L:$L,"&lt;&gt;"&amp;$L632)*VLOOKUP($D632&amp;(IF($L632=MID($Q632,FIND("Bought ",$Q632)+7,3),MID($Q632,FIND("Sold ",$Q632)+5,3),IF($L632=MID($Q632,FIND("Sold ",$Q632)+5,3),MID($Q632,FIND("Bought ",$Q632)+7,3),"error"))),FX!$A:$B,2,0)+SUMIFS($AY:$AY,$BG:$BG,$BG632,$B:$B,$B632),$BI632*(VLOOKUP($D632&amp;$L632,FX!$A:$B,2,0)))))</f>
        <v>2101456.4</v>
      </c>
      <c r="BK632" t="str">
        <f>IF(E632="CASH",IFERROR(VLOOKUP(M632,[1]mapping!$A:$C,3,0),""),IF(I632="F.E.T.",IF(VLOOKUP(O632,[1]forwards!$E:$Q,13,0)=0,"",VLOOKUP(O632,[1]forwards!$E:$Q,13,0)),""))</f>
        <v/>
      </c>
      <c r="BL632" t="str">
        <f>IF($B632&lt;&gt;VLOOKUP($BL$1,NAV!$A:$N,MATCH("SubFund_Code",NAV!$A$1:$N$1,0),0),"n/a",IF($BK632="",$BJ632/SUMIFS($BJ:$BJ,$BK:$BK,"",$B:$B,$B632)*VLOOKUP($BL$1,NAV!$A:$N,MATCH("Hedged sc",NAV!$A$1:$N$1,0),0)/VLOOKUP($BL$1,NAV!$A:$N,MATCH("SC in FUND CCY",NAV!$A$1:$N$1,0),0),IF($BK632&lt;&gt;VLOOKUP($BL$1,NAV!$A:$N,MATCH("SC",NAV!$A$1:$N$1,0),0),"n/a",$BJ632/VLOOKUP($BL$1,NAV!$A:$N,MATCH("SC in FUND CCY",NAV!$A$1:$N$1,0),0))))</f>
        <v>n/a</v>
      </c>
    </row>
    <row r="633" spans="1:64" hidden="1" x14ac:dyDescent="0.25">
      <c r="A633" s="1">
        <v>44196</v>
      </c>
      <c r="B633" t="s">
        <v>98</v>
      </c>
      <c r="C633" t="s">
        <v>99</v>
      </c>
      <c r="D633" t="s">
        <v>57</v>
      </c>
      <c r="E633" t="s">
        <v>124</v>
      </c>
      <c r="F633" t="s">
        <v>125</v>
      </c>
      <c r="G633" t="s">
        <v>126</v>
      </c>
      <c r="H633">
        <v>100</v>
      </c>
      <c r="I633" t="s">
        <v>268</v>
      </c>
      <c r="J633">
        <v>100</v>
      </c>
      <c r="K633" t="s">
        <v>269</v>
      </c>
      <c r="L633" t="s">
        <v>57</v>
      </c>
      <c r="P633">
        <v>6176000000</v>
      </c>
      <c r="Q633" t="s">
        <v>335</v>
      </c>
      <c r="R633" t="s">
        <v>312</v>
      </c>
      <c r="S633" t="s">
        <v>156</v>
      </c>
      <c r="T633" t="s">
        <v>157</v>
      </c>
      <c r="U633" t="s">
        <v>287</v>
      </c>
      <c r="V633">
        <v>697963</v>
      </c>
      <c r="W633" t="s">
        <v>336</v>
      </c>
      <c r="X633">
        <v>5641567</v>
      </c>
      <c r="AB633">
        <v>116683</v>
      </c>
      <c r="AC633" s="1">
        <v>44173</v>
      </c>
      <c r="AD633" s="1">
        <v>44175</v>
      </c>
      <c r="AL633">
        <v>1</v>
      </c>
      <c r="AO633">
        <v>13.222835</v>
      </c>
      <c r="AP633">
        <v>14.03</v>
      </c>
      <c r="AQ633">
        <v>1637062.49</v>
      </c>
      <c r="AR633">
        <v>0</v>
      </c>
      <c r="AS633">
        <v>1637062.49</v>
      </c>
      <c r="AT633">
        <v>1637062.49</v>
      </c>
      <c r="AU633">
        <v>0</v>
      </c>
      <c r="AV633">
        <v>1637062.49</v>
      </c>
      <c r="AW633">
        <v>1542880.02</v>
      </c>
      <c r="AX633">
        <v>1542880.02</v>
      </c>
      <c r="BA633">
        <v>65953384.600000001</v>
      </c>
      <c r="BB633">
        <v>0</v>
      </c>
      <c r="BC633">
        <v>65953384.600000001</v>
      </c>
      <c r="BD633">
        <v>107190099.39</v>
      </c>
      <c r="BE633">
        <v>1.5272520000000001</v>
      </c>
      <c r="BF633" t="str">
        <f>IF(TRIM(W633)="",IF(TRIM(O633)="",IF(TRIM(M633)="","please check",CONCATENATE(M633,"_",COUNTIFS($M$2:$M633,M633,$C$2:$C633,$C633))),CONCATENATE(O633,"_",COUNTIFS($O$2:$O633,O633,$C$2:$C633,$C633))),W633)</f>
        <v>FR0000120172</v>
      </c>
      <c r="BG633" t="str">
        <f t="shared" si="35"/>
        <v/>
      </c>
      <c r="BH633">
        <f t="shared" si="36"/>
        <v>116683</v>
      </c>
      <c r="BI633">
        <f t="shared" si="37"/>
        <v>1637062.49</v>
      </c>
      <c r="BJ633">
        <f>IF($I633&lt;&gt;"F.E.T.",$AV633,IF($BK633="",IF($D633=$L633,$BI633,-SUMIFS($BI:$BI,$BG:$BG,$BG633,$B:$B,$B633,$L:$L,"&lt;&gt;"&amp;$L633)+SUMIFS($AY:$AY,$BG:$BG,$BG633,$B:$B,$B633)),IF($D633=$L633,-SUMIFS($BI:$BI,$BG:$BG,$BG633,$B:$B,$B633,$L:$L,"&lt;&gt;"&amp;$L633)*VLOOKUP($D633&amp;(IF($L633=MID($Q633,FIND("Bought ",$Q633)+7,3),MID($Q633,FIND("Sold ",$Q633)+5,3),IF($L633=MID($Q633,FIND("Sold ",$Q633)+5,3),MID($Q633,FIND("Bought ",$Q633)+7,3),"error"))),FX!$A:$B,2,0)+SUMIFS($AY:$AY,$BG:$BG,$BG633,$B:$B,$B633),$BI633*(VLOOKUP($D633&amp;$L633,FX!$A:$B,2,0)))))</f>
        <v>1637062.49</v>
      </c>
      <c r="BK633" t="str">
        <f>IF(E633="CASH",IFERROR(VLOOKUP(M633,[1]mapping!$A:$C,3,0),""),IF(I633="F.E.T.",IF(VLOOKUP(O633,[1]forwards!$E:$Q,13,0)=0,"",VLOOKUP(O633,[1]forwards!$E:$Q,13,0)),""))</f>
        <v/>
      </c>
      <c r="BL633" t="str">
        <f>IF($B633&lt;&gt;VLOOKUP($BL$1,NAV!$A:$N,MATCH("SubFund_Code",NAV!$A$1:$N$1,0),0),"n/a",IF($BK633="",$BJ633/SUMIFS($BJ:$BJ,$BK:$BK,"",$B:$B,$B633)*VLOOKUP($BL$1,NAV!$A:$N,MATCH("Hedged sc",NAV!$A$1:$N$1,0),0)/VLOOKUP($BL$1,NAV!$A:$N,MATCH("SC in FUND CCY",NAV!$A$1:$N$1,0),0),IF($BK633&lt;&gt;VLOOKUP($BL$1,NAV!$A:$N,MATCH("SC",NAV!$A$1:$N$1,0),0),"n/a",$BJ633/VLOOKUP($BL$1,NAV!$A:$N,MATCH("SC in FUND CCY",NAV!$A$1:$N$1,0),0))))</f>
        <v>n/a</v>
      </c>
    </row>
    <row r="634" spans="1:64" hidden="1" x14ac:dyDescent="0.25">
      <c r="A634" s="1">
        <v>44196</v>
      </c>
      <c r="B634" t="s">
        <v>98</v>
      </c>
      <c r="C634" t="s">
        <v>99</v>
      </c>
      <c r="D634" t="s">
        <v>57</v>
      </c>
      <c r="E634" t="s">
        <v>124</v>
      </c>
      <c r="F634" t="s">
        <v>125</v>
      </c>
      <c r="G634" t="s">
        <v>126</v>
      </c>
      <c r="H634">
        <v>100</v>
      </c>
      <c r="I634" t="s">
        <v>268</v>
      </c>
      <c r="J634">
        <v>100</v>
      </c>
      <c r="K634" t="s">
        <v>269</v>
      </c>
      <c r="L634" t="s">
        <v>57</v>
      </c>
      <c r="P634">
        <v>6429000000</v>
      </c>
      <c r="Q634" t="s">
        <v>521</v>
      </c>
      <c r="R634" t="s">
        <v>142</v>
      </c>
      <c r="S634" t="s">
        <v>156</v>
      </c>
      <c r="T634" t="s">
        <v>157</v>
      </c>
      <c r="U634" t="s">
        <v>287</v>
      </c>
      <c r="V634">
        <v>697963</v>
      </c>
      <c r="W634" t="s">
        <v>522</v>
      </c>
      <c r="X634">
        <v>4057808</v>
      </c>
      <c r="AB634">
        <v>8461</v>
      </c>
      <c r="AC634" s="1">
        <v>43650</v>
      </c>
      <c r="AD634" s="1">
        <v>43654</v>
      </c>
      <c r="AE634" s="1">
        <v>44015</v>
      </c>
      <c r="AL634">
        <v>1</v>
      </c>
      <c r="AO634">
        <v>231.06521799999999</v>
      </c>
      <c r="AP634">
        <v>310.8</v>
      </c>
      <c r="AQ634">
        <v>2629678.7999999998</v>
      </c>
      <c r="AR634">
        <v>0</v>
      </c>
      <c r="AS634">
        <v>2629678.7999999998</v>
      </c>
      <c r="AT634">
        <v>2629678.7999999998</v>
      </c>
      <c r="AU634">
        <v>0</v>
      </c>
      <c r="AV634">
        <v>2629678.7999999998</v>
      </c>
      <c r="AW634">
        <v>1955042.81</v>
      </c>
      <c r="AX634">
        <v>1955042.81</v>
      </c>
      <c r="BA634">
        <v>65953384.600000001</v>
      </c>
      <c r="BB634">
        <v>0</v>
      </c>
      <c r="BC634">
        <v>65953384.600000001</v>
      </c>
      <c r="BD634">
        <v>107190099.39</v>
      </c>
      <c r="BE634">
        <v>2.4532850000000002</v>
      </c>
      <c r="BF634" t="str">
        <f>IF(TRIM(W634)="",IF(TRIM(O634)="",IF(TRIM(M634)="","please check",CONCATENATE(M634,"_",COUNTIFS($M$2:$M634,M634,$C$2:$C634,$C634))),CONCATENATE(O634,"_",COUNTIFS($O$2:$O634,O634,$C$2:$C634,$C634))),W634)</f>
        <v>FR0000120321</v>
      </c>
      <c r="BG634" t="str">
        <f t="shared" si="35"/>
        <v/>
      </c>
      <c r="BH634">
        <f t="shared" si="36"/>
        <v>8461</v>
      </c>
      <c r="BI634">
        <f t="shared" si="37"/>
        <v>2629678.7999999998</v>
      </c>
      <c r="BJ634">
        <f>IF($I634&lt;&gt;"F.E.T.",$AV634,IF($BK634="",IF($D634=$L634,$BI634,-SUMIFS($BI:$BI,$BG:$BG,$BG634,$B:$B,$B634,$L:$L,"&lt;&gt;"&amp;$L634)+SUMIFS($AY:$AY,$BG:$BG,$BG634,$B:$B,$B634)),IF($D634=$L634,-SUMIFS($BI:$BI,$BG:$BG,$BG634,$B:$B,$B634,$L:$L,"&lt;&gt;"&amp;$L634)*VLOOKUP($D634&amp;(IF($L634=MID($Q634,FIND("Bought ",$Q634)+7,3),MID($Q634,FIND("Sold ",$Q634)+5,3),IF($L634=MID($Q634,FIND("Sold ",$Q634)+5,3),MID($Q634,FIND("Bought ",$Q634)+7,3),"error"))),FX!$A:$B,2,0)+SUMIFS($AY:$AY,$BG:$BG,$BG634,$B:$B,$B634),$BI634*(VLOOKUP($D634&amp;$L634,FX!$A:$B,2,0)))))</f>
        <v>2629678.7999999998</v>
      </c>
      <c r="BK634" t="str">
        <f>IF(E634="CASH",IFERROR(VLOOKUP(M634,[1]mapping!$A:$C,3,0),""),IF(I634="F.E.T.",IF(VLOOKUP(O634,[1]forwards!$E:$Q,13,0)=0,"",VLOOKUP(O634,[1]forwards!$E:$Q,13,0)),""))</f>
        <v/>
      </c>
      <c r="BL634" t="str">
        <f>IF($B634&lt;&gt;VLOOKUP($BL$1,NAV!$A:$N,MATCH("SubFund_Code",NAV!$A$1:$N$1,0),0),"n/a",IF($BK634="",$BJ634/SUMIFS($BJ:$BJ,$BK:$BK,"",$B:$B,$B634)*VLOOKUP($BL$1,NAV!$A:$N,MATCH("Hedged sc",NAV!$A$1:$N$1,0),0)/VLOOKUP($BL$1,NAV!$A:$N,MATCH("SC in FUND CCY",NAV!$A$1:$N$1,0),0),IF($BK634&lt;&gt;VLOOKUP($BL$1,NAV!$A:$N,MATCH("SC",NAV!$A$1:$N$1,0),0),"n/a",$BJ634/VLOOKUP($BL$1,NAV!$A:$N,MATCH("SC in FUND CCY",NAV!$A$1:$N$1,0),0))))</f>
        <v>n/a</v>
      </c>
    </row>
    <row r="635" spans="1:64" hidden="1" x14ac:dyDescent="0.25">
      <c r="A635" s="1">
        <v>44196</v>
      </c>
      <c r="B635" t="s">
        <v>98</v>
      </c>
      <c r="C635" t="s">
        <v>99</v>
      </c>
      <c r="D635" t="s">
        <v>57</v>
      </c>
      <c r="E635" t="s">
        <v>124</v>
      </c>
      <c r="F635" t="s">
        <v>125</v>
      </c>
      <c r="G635" t="s">
        <v>126</v>
      </c>
      <c r="H635">
        <v>100</v>
      </c>
      <c r="I635" t="s">
        <v>268</v>
      </c>
      <c r="J635">
        <v>100</v>
      </c>
      <c r="K635" t="s">
        <v>269</v>
      </c>
      <c r="L635" t="s">
        <v>57</v>
      </c>
      <c r="P635">
        <v>6496000000</v>
      </c>
      <c r="Q635" t="s">
        <v>523</v>
      </c>
      <c r="R635" t="s">
        <v>303</v>
      </c>
      <c r="S635" t="s">
        <v>156</v>
      </c>
      <c r="T635" t="s">
        <v>157</v>
      </c>
      <c r="U635" t="s">
        <v>287</v>
      </c>
      <c r="V635">
        <v>697963</v>
      </c>
      <c r="W635" t="s">
        <v>524</v>
      </c>
      <c r="X635">
        <v>4061412</v>
      </c>
      <c r="AB635">
        <v>7298</v>
      </c>
      <c r="AC635" s="1">
        <v>43650</v>
      </c>
      <c r="AD635" s="1">
        <v>43654</v>
      </c>
      <c r="AE635" s="1">
        <v>44166</v>
      </c>
      <c r="AL635">
        <v>1</v>
      </c>
      <c r="AO635">
        <v>321.74907100000001</v>
      </c>
      <c r="AP635">
        <v>510.9</v>
      </c>
      <c r="AQ635">
        <v>3728548.2</v>
      </c>
      <c r="AR635">
        <v>0</v>
      </c>
      <c r="AS635">
        <v>3728548.2</v>
      </c>
      <c r="AT635">
        <v>3728548.2</v>
      </c>
      <c r="AU635">
        <v>0</v>
      </c>
      <c r="AV635">
        <v>3728548.2</v>
      </c>
      <c r="AW635">
        <v>2348124.7200000002</v>
      </c>
      <c r="AX635">
        <v>2348124.7200000002</v>
      </c>
      <c r="BA635">
        <v>65953384.600000001</v>
      </c>
      <c r="BB635">
        <v>0</v>
      </c>
      <c r="BC635">
        <v>65953384.600000001</v>
      </c>
      <c r="BD635">
        <v>107190099.39</v>
      </c>
      <c r="BE635">
        <v>3.4784449999999998</v>
      </c>
      <c r="BF635" t="str">
        <f>IF(TRIM(W635)="",IF(TRIM(O635)="",IF(TRIM(M635)="","please check",CONCATENATE(M635,"_",COUNTIFS($M$2:$M635,M635,$C$2:$C635,$C635))),CONCATENATE(O635,"_",COUNTIFS($O$2:$O635,O635,$C$2:$C635,$C635))),W635)</f>
        <v>FR0000121014</v>
      </c>
      <c r="BG635" t="str">
        <f t="shared" si="35"/>
        <v/>
      </c>
      <c r="BH635">
        <f t="shared" si="36"/>
        <v>7298</v>
      </c>
      <c r="BI635">
        <f t="shared" si="37"/>
        <v>3728548.2</v>
      </c>
      <c r="BJ635">
        <f>IF($I635&lt;&gt;"F.E.T.",$AV635,IF($BK635="",IF($D635=$L635,$BI635,-SUMIFS($BI:$BI,$BG:$BG,$BG635,$B:$B,$B635,$L:$L,"&lt;&gt;"&amp;$L635)+SUMIFS($AY:$AY,$BG:$BG,$BG635,$B:$B,$B635)),IF($D635=$L635,-SUMIFS($BI:$BI,$BG:$BG,$BG635,$B:$B,$B635,$L:$L,"&lt;&gt;"&amp;$L635)*VLOOKUP($D635&amp;(IF($L635=MID($Q635,FIND("Bought ",$Q635)+7,3),MID($Q635,FIND("Sold ",$Q635)+5,3),IF($L635=MID($Q635,FIND("Sold ",$Q635)+5,3),MID($Q635,FIND("Bought ",$Q635)+7,3),"error"))),FX!$A:$B,2,0)+SUMIFS($AY:$AY,$BG:$BG,$BG635,$B:$B,$B635),$BI635*(VLOOKUP($D635&amp;$L635,FX!$A:$B,2,0)))))</f>
        <v>3728548.2</v>
      </c>
      <c r="BK635" t="str">
        <f>IF(E635="CASH",IFERROR(VLOOKUP(M635,[1]mapping!$A:$C,3,0),""),IF(I635="F.E.T.",IF(VLOOKUP(O635,[1]forwards!$E:$Q,13,0)=0,"",VLOOKUP(O635,[1]forwards!$E:$Q,13,0)),""))</f>
        <v/>
      </c>
      <c r="BL635" t="str">
        <f>IF($B635&lt;&gt;VLOOKUP($BL$1,NAV!$A:$N,MATCH("SubFund_Code",NAV!$A$1:$N$1,0),0),"n/a",IF($BK635="",$BJ635/SUMIFS($BJ:$BJ,$BK:$BK,"",$B:$B,$B635)*VLOOKUP($BL$1,NAV!$A:$N,MATCH("Hedged sc",NAV!$A$1:$N$1,0),0)/VLOOKUP($BL$1,NAV!$A:$N,MATCH("SC in FUND CCY",NAV!$A$1:$N$1,0),0),IF($BK635&lt;&gt;VLOOKUP($BL$1,NAV!$A:$N,MATCH("SC",NAV!$A$1:$N$1,0),0),"n/a",$BJ635/VLOOKUP($BL$1,NAV!$A:$N,MATCH("SC in FUND CCY",NAV!$A$1:$N$1,0),0))))</f>
        <v>n/a</v>
      </c>
    </row>
    <row r="636" spans="1:64" hidden="1" x14ac:dyDescent="0.25">
      <c r="A636" s="1">
        <v>44196</v>
      </c>
      <c r="B636" t="s">
        <v>98</v>
      </c>
      <c r="C636" t="s">
        <v>99</v>
      </c>
      <c r="D636" t="s">
        <v>57</v>
      </c>
      <c r="E636" t="s">
        <v>124</v>
      </c>
      <c r="F636" t="s">
        <v>125</v>
      </c>
      <c r="G636" t="s">
        <v>126</v>
      </c>
      <c r="H636">
        <v>100</v>
      </c>
      <c r="I636" t="s">
        <v>268</v>
      </c>
      <c r="J636">
        <v>100</v>
      </c>
      <c r="K636" t="s">
        <v>269</v>
      </c>
      <c r="L636" t="s">
        <v>57</v>
      </c>
      <c r="P636">
        <v>6564000000</v>
      </c>
      <c r="Q636" t="s">
        <v>525</v>
      </c>
      <c r="R636" t="s">
        <v>174</v>
      </c>
      <c r="S636" t="s">
        <v>156</v>
      </c>
      <c r="T636" t="s">
        <v>157</v>
      </c>
      <c r="U636" t="s">
        <v>287</v>
      </c>
      <c r="V636">
        <v>697963</v>
      </c>
      <c r="W636" t="s">
        <v>526</v>
      </c>
      <c r="X636" t="s">
        <v>527</v>
      </c>
      <c r="AB636">
        <v>7248</v>
      </c>
      <c r="AC636" s="1">
        <v>43650</v>
      </c>
      <c r="AD636" s="1">
        <v>43654</v>
      </c>
      <c r="AE636" s="1">
        <v>44005</v>
      </c>
      <c r="AL636">
        <v>1</v>
      </c>
      <c r="AO636">
        <v>84.777156000000005</v>
      </c>
      <c r="AP636">
        <v>81.36</v>
      </c>
      <c r="AQ636">
        <v>589697.28000000003</v>
      </c>
      <c r="AR636">
        <v>0</v>
      </c>
      <c r="AS636">
        <v>589697.28000000003</v>
      </c>
      <c r="AT636">
        <v>589697.28000000003</v>
      </c>
      <c r="AU636">
        <v>0</v>
      </c>
      <c r="AV636">
        <v>589697.28000000003</v>
      </c>
      <c r="AW636">
        <v>614464.82999999996</v>
      </c>
      <c r="AX636">
        <v>614464.82999999996</v>
      </c>
      <c r="BA636">
        <v>65953384.600000001</v>
      </c>
      <c r="BB636">
        <v>0</v>
      </c>
      <c r="BC636">
        <v>65953384.600000001</v>
      </c>
      <c r="BD636">
        <v>107190099.39</v>
      </c>
      <c r="BE636">
        <v>0.55014200000000002</v>
      </c>
      <c r="BF636" t="str">
        <f>IF(TRIM(W636)="",IF(TRIM(O636)="",IF(TRIM(M636)="","please check",CONCATENATE(M636,"_",COUNTIFS($M$2:$M636,M636,$C$2:$C636,$C636))),CONCATENATE(O636,"_",COUNTIFS($O$2:$O636,O636,$C$2:$C636,$C636))),W636)</f>
        <v>FR0000125486</v>
      </c>
      <c r="BG636" t="str">
        <f t="shared" si="35"/>
        <v/>
      </c>
      <c r="BH636">
        <f t="shared" si="36"/>
        <v>7248</v>
      </c>
      <c r="BI636">
        <f t="shared" si="37"/>
        <v>589697.28000000003</v>
      </c>
      <c r="BJ636">
        <f>IF($I636&lt;&gt;"F.E.T.",$AV636,IF($BK636="",IF($D636=$L636,$BI636,-SUMIFS($BI:$BI,$BG:$BG,$BG636,$B:$B,$B636,$L:$L,"&lt;&gt;"&amp;$L636)+SUMIFS($AY:$AY,$BG:$BG,$BG636,$B:$B,$B636)),IF($D636=$L636,-SUMIFS($BI:$BI,$BG:$BG,$BG636,$B:$B,$B636,$L:$L,"&lt;&gt;"&amp;$L636)*VLOOKUP($D636&amp;(IF($L636=MID($Q636,FIND("Bought ",$Q636)+7,3),MID($Q636,FIND("Sold ",$Q636)+5,3),IF($L636=MID($Q636,FIND("Sold ",$Q636)+5,3),MID($Q636,FIND("Bought ",$Q636)+7,3),"error"))),FX!$A:$B,2,0)+SUMIFS($AY:$AY,$BG:$BG,$BG636,$B:$B,$B636),$BI636*(VLOOKUP($D636&amp;$L636,FX!$A:$B,2,0)))))</f>
        <v>589697.28000000003</v>
      </c>
      <c r="BK636" t="str">
        <f>IF(E636="CASH",IFERROR(VLOOKUP(M636,[1]mapping!$A:$C,3,0),""),IF(I636="F.E.T.",IF(VLOOKUP(O636,[1]forwards!$E:$Q,13,0)=0,"",VLOOKUP(O636,[1]forwards!$E:$Q,13,0)),""))</f>
        <v/>
      </c>
      <c r="BL636" t="str">
        <f>IF($B636&lt;&gt;VLOOKUP($BL$1,NAV!$A:$N,MATCH("SubFund_Code",NAV!$A$1:$N$1,0),0),"n/a",IF($BK636="",$BJ636/SUMIFS($BJ:$BJ,$BK:$BK,"",$B:$B,$B636)*VLOOKUP($BL$1,NAV!$A:$N,MATCH("Hedged sc",NAV!$A$1:$N$1,0),0)/VLOOKUP($BL$1,NAV!$A:$N,MATCH("SC in FUND CCY",NAV!$A$1:$N$1,0),0),IF($BK636&lt;&gt;VLOOKUP($BL$1,NAV!$A:$N,MATCH("SC",NAV!$A$1:$N$1,0),0),"n/a",$BJ636/VLOOKUP($BL$1,NAV!$A:$N,MATCH("SC in FUND CCY",NAV!$A$1:$N$1,0),0))))</f>
        <v>n/a</v>
      </c>
    </row>
    <row r="637" spans="1:64" hidden="1" x14ac:dyDescent="0.25">
      <c r="A637" s="1">
        <v>44196</v>
      </c>
      <c r="B637" t="s">
        <v>98</v>
      </c>
      <c r="C637" t="s">
        <v>99</v>
      </c>
      <c r="D637" t="s">
        <v>57</v>
      </c>
      <c r="E637" t="s">
        <v>124</v>
      </c>
      <c r="F637" t="s">
        <v>125</v>
      </c>
      <c r="G637" t="s">
        <v>126</v>
      </c>
      <c r="H637">
        <v>100</v>
      </c>
      <c r="I637" t="s">
        <v>268</v>
      </c>
      <c r="J637">
        <v>100</v>
      </c>
      <c r="K637" t="s">
        <v>269</v>
      </c>
      <c r="L637" t="s">
        <v>57</v>
      </c>
      <c r="P637">
        <v>6600000000</v>
      </c>
      <c r="Q637" t="s">
        <v>528</v>
      </c>
      <c r="R637" t="s">
        <v>227</v>
      </c>
      <c r="S637" t="s">
        <v>156</v>
      </c>
      <c r="T637" t="s">
        <v>157</v>
      </c>
      <c r="U637" t="s">
        <v>287</v>
      </c>
      <c r="V637">
        <v>697963</v>
      </c>
      <c r="W637" t="s">
        <v>529</v>
      </c>
      <c r="X637">
        <v>4834108</v>
      </c>
      <c r="AB637">
        <v>7564</v>
      </c>
      <c r="AC637" s="1">
        <v>43650</v>
      </c>
      <c r="AD637" s="1">
        <v>43654</v>
      </c>
      <c r="AE637" s="1">
        <v>43956</v>
      </c>
      <c r="AL637">
        <v>1</v>
      </c>
      <c r="AO637">
        <v>70.911800999999997</v>
      </c>
      <c r="AP637">
        <v>118.3</v>
      </c>
      <c r="AQ637">
        <v>894821.2</v>
      </c>
      <c r="AR637">
        <v>0</v>
      </c>
      <c r="AS637">
        <v>894821.2</v>
      </c>
      <c r="AT637">
        <v>894821.2</v>
      </c>
      <c r="AU637">
        <v>0</v>
      </c>
      <c r="AV637">
        <v>894821.2</v>
      </c>
      <c r="AW637">
        <v>536376.86</v>
      </c>
      <c r="AX637">
        <v>536376.86</v>
      </c>
      <c r="BA637">
        <v>65953384.600000001</v>
      </c>
      <c r="BB637">
        <v>0</v>
      </c>
      <c r="BC637">
        <v>65953384.600000001</v>
      </c>
      <c r="BD637">
        <v>107190099.39</v>
      </c>
      <c r="BE637">
        <v>0.83479800000000004</v>
      </c>
      <c r="BF637" t="str">
        <f>IF(TRIM(W637)="",IF(TRIM(O637)="",IF(TRIM(M637)="","please check",CONCATENATE(M637,"_",COUNTIFS($M$2:$M637,M637,$C$2:$C637,$C637))),CONCATENATE(O637,"_",COUNTIFS($O$2:$O637,O637,$C$2:$C637,$C637))),W637)</f>
        <v>FR0000121972</v>
      </c>
      <c r="BG637" t="str">
        <f t="shared" si="35"/>
        <v/>
      </c>
      <c r="BH637">
        <f t="shared" si="36"/>
        <v>7564</v>
      </c>
      <c r="BI637">
        <f t="shared" si="37"/>
        <v>894821.2</v>
      </c>
      <c r="BJ637">
        <f>IF($I637&lt;&gt;"F.E.T.",$AV637,IF($BK637="",IF($D637=$L637,$BI637,-SUMIFS($BI:$BI,$BG:$BG,$BG637,$B:$B,$B637,$L:$L,"&lt;&gt;"&amp;$L637)+SUMIFS($AY:$AY,$BG:$BG,$BG637,$B:$B,$B637)),IF($D637=$L637,-SUMIFS($BI:$BI,$BG:$BG,$BG637,$B:$B,$B637,$L:$L,"&lt;&gt;"&amp;$L637)*VLOOKUP($D637&amp;(IF($L637=MID($Q637,FIND("Bought ",$Q637)+7,3),MID($Q637,FIND("Sold ",$Q637)+5,3),IF($L637=MID($Q637,FIND("Sold ",$Q637)+5,3),MID($Q637,FIND("Bought ",$Q637)+7,3),"error"))),FX!$A:$B,2,0)+SUMIFS($AY:$AY,$BG:$BG,$BG637,$B:$B,$B637),$BI637*(VLOOKUP($D637&amp;$L637,FX!$A:$B,2,0)))))</f>
        <v>894821.2</v>
      </c>
      <c r="BK637" t="str">
        <f>IF(E637="CASH",IFERROR(VLOOKUP(M637,[1]mapping!$A:$C,3,0),""),IF(I637="F.E.T.",IF(VLOOKUP(O637,[1]forwards!$E:$Q,13,0)=0,"",VLOOKUP(O637,[1]forwards!$E:$Q,13,0)),""))</f>
        <v/>
      </c>
      <c r="BL637" t="str">
        <f>IF($B637&lt;&gt;VLOOKUP($BL$1,NAV!$A:$N,MATCH("SubFund_Code",NAV!$A$1:$N$1,0),0),"n/a",IF($BK637="",$BJ637/SUMIFS($BJ:$BJ,$BK:$BK,"",$B:$B,$B637)*VLOOKUP($BL$1,NAV!$A:$N,MATCH("Hedged sc",NAV!$A$1:$N$1,0),0)/VLOOKUP($BL$1,NAV!$A:$N,MATCH("SC in FUND CCY",NAV!$A$1:$N$1,0),0),IF($BK637&lt;&gt;VLOOKUP($BL$1,NAV!$A:$N,MATCH("SC",NAV!$A$1:$N$1,0),0),"n/a",$BJ637/VLOOKUP($BL$1,NAV!$A:$N,MATCH("SC in FUND CCY",NAV!$A$1:$N$1,0),0))))</f>
        <v>n/a</v>
      </c>
    </row>
    <row r="638" spans="1:64" hidden="1" x14ac:dyDescent="0.25">
      <c r="A638" s="1">
        <v>44196</v>
      </c>
      <c r="B638" t="s">
        <v>98</v>
      </c>
      <c r="C638" t="s">
        <v>99</v>
      </c>
      <c r="D638" t="s">
        <v>57</v>
      </c>
      <c r="E638" t="s">
        <v>124</v>
      </c>
      <c r="F638" t="s">
        <v>125</v>
      </c>
      <c r="G638" t="s">
        <v>126</v>
      </c>
      <c r="H638">
        <v>100</v>
      </c>
      <c r="I638" t="s">
        <v>268</v>
      </c>
      <c r="J638">
        <v>100</v>
      </c>
      <c r="K638" t="s">
        <v>269</v>
      </c>
      <c r="L638" t="s">
        <v>57</v>
      </c>
      <c r="P638">
        <v>6784000000</v>
      </c>
      <c r="Q638" t="s">
        <v>284</v>
      </c>
      <c r="R638" t="s">
        <v>233</v>
      </c>
      <c r="S638" t="s">
        <v>156</v>
      </c>
      <c r="T638" t="s">
        <v>157</v>
      </c>
      <c r="U638" t="s">
        <v>287</v>
      </c>
      <c r="V638">
        <v>697963</v>
      </c>
      <c r="W638" t="s">
        <v>285</v>
      </c>
      <c r="X638" t="s">
        <v>286</v>
      </c>
      <c r="AB638">
        <v>75217</v>
      </c>
      <c r="AC638" s="1">
        <v>43650</v>
      </c>
      <c r="AD638" s="1">
        <v>43654</v>
      </c>
      <c r="AE638" s="1">
        <v>44099</v>
      </c>
      <c r="AL638">
        <v>1</v>
      </c>
      <c r="AO638">
        <v>42.569004999999997</v>
      </c>
      <c r="AP638">
        <v>35.299999999999997</v>
      </c>
      <c r="AQ638">
        <v>2655160.1</v>
      </c>
      <c r="AR638">
        <v>0</v>
      </c>
      <c r="AS638">
        <v>2655160.1</v>
      </c>
      <c r="AT638">
        <v>2655160.1</v>
      </c>
      <c r="AU638">
        <v>0</v>
      </c>
      <c r="AV638">
        <v>2655160.1</v>
      </c>
      <c r="AW638">
        <v>3201912.82</v>
      </c>
      <c r="AX638">
        <v>3201912.82</v>
      </c>
      <c r="BA638">
        <v>65953384.600000001</v>
      </c>
      <c r="BB638">
        <v>0</v>
      </c>
      <c r="BC638">
        <v>65953384.600000001</v>
      </c>
      <c r="BD638">
        <v>107190099.39</v>
      </c>
      <c r="BE638">
        <v>2.4770569999999998</v>
      </c>
      <c r="BF638" t="str">
        <f>IF(TRIM(W638)="",IF(TRIM(O638)="",IF(TRIM(M638)="","please check",CONCATENATE(M638,"_",COUNTIFS($M$2:$M638,M638,$C$2:$C638,$C638))),CONCATENATE(O638,"_",COUNTIFS($O$2:$O638,O638,$C$2:$C638,$C638))),W638)</f>
        <v>FR0000120271</v>
      </c>
      <c r="BG638" t="str">
        <f t="shared" si="35"/>
        <v/>
      </c>
      <c r="BH638">
        <f t="shared" si="36"/>
        <v>75217</v>
      </c>
      <c r="BI638">
        <f t="shared" si="37"/>
        <v>2655160.1</v>
      </c>
      <c r="BJ638">
        <f>IF($I638&lt;&gt;"F.E.T.",$AV638,IF($BK638="",IF($D638=$L638,$BI638,-SUMIFS($BI:$BI,$BG:$BG,$BG638,$B:$B,$B638,$L:$L,"&lt;&gt;"&amp;$L638)+SUMIFS($AY:$AY,$BG:$BG,$BG638,$B:$B,$B638)),IF($D638=$L638,-SUMIFS($BI:$BI,$BG:$BG,$BG638,$B:$B,$B638,$L:$L,"&lt;&gt;"&amp;$L638)*VLOOKUP($D638&amp;(IF($L638=MID($Q638,FIND("Bought ",$Q638)+7,3),MID($Q638,FIND("Sold ",$Q638)+5,3),IF($L638=MID($Q638,FIND("Sold ",$Q638)+5,3),MID($Q638,FIND("Bought ",$Q638)+7,3),"error"))),FX!$A:$B,2,0)+SUMIFS($AY:$AY,$BG:$BG,$BG638,$B:$B,$B638),$BI638*(VLOOKUP($D638&amp;$L638,FX!$A:$B,2,0)))))</f>
        <v>2655160.1</v>
      </c>
      <c r="BK638" t="str">
        <f>IF(E638="CASH",IFERROR(VLOOKUP(M638,[1]mapping!$A:$C,3,0),""),IF(I638="F.E.T.",IF(VLOOKUP(O638,[1]forwards!$E:$Q,13,0)=0,"",VLOOKUP(O638,[1]forwards!$E:$Q,13,0)),""))</f>
        <v/>
      </c>
      <c r="BL638" t="str">
        <f>IF($B638&lt;&gt;VLOOKUP($BL$1,NAV!$A:$N,MATCH("SubFund_Code",NAV!$A$1:$N$1,0),0),"n/a",IF($BK638="",$BJ638/SUMIFS($BJ:$BJ,$BK:$BK,"",$B:$B,$B638)*VLOOKUP($BL$1,NAV!$A:$N,MATCH("Hedged sc",NAV!$A$1:$N$1,0),0)/VLOOKUP($BL$1,NAV!$A:$N,MATCH("SC in FUND CCY",NAV!$A$1:$N$1,0),0),IF($BK638&lt;&gt;VLOOKUP($BL$1,NAV!$A:$N,MATCH("SC",NAV!$A$1:$N$1,0),0),"n/a",$BJ638/VLOOKUP($BL$1,NAV!$A:$N,MATCH("SC in FUND CCY",NAV!$A$1:$N$1,0),0))))</f>
        <v>n/a</v>
      </c>
    </row>
    <row r="639" spans="1:64" hidden="1" x14ac:dyDescent="0.25">
      <c r="A639" s="1">
        <v>44196</v>
      </c>
      <c r="B639" t="s">
        <v>98</v>
      </c>
      <c r="C639" t="s">
        <v>99</v>
      </c>
      <c r="D639" t="s">
        <v>57</v>
      </c>
      <c r="E639" t="s">
        <v>124</v>
      </c>
      <c r="F639" t="s">
        <v>125</v>
      </c>
      <c r="G639" t="s">
        <v>126</v>
      </c>
      <c r="H639">
        <v>100</v>
      </c>
      <c r="I639" t="s">
        <v>268</v>
      </c>
      <c r="J639">
        <v>100</v>
      </c>
      <c r="K639" t="s">
        <v>269</v>
      </c>
      <c r="L639" t="s">
        <v>57</v>
      </c>
      <c r="P639">
        <v>10594000000</v>
      </c>
      <c r="Q639" t="s">
        <v>327</v>
      </c>
      <c r="R639" t="s">
        <v>222</v>
      </c>
      <c r="S639" t="s">
        <v>156</v>
      </c>
      <c r="T639" t="s">
        <v>157</v>
      </c>
      <c r="U639" t="s">
        <v>287</v>
      </c>
      <c r="V639">
        <v>697963</v>
      </c>
      <c r="W639" t="s">
        <v>328</v>
      </c>
      <c r="X639">
        <v>5176177</v>
      </c>
      <c r="AB639">
        <v>25582</v>
      </c>
      <c r="AC639" s="1">
        <v>43650</v>
      </c>
      <c r="AD639" s="1">
        <v>43654</v>
      </c>
      <c r="AE639" s="1">
        <v>44172</v>
      </c>
      <c r="AL639">
        <v>1</v>
      </c>
      <c r="AO639">
        <v>14.445295</v>
      </c>
      <c r="AP639">
        <v>9.734</v>
      </c>
      <c r="AQ639">
        <v>249015.19</v>
      </c>
      <c r="AR639">
        <v>0</v>
      </c>
      <c r="AS639">
        <v>249015.19</v>
      </c>
      <c r="AT639">
        <v>249015.19</v>
      </c>
      <c r="AU639">
        <v>0</v>
      </c>
      <c r="AV639">
        <v>249015.19</v>
      </c>
      <c r="AW639">
        <v>369539.53</v>
      </c>
      <c r="AX639">
        <v>369539.53</v>
      </c>
      <c r="BA639">
        <v>65953384.600000001</v>
      </c>
      <c r="BB639">
        <v>0</v>
      </c>
      <c r="BC639">
        <v>65953384.600000001</v>
      </c>
      <c r="BD639">
        <v>107190099.39</v>
      </c>
      <c r="BE639">
        <v>0.23231199999999999</v>
      </c>
      <c r="BF639" t="str">
        <f>IF(TRIM(W639)="",IF(TRIM(O639)="",IF(TRIM(M639)="","please check",CONCATENATE(M639,"_",COUNTIFS($M$2:$M639,M639,$C$2:$C639,$C639))),CONCATENATE(O639,"_",COUNTIFS($O$2:$O639,O639,$C$2:$C639,$C639))),W639)</f>
        <v>FR0000133308</v>
      </c>
      <c r="BG639" t="str">
        <f t="shared" si="35"/>
        <v/>
      </c>
      <c r="BH639">
        <f t="shared" si="36"/>
        <v>25582</v>
      </c>
      <c r="BI639">
        <f t="shared" si="37"/>
        <v>249015.19</v>
      </c>
      <c r="BJ639">
        <f>IF($I639&lt;&gt;"F.E.T.",$AV639,IF($BK639="",IF($D639=$L639,$BI639,-SUMIFS($BI:$BI,$BG:$BG,$BG639,$B:$B,$B639,$L:$L,"&lt;&gt;"&amp;$L639)+SUMIFS($AY:$AY,$BG:$BG,$BG639,$B:$B,$B639)),IF($D639=$L639,-SUMIFS($BI:$BI,$BG:$BG,$BG639,$B:$B,$B639,$L:$L,"&lt;&gt;"&amp;$L639)*VLOOKUP($D639&amp;(IF($L639=MID($Q639,FIND("Bought ",$Q639)+7,3),MID($Q639,FIND("Sold ",$Q639)+5,3),IF($L639=MID($Q639,FIND("Sold ",$Q639)+5,3),MID($Q639,FIND("Bought ",$Q639)+7,3),"error"))),FX!$A:$B,2,0)+SUMIFS($AY:$AY,$BG:$BG,$BG639,$B:$B,$B639),$BI639*(VLOOKUP($D639&amp;$L639,FX!$A:$B,2,0)))))</f>
        <v>249015.19</v>
      </c>
      <c r="BK639" t="str">
        <f>IF(E639="CASH",IFERROR(VLOOKUP(M639,[1]mapping!$A:$C,3,0),""),IF(I639="F.E.T.",IF(VLOOKUP(O639,[1]forwards!$E:$Q,13,0)=0,"",VLOOKUP(O639,[1]forwards!$E:$Q,13,0)),""))</f>
        <v/>
      </c>
      <c r="BL639" t="str">
        <f>IF($B639&lt;&gt;VLOOKUP($BL$1,NAV!$A:$N,MATCH("SubFund_Code",NAV!$A$1:$N$1,0),0),"n/a",IF($BK639="",$BJ639/SUMIFS($BJ:$BJ,$BK:$BK,"",$B:$B,$B639)*VLOOKUP($BL$1,NAV!$A:$N,MATCH("Hedged sc",NAV!$A$1:$N$1,0),0)/VLOOKUP($BL$1,NAV!$A:$N,MATCH("SC in FUND CCY",NAV!$A$1:$N$1,0),0),IF($BK639&lt;&gt;VLOOKUP($BL$1,NAV!$A:$N,MATCH("SC",NAV!$A$1:$N$1,0),0),"n/a",$BJ639/VLOOKUP($BL$1,NAV!$A:$N,MATCH("SC in FUND CCY",NAV!$A$1:$N$1,0),0))))</f>
        <v>n/a</v>
      </c>
    </row>
    <row r="640" spans="1:64" hidden="1" x14ac:dyDescent="0.25">
      <c r="A640" s="1">
        <v>44196</v>
      </c>
      <c r="B640" t="s">
        <v>98</v>
      </c>
      <c r="C640" t="s">
        <v>99</v>
      </c>
      <c r="D640" t="s">
        <v>57</v>
      </c>
      <c r="E640" t="s">
        <v>124</v>
      </c>
      <c r="F640" t="s">
        <v>125</v>
      </c>
      <c r="G640" t="s">
        <v>126</v>
      </c>
      <c r="H640">
        <v>100</v>
      </c>
      <c r="I640" t="s">
        <v>268</v>
      </c>
      <c r="J640">
        <v>100</v>
      </c>
      <c r="K640" t="s">
        <v>269</v>
      </c>
      <c r="L640" t="s">
        <v>57</v>
      </c>
      <c r="P640">
        <v>13339000000</v>
      </c>
      <c r="Q640" t="s">
        <v>530</v>
      </c>
      <c r="R640" t="s">
        <v>136</v>
      </c>
      <c r="S640" t="s">
        <v>148</v>
      </c>
      <c r="T640" t="s">
        <v>294</v>
      </c>
      <c r="U640" t="s">
        <v>296</v>
      </c>
      <c r="V640">
        <v>591466</v>
      </c>
      <c r="W640" t="s">
        <v>531</v>
      </c>
      <c r="X640">
        <v>5529027</v>
      </c>
      <c r="AB640">
        <v>38752</v>
      </c>
      <c r="AC640" s="1">
        <v>43650</v>
      </c>
      <c r="AD640" s="1">
        <v>43654</v>
      </c>
      <c r="AE640" s="1">
        <v>44021</v>
      </c>
      <c r="AL640">
        <v>1</v>
      </c>
      <c r="AO640">
        <v>45.930261999999999</v>
      </c>
      <c r="AP640">
        <v>57.79</v>
      </c>
      <c r="AQ640">
        <v>2239478.08</v>
      </c>
      <c r="AR640">
        <v>0</v>
      </c>
      <c r="AS640">
        <v>2239478.08</v>
      </c>
      <c r="AT640">
        <v>2239478.08</v>
      </c>
      <c r="AU640">
        <v>0</v>
      </c>
      <c r="AV640">
        <v>2239478.08</v>
      </c>
      <c r="AW640">
        <v>1779889.52</v>
      </c>
      <c r="AX640">
        <v>1779889.52</v>
      </c>
      <c r="BA640">
        <v>65953384.600000001</v>
      </c>
      <c r="BB640">
        <v>0</v>
      </c>
      <c r="BC640">
        <v>65953384.600000001</v>
      </c>
      <c r="BD640">
        <v>107190099.39</v>
      </c>
      <c r="BE640">
        <v>2.0892580000000001</v>
      </c>
      <c r="BF640" t="str">
        <f>IF(TRIM(W640)="",IF(TRIM(O640)="",IF(TRIM(M640)="","please check",CONCATENATE(M640,"_",COUNTIFS($M$2:$M640,M640,$C$2:$C640,$C640))),CONCATENATE(O640,"_",COUNTIFS($O$2:$O640,O640,$C$2:$C640,$C640))),W640)</f>
        <v>DE0007100000</v>
      </c>
      <c r="BG640" t="str">
        <f t="shared" si="35"/>
        <v/>
      </c>
      <c r="BH640">
        <f t="shared" si="36"/>
        <v>38752</v>
      </c>
      <c r="BI640">
        <f t="shared" si="37"/>
        <v>2239478.08</v>
      </c>
      <c r="BJ640">
        <f>IF($I640&lt;&gt;"F.E.T.",$AV640,IF($BK640="",IF($D640=$L640,$BI640,-SUMIFS($BI:$BI,$BG:$BG,$BG640,$B:$B,$B640,$L:$L,"&lt;&gt;"&amp;$L640)+SUMIFS($AY:$AY,$BG:$BG,$BG640,$B:$B,$B640)),IF($D640=$L640,-SUMIFS($BI:$BI,$BG:$BG,$BG640,$B:$B,$B640,$L:$L,"&lt;&gt;"&amp;$L640)*VLOOKUP($D640&amp;(IF($L640=MID($Q640,FIND("Bought ",$Q640)+7,3),MID($Q640,FIND("Sold ",$Q640)+5,3),IF($L640=MID($Q640,FIND("Sold ",$Q640)+5,3),MID($Q640,FIND("Bought ",$Q640)+7,3),"error"))),FX!$A:$B,2,0)+SUMIFS($AY:$AY,$BG:$BG,$BG640,$B:$B,$B640),$BI640*(VLOOKUP($D640&amp;$L640,FX!$A:$B,2,0)))))</f>
        <v>2239478.08</v>
      </c>
      <c r="BK640" t="str">
        <f>IF(E640="CASH",IFERROR(VLOOKUP(M640,[1]mapping!$A:$C,3,0),""),IF(I640="F.E.T.",IF(VLOOKUP(O640,[1]forwards!$E:$Q,13,0)=0,"",VLOOKUP(O640,[1]forwards!$E:$Q,13,0)),""))</f>
        <v/>
      </c>
      <c r="BL640" t="str">
        <f>IF($B640&lt;&gt;VLOOKUP($BL$1,NAV!$A:$N,MATCH("SubFund_Code",NAV!$A$1:$N$1,0),0),"n/a",IF($BK640="",$BJ640/SUMIFS($BJ:$BJ,$BK:$BK,"",$B:$B,$B640)*VLOOKUP($BL$1,NAV!$A:$N,MATCH("Hedged sc",NAV!$A$1:$N$1,0),0)/VLOOKUP($BL$1,NAV!$A:$N,MATCH("SC in FUND CCY",NAV!$A$1:$N$1,0),0),IF($BK640&lt;&gt;VLOOKUP($BL$1,NAV!$A:$N,MATCH("SC",NAV!$A$1:$N$1,0),0),"n/a",$BJ640/VLOOKUP($BL$1,NAV!$A:$N,MATCH("SC in FUND CCY",NAV!$A$1:$N$1,0),0))))</f>
        <v>n/a</v>
      </c>
    </row>
    <row r="641" spans="1:64" hidden="1" x14ac:dyDescent="0.25">
      <c r="A641" s="1">
        <v>44196</v>
      </c>
      <c r="B641" t="s">
        <v>98</v>
      </c>
      <c r="C641" t="s">
        <v>99</v>
      </c>
      <c r="D641" t="s">
        <v>57</v>
      </c>
      <c r="E641" t="s">
        <v>124</v>
      </c>
      <c r="F641" t="s">
        <v>125</v>
      </c>
      <c r="G641" t="s">
        <v>126</v>
      </c>
      <c r="H641">
        <v>100</v>
      </c>
      <c r="I641" t="s">
        <v>268</v>
      </c>
      <c r="J641">
        <v>100</v>
      </c>
      <c r="K641" t="s">
        <v>269</v>
      </c>
      <c r="L641" t="s">
        <v>57</v>
      </c>
      <c r="P641">
        <v>21917000000</v>
      </c>
      <c r="Q641" t="s">
        <v>289</v>
      </c>
      <c r="R641" t="s">
        <v>142</v>
      </c>
      <c r="S641" t="s">
        <v>156</v>
      </c>
      <c r="T641" t="s">
        <v>157</v>
      </c>
      <c r="U641" t="s">
        <v>287</v>
      </c>
      <c r="V641">
        <v>697963</v>
      </c>
      <c r="W641" t="s">
        <v>290</v>
      </c>
      <c r="X641">
        <v>5671735</v>
      </c>
      <c r="AB641">
        <v>15697</v>
      </c>
      <c r="AC641" s="1">
        <v>43650</v>
      </c>
      <c r="AD641" s="1">
        <v>43654</v>
      </c>
      <c r="AL641">
        <v>1</v>
      </c>
      <c r="AO641">
        <v>88.669264999999996</v>
      </c>
      <c r="AP641">
        <v>78.7</v>
      </c>
      <c r="AQ641">
        <v>1235353.8999999999</v>
      </c>
      <c r="AR641">
        <v>0</v>
      </c>
      <c r="AS641">
        <v>1235353.8999999999</v>
      </c>
      <c r="AT641">
        <v>1235353.8999999999</v>
      </c>
      <c r="AU641">
        <v>0</v>
      </c>
      <c r="AV641">
        <v>1235353.8999999999</v>
      </c>
      <c r="AW641">
        <v>1391841.46</v>
      </c>
      <c r="AX641">
        <v>1391841.46</v>
      </c>
      <c r="BA641">
        <v>65953384.600000001</v>
      </c>
      <c r="BB641">
        <v>0</v>
      </c>
      <c r="BC641">
        <v>65953384.600000001</v>
      </c>
      <c r="BD641">
        <v>107190099.39</v>
      </c>
      <c r="BE641">
        <v>1.1524890000000001</v>
      </c>
      <c r="BF641" t="str">
        <f>IF(TRIM(W641)="",IF(TRIM(O641)="",IF(TRIM(M641)="","please check",CONCATENATE(M641,"_",COUNTIFS($M$2:$M641,M641,$C$2:$C641,$C641))),CONCATENATE(O641,"_",COUNTIFS($O$2:$O641,O641,$C$2:$C641,$C641))),W641)</f>
        <v>FR0000120578</v>
      </c>
      <c r="BG641" t="str">
        <f t="shared" si="35"/>
        <v/>
      </c>
      <c r="BH641">
        <f t="shared" si="36"/>
        <v>15697</v>
      </c>
      <c r="BI641">
        <f t="shared" si="37"/>
        <v>1235353.8999999999</v>
      </c>
      <c r="BJ641">
        <f>IF($I641&lt;&gt;"F.E.T.",$AV641,IF($BK641="",IF($D641=$L641,$BI641,-SUMIFS($BI:$BI,$BG:$BG,$BG641,$B:$B,$B641,$L:$L,"&lt;&gt;"&amp;$L641)+SUMIFS($AY:$AY,$BG:$BG,$BG641,$B:$B,$B641)),IF($D641=$L641,-SUMIFS($BI:$BI,$BG:$BG,$BG641,$B:$B,$B641,$L:$L,"&lt;&gt;"&amp;$L641)*VLOOKUP($D641&amp;(IF($L641=MID($Q641,FIND("Bought ",$Q641)+7,3),MID($Q641,FIND("Sold ",$Q641)+5,3),IF($L641=MID($Q641,FIND("Sold ",$Q641)+5,3),MID($Q641,FIND("Bought ",$Q641)+7,3),"error"))),FX!$A:$B,2,0)+SUMIFS($AY:$AY,$BG:$BG,$BG641,$B:$B,$B641),$BI641*(VLOOKUP($D641&amp;$L641,FX!$A:$B,2,0)))))</f>
        <v>1235353.8999999999</v>
      </c>
      <c r="BK641" t="str">
        <f>IF(E641="CASH",IFERROR(VLOOKUP(M641,[1]mapping!$A:$C,3,0),""),IF(I641="F.E.T.",IF(VLOOKUP(O641,[1]forwards!$E:$Q,13,0)=0,"",VLOOKUP(O641,[1]forwards!$E:$Q,13,0)),""))</f>
        <v/>
      </c>
      <c r="BL641" t="str">
        <f>IF($B641&lt;&gt;VLOOKUP($BL$1,NAV!$A:$N,MATCH("SubFund_Code",NAV!$A$1:$N$1,0),0),"n/a",IF($BK641="",$BJ641/SUMIFS($BJ:$BJ,$BK:$BK,"",$B:$B,$B641)*VLOOKUP($BL$1,NAV!$A:$N,MATCH("Hedged sc",NAV!$A$1:$N$1,0),0)/VLOOKUP($BL$1,NAV!$A:$N,MATCH("SC in FUND CCY",NAV!$A$1:$N$1,0),0),IF($BK641&lt;&gt;VLOOKUP($BL$1,NAV!$A:$N,MATCH("SC",NAV!$A$1:$N$1,0),0),"n/a",$BJ641/VLOOKUP($BL$1,NAV!$A:$N,MATCH("SC in FUND CCY",NAV!$A$1:$N$1,0),0))))</f>
        <v>n/a</v>
      </c>
    </row>
    <row r="642" spans="1:64" hidden="1" x14ac:dyDescent="0.25">
      <c r="A642" s="1">
        <v>44196</v>
      </c>
      <c r="B642" t="s">
        <v>98</v>
      </c>
      <c r="C642" t="s">
        <v>99</v>
      </c>
      <c r="D642" t="s">
        <v>57</v>
      </c>
      <c r="E642" t="s">
        <v>124</v>
      </c>
      <c r="F642" t="s">
        <v>125</v>
      </c>
      <c r="G642" t="s">
        <v>126</v>
      </c>
      <c r="H642">
        <v>100</v>
      </c>
      <c r="I642" t="s">
        <v>268</v>
      </c>
      <c r="J642">
        <v>100</v>
      </c>
      <c r="K642" t="s">
        <v>269</v>
      </c>
      <c r="L642" t="s">
        <v>57</v>
      </c>
      <c r="P642">
        <v>23523000000</v>
      </c>
      <c r="Q642" t="s">
        <v>532</v>
      </c>
      <c r="R642" t="s">
        <v>162</v>
      </c>
      <c r="S642" t="s">
        <v>223</v>
      </c>
      <c r="T642" t="s">
        <v>288</v>
      </c>
      <c r="U642" t="s">
        <v>239</v>
      </c>
      <c r="V642">
        <v>681849</v>
      </c>
      <c r="W642" t="s">
        <v>533</v>
      </c>
      <c r="X642">
        <v>5705946</v>
      </c>
      <c r="AB642">
        <v>237502</v>
      </c>
      <c r="AC642" s="1">
        <v>43650</v>
      </c>
      <c r="AD642" s="1">
        <v>43654</v>
      </c>
      <c r="AE642" s="1">
        <v>43768</v>
      </c>
      <c r="AL642">
        <v>1</v>
      </c>
      <c r="AO642">
        <v>3.9278369999999998</v>
      </c>
      <c r="AP642">
        <v>2.5379999999999998</v>
      </c>
      <c r="AQ642">
        <v>602780.07999999996</v>
      </c>
      <c r="AR642">
        <v>0</v>
      </c>
      <c r="AS642">
        <v>602780.07999999996</v>
      </c>
      <c r="AT642">
        <v>602780.07999999996</v>
      </c>
      <c r="AU642">
        <v>0</v>
      </c>
      <c r="AV642">
        <v>602780.07999999996</v>
      </c>
      <c r="AW642">
        <v>932869.14</v>
      </c>
      <c r="AX642">
        <v>932869.14</v>
      </c>
      <c r="BA642">
        <v>65953384.600000001</v>
      </c>
      <c r="BB642">
        <v>0</v>
      </c>
      <c r="BC642">
        <v>65953384.600000001</v>
      </c>
      <c r="BD642">
        <v>107190099.39</v>
      </c>
      <c r="BE642">
        <v>0.56234700000000004</v>
      </c>
      <c r="BF642" t="str">
        <f>IF(TRIM(W642)="",IF(TRIM(O642)="",IF(TRIM(M642)="","please check",CONCATENATE(M642,"_",COUNTIFS($M$2:$M642,M642,$C$2:$C642,$C642))),CONCATENATE(O642,"_",COUNTIFS($O$2:$O642,O642,$C$2:$C642,$C642))),W642)</f>
        <v>ES0113900J37</v>
      </c>
      <c r="BG642" t="str">
        <f t="shared" si="35"/>
        <v/>
      </c>
      <c r="BH642">
        <f t="shared" si="36"/>
        <v>237502</v>
      </c>
      <c r="BI642">
        <f t="shared" si="37"/>
        <v>602780.07999999996</v>
      </c>
      <c r="BJ642">
        <f>IF($I642&lt;&gt;"F.E.T.",$AV642,IF($BK642="",IF($D642=$L642,$BI642,-SUMIFS($BI:$BI,$BG:$BG,$BG642,$B:$B,$B642,$L:$L,"&lt;&gt;"&amp;$L642)+SUMIFS($AY:$AY,$BG:$BG,$BG642,$B:$B,$B642)),IF($D642=$L642,-SUMIFS($BI:$BI,$BG:$BG,$BG642,$B:$B,$B642,$L:$L,"&lt;&gt;"&amp;$L642)*VLOOKUP($D642&amp;(IF($L642=MID($Q642,FIND("Bought ",$Q642)+7,3),MID($Q642,FIND("Sold ",$Q642)+5,3),IF($L642=MID($Q642,FIND("Sold ",$Q642)+5,3),MID($Q642,FIND("Bought ",$Q642)+7,3),"error"))),FX!$A:$B,2,0)+SUMIFS($AY:$AY,$BG:$BG,$BG642,$B:$B,$B642),$BI642*(VLOOKUP($D642&amp;$L642,FX!$A:$B,2,0)))))</f>
        <v>602780.07999999996</v>
      </c>
      <c r="BK642" t="str">
        <f>IF(E642="CASH",IFERROR(VLOOKUP(M642,[1]mapping!$A:$C,3,0),""),IF(I642="F.E.T.",IF(VLOOKUP(O642,[1]forwards!$E:$Q,13,0)=0,"",VLOOKUP(O642,[1]forwards!$E:$Q,13,0)),""))</f>
        <v/>
      </c>
      <c r="BL642" t="str">
        <f>IF($B642&lt;&gt;VLOOKUP($BL$1,NAV!$A:$N,MATCH("SubFund_Code",NAV!$A$1:$N$1,0),0),"n/a",IF($BK642="",$BJ642/SUMIFS($BJ:$BJ,$BK:$BK,"",$B:$B,$B642)*VLOOKUP($BL$1,NAV!$A:$N,MATCH("Hedged sc",NAV!$A$1:$N$1,0),0)/VLOOKUP($BL$1,NAV!$A:$N,MATCH("SC in FUND CCY",NAV!$A$1:$N$1,0),0),IF($BK642&lt;&gt;VLOOKUP($BL$1,NAV!$A:$N,MATCH("SC",NAV!$A$1:$N$1,0),0),"n/a",$BJ642/VLOOKUP($BL$1,NAV!$A:$N,MATCH("SC in FUND CCY",NAV!$A$1:$N$1,0),0))))</f>
        <v>n/a</v>
      </c>
    </row>
    <row r="643" spans="1:64" hidden="1" x14ac:dyDescent="0.25">
      <c r="A643" s="1">
        <v>44196</v>
      </c>
      <c r="B643" t="s">
        <v>98</v>
      </c>
      <c r="C643" t="s">
        <v>99</v>
      </c>
      <c r="D643" t="s">
        <v>57</v>
      </c>
      <c r="E643" t="s">
        <v>124</v>
      </c>
      <c r="F643" t="s">
        <v>125</v>
      </c>
      <c r="G643" t="s">
        <v>126</v>
      </c>
      <c r="H643">
        <v>100</v>
      </c>
      <c r="I643" t="s">
        <v>268</v>
      </c>
      <c r="J643">
        <v>100</v>
      </c>
      <c r="K643" t="s">
        <v>269</v>
      </c>
      <c r="L643" t="s">
        <v>57</v>
      </c>
      <c r="P643">
        <v>25590000000</v>
      </c>
      <c r="Q643" t="s">
        <v>405</v>
      </c>
      <c r="R643" t="s">
        <v>222</v>
      </c>
      <c r="S643" t="s">
        <v>223</v>
      </c>
      <c r="T643" t="s">
        <v>288</v>
      </c>
      <c r="U643" t="s">
        <v>239</v>
      </c>
      <c r="V643">
        <v>681849</v>
      </c>
      <c r="W643" t="s">
        <v>406</v>
      </c>
      <c r="X643">
        <v>5732524</v>
      </c>
      <c r="AB643">
        <v>70490</v>
      </c>
      <c r="AC643" s="1">
        <v>43650</v>
      </c>
      <c r="AD643" s="1">
        <v>43654</v>
      </c>
      <c r="AE643" s="1">
        <v>43816</v>
      </c>
      <c r="AL643">
        <v>1</v>
      </c>
      <c r="AO643">
        <v>7.0600110000000003</v>
      </c>
      <c r="AP643">
        <v>3.2450000000000001</v>
      </c>
      <c r="AQ643">
        <v>228740.05</v>
      </c>
      <c r="AR643">
        <v>0</v>
      </c>
      <c r="AS643">
        <v>228740.05</v>
      </c>
      <c r="AT643">
        <v>228740.05</v>
      </c>
      <c r="AU643">
        <v>0</v>
      </c>
      <c r="AV643">
        <v>228740.05</v>
      </c>
      <c r="AW643">
        <v>497660.17</v>
      </c>
      <c r="AX643">
        <v>497660.17</v>
      </c>
      <c r="BA643">
        <v>65953384.600000001</v>
      </c>
      <c r="BB643">
        <v>0</v>
      </c>
      <c r="BC643">
        <v>65953384.600000001</v>
      </c>
      <c r="BD643">
        <v>107190099.39</v>
      </c>
      <c r="BE643">
        <v>0.213397</v>
      </c>
      <c r="BF643" t="str">
        <f>IF(TRIM(W643)="",IF(TRIM(O643)="",IF(TRIM(M643)="","please check",CONCATENATE(M643,"_",COUNTIFS($M$2:$M643,M643,$C$2:$C643,$C643))),CONCATENATE(O643,"_",COUNTIFS($O$2:$O643,O643,$C$2:$C643,$C643))),W643)</f>
        <v>ES0178430E18</v>
      </c>
      <c r="BG643" t="str">
        <f t="shared" si="35"/>
        <v/>
      </c>
      <c r="BH643">
        <f t="shared" si="36"/>
        <v>70490</v>
      </c>
      <c r="BI643">
        <f t="shared" si="37"/>
        <v>228740.05</v>
      </c>
      <c r="BJ643">
        <f>IF($I643&lt;&gt;"F.E.T.",$AV643,IF($BK643="",IF($D643=$L643,$BI643,-SUMIFS($BI:$BI,$BG:$BG,$BG643,$B:$B,$B643,$L:$L,"&lt;&gt;"&amp;$L643)+SUMIFS($AY:$AY,$BG:$BG,$BG643,$B:$B,$B643)),IF($D643=$L643,-SUMIFS($BI:$BI,$BG:$BG,$BG643,$B:$B,$B643,$L:$L,"&lt;&gt;"&amp;$L643)*VLOOKUP($D643&amp;(IF($L643=MID($Q643,FIND("Bought ",$Q643)+7,3),MID($Q643,FIND("Sold ",$Q643)+5,3),IF($L643=MID($Q643,FIND("Sold ",$Q643)+5,3),MID($Q643,FIND("Bought ",$Q643)+7,3),"error"))),FX!$A:$B,2,0)+SUMIFS($AY:$AY,$BG:$BG,$BG643,$B:$B,$B643),$BI643*(VLOOKUP($D643&amp;$L643,FX!$A:$B,2,0)))))</f>
        <v>228740.05</v>
      </c>
      <c r="BK643" t="str">
        <f>IF(E643="CASH",IFERROR(VLOOKUP(M643,[1]mapping!$A:$C,3,0),""),IF(I643="F.E.T.",IF(VLOOKUP(O643,[1]forwards!$E:$Q,13,0)=0,"",VLOOKUP(O643,[1]forwards!$E:$Q,13,0)),""))</f>
        <v/>
      </c>
      <c r="BL643" t="str">
        <f>IF($B643&lt;&gt;VLOOKUP($BL$1,NAV!$A:$N,MATCH("SubFund_Code",NAV!$A$1:$N$1,0),0),"n/a",IF($BK643="",$BJ643/SUMIFS($BJ:$BJ,$BK:$BK,"",$B:$B,$B643)*VLOOKUP($BL$1,NAV!$A:$N,MATCH("Hedged sc",NAV!$A$1:$N$1,0),0)/VLOOKUP($BL$1,NAV!$A:$N,MATCH("SC in FUND CCY",NAV!$A$1:$N$1,0),0),IF($BK643&lt;&gt;VLOOKUP($BL$1,NAV!$A:$N,MATCH("SC",NAV!$A$1:$N$1,0),0),"n/a",$BJ643/VLOOKUP($BL$1,NAV!$A:$N,MATCH("SC in FUND CCY",NAV!$A$1:$N$1,0),0))))</f>
        <v>n/a</v>
      </c>
    </row>
    <row r="644" spans="1:64" hidden="1" x14ac:dyDescent="0.25">
      <c r="A644" s="1">
        <v>44196</v>
      </c>
      <c r="B644" t="s">
        <v>98</v>
      </c>
      <c r="C644" t="s">
        <v>99</v>
      </c>
      <c r="D644" t="s">
        <v>57</v>
      </c>
      <c r="E644" t="s">
        <v>124</v>
      </c>
      <c r="F644" t="s">
        <v>125</v>
      </c>
      <c r="G644" t="s">
        <v>126</v>
      </c>
      <c r="H644">
        <v>100</v>
      </c>
      <c r="I644" t="s">
        <v>268</v>
      </c>
      <c r="J644">
        <v>100</v>
      </c>
      <c r="K644" t="s">
        <v>269</v>
      </c>
      <c r="L644" t="s">
        <v>57</v>
      </c>
      <c r="P644">
        <v>26538000000</v>
      </c>
      <c r="Q644" t="s">
        <v>337</v>
      </c>
      <c r="R644" t="s">
        <v>227</v>
      </c>
      <c r="S644" t="s">
        <v>148</v>
      </c>
      <c r="T644" t="s">
        <v>294</v>
      </c>
      <c r="U644" t="s">
        <v>296</v>
      </c>
      <c r="V644">
        <v>591466</v>
      </c>
      <c r="W644" t="s">
        <v>338</v>
      </c>
      <c r="X644">
        <v>5727973</v>
      </c>
      <c r="AB644">
        <v>24872</v>
      </c>
      <c r="AC644" s="1">
        <v>43426</v>
      </c>
      <c r="AD644" s="1">
        <v>43430</v>
      </c>
      <c r="AE644" s="1">
        <v>43867</v>
      </c>
      <c r="AL644">
        <v>1</v>
      </c>
      <c r="AO644">
        <v>85.381516000000005</v>
      </c>
      <c r="AP644">
        <v>117.52</v>
      </c>
      <c r="AQ644">
        <v>2922957.44</v>
      </c>
      <c r="AR644">
        <v>0</v>
      </c>
      <c r="AS644">
        <v>2922957.44</v>
      </c>
      <c r="AT644">
        <v>2922957.44</v>
      </c>
      <c r="AU644">
        <v>0</v>
      </c>
      <c r="AV644">
        <v>2922957.44</v>
      </c>
      <c r="AW644">
        <v>2123609.06</v>
      </c>
      <c r="AX644">
        <v>2123609.06</v>
      </c>
      <c r="BA644">
        <v>65953384.600000001</v>
      </c>
      <c r="BB644">
        <v>0</v>
      </c>
      <c r="BC644">
        <v>65953384.600000001</v>
      </c>
      <c r="BD644">
        <v>107190099.39</v>
      </c>
      <c r="BE644">
        <v>2.7268910000000002</v>
      </c>
      <c r="BF644" t="str">
        <f>IF(TRIM(W644)="",IF(TRIM(O644)="",IF(TRIM(M644)="","please check",CONCATENATE(M644,"_",COUNTIFS($M$2:$M644,M644,$C$2:$C644,$C644))),CONCATENATE(O644,"_",COUNTIFS($O$2:$O644,O644,$C$2:$C644,$C644))),W644)</f>
        <v>DE0007236101</v>
      </c>
      <c r="BG644" t="str">
        <f t="shared" si="35"/>
        <v/>
      </c>
      <c r="BH644">
        <f t="shared" si="36"/>
        <v>24872</v>
      </c>
      <c r="BI644">
        <f t="shared" si="37"/>
        <v>2922957.44</v>
      </c>
      <c r="BJ644">
        <f>IF($I644&lt;&gt;"F.E.T.",$AV644,IF($BK644="",IF($D644=$L644,$BI644,-SUMIFS($BI:$BI,$BG:$BG,$BG644,$B:$B,$B644,$L:$L,"&lt;&gt;"&amp;$L644)+SUMIFS($AY:$AY,$BG:$BG,$BG644,$B:$B,$B644)),IF($D644=$L644,-SUMIFS($BI:$BI,$BG:$BG,$BG644,$B:$B,$B644,$L:$L,"&lt;&gt;"&amp;$L644)*VLOOKUP($D644&amp;(IF($L644=MID($Q644,FIND("Bought ",$Q644)+7,3),MID($Q644,FIND("Sold ",$Q644)+5,3),IF($L644=MID($Q644,FIND("Sold ",$Q644)+5,3),MID($Q644,FIND("Bought ",$Q644)+7,3),"error"))),FX!$A:$B,2,0)+SUMIFS($AY:$AY,$BG:$BG,$BG644,$B:$B,$B644),$BI644*(VLOOKUP($D644&amp;$L644,FX!$A:$B,2,0)))))</f>
        <v>2922957.44</v>
      </c>
      <c r="BK644" t="str">
        <f>IF(E644="CASH",IFERROR(VLOOKUP(M644,[1]mapping!$A:$C,3,0),""),IF(I644="F.E.T.",IF(VLOOKUP(O644,[1]forwards!$E:$Q,13,0)=0,"",VLOOKUP(O644,[1]forwards!$E:$Q,13,0)),""))</f>
        <v/>
      </c>
      <c r="BL644" t="str">
        <f>IF($B644&lt;&gt;VLOOKUP($BL$1,NAV!$A:$N,MATCH("SubFund_Code",NAV!$A$1:$N$1,0),0),"n/a",IF($BK644="",$BJ644/SUMIFS($BJ:$BJ,$BK:$BK,"",$B:$B,$B644)*VLOOKUP($BL$1,NAV!$A:$N,MATCH("Hedged sc",NAV!$A$1:$N$1,0),0)/VLOOKUP($BL$1,NAV!$A:$N,MATCH("SC in FUND CCY",NAV!$A$1:$N$1,0),0),IF($BK644&lt;&gt;VLOOKUP($BL$1,NAV!$A:$N,MATCH("SC",NAV!$A$1:$N$1,0),0),"n/a",$BJ644/VLOOKUP($BL$1,NAV!$A:$N,MATCH("SC in FUND CCY",NAV!$A$1:$N$1,0),0))))</f>
        <v>n/a</v>
      </c>
    </row>
    <row r="645" spans="1:64" hidden="1" x14ac:dyDescent="0.25">
      <c r="A645" s="1">
        <v>44196</v>
      </c>
      <c r="B645" t="s">
        <v>98</v>
      </c>
      <c r="C645" t="s">
        <v>99</v>
      </c>
      <c r="D645" t="s">
        <v>57</v>
      </c>
      <c r="E645" t="s">
        <v>124</v>
      </c>
      <c r="F645" t="s">
        <v>125</v>
      </c>
      <c r="G645" t="s">
        <v>126</v>
      </c>
      <c r="H645">
        <v>100</v>
      </c>
      <c r="I645" t="s">
        <v>268</v>
      </c>
      <c r="J645">
        <v>100</v>
      </c>
      <c r="K645" t="s">
        <v>269</v>
      </c>
      <c r="L645" t="s">
        <v>57</v>
      </c>
      <c r="P645">
        <v>34689000000</v>
      </c>
      <c r="Q645" t="s">
        <v>534</v>
      </c>
      <c r="R645" t="s">
        <v>222</v>
      </c>
      <c r="S645" t="s">
        <v>148</v>
      </c>
      <c r="T645" t="s">
        <v>294</v>
      </c>
      <c r="U645" t="s">
        <v>296</v>
      </c>
      <c r="V645">
        <v>591466</v>
      </c>
      <c r="W645" t="s">
        <v>535</v>
      </c>
      <c r="X645">
        <v>5842359</v>
      </c>
      <c r="AB645">
        <v>151735</v>
      </c>
      <c r="AC645" s="1">
        <v>43426</v>
      </c>
      <c r="AD645" s="1">
        <v>43430</v>
      </c>
      <c r="AE645" s="1">
        <v>44004</v>
      </c>
      <c r="AL645">
        <v>1</v>
      </c>
      <c r="AO645">
        <v>14.026256999999999</v>
      </c>
      <c r="AP645">
        <v>14.955</v>
      </c>
      <c r="AQ645">
        <v>2269196.9300000002</v>
      </c>
      <c r="AR645">
        <v>0</v>
      </c>
      <c r="AS645">
        <v>2269196.9300000002</v>
      </c>
      <c r="AT645">
        <v>2269196.9300000002</v>
      </c>
      <c r="AU645">
        <v>0</v>
      </c>
      <c r="AV645">
        <v>2269196.9300000002</v>
      </c>
      <c r="AW645">
        <v>2128274.12</v>
      </c>
      <c r="AX645">
        <v>2128274.12</v>
      </c>
      <c r="BA645">
        <v>65953384.600000001</v>
      </c>
      <c r="BB645">
        <v>0</v>
      </c>
      <c r="BC645">
        <v>65953384.600000001</v>
      </c>
      <c r="BD645">
        <v>107190099.39</v>
      </c>
      <c r="BE645">
        <v>2.116984</v>
      </c>
      <c r="BF645" t="str">
        <f>IF(TRIM(W645)="",IF(TRIM(O645)="",IF(TRIM(M645)="","please check",CONCATENATE(M645,"_",COUNTIFS($M$2:$M645,M645,$C$2:$C645,$C645))),CONCATENATE(O645,"_",COUNTIFS($O$2:$O645,O645,$C$2:$C645,$C645))),W645)</f>
        <v>DE0005557508</v>
      </c>
      <c r="BG645" t="str">
        <f t="shared" si="35"/>
        <v/>
      </c>
      <c r="BH645">
        <f t="shared" si="36"/>
        <v>151735</v>
      </c>
      <c r="BI645">
        <f t="shared" si="37"/>
        <v>2269196.9300000002</v>
      </c>
      <c r="BJ645">
        <f>IF($I645&lt;&gt;"F.E.T.",$AV645,IF($BK645="",IF($D645=$L645,$BI645,-SUMIFS($BI:$BI,$BG:$BG,$BG645,$B:$B,$B645,$L:$L,"&lt;&gt;"&amp;$L645)+SUMIFS($AY:$AY,$BG:$BG,$BG645,$B:$B,$B645)),IF($D645=$L645,-SUMIFS($BI:$BI,$BG:$BG,$BG645,$B:$B,$B645,$L:$L,"&lt;&gt;"&amp;$L645)*VLOOKUP($D645&amp;(IF($L645=MID($Q645,FIND("Bought ",$Q645)+7,3),MID($Q645,FIND("Sold ",$Q645)+5,3),IF($L645=MID($Q645,FIND("Sold ",$Q645)+5,3),MID($Q645,FIND("Bought ",$Q645)+7,3),"error"))),FX!$A:$B,2,0)+SUMIFS($AY:$AY,$BG:$BG,$BG645,$B:$B,$B645),$BI645*(VLOOKUP($D645&amp;$L645,FX!$A:$B,2,0)))))</f>
        <v>2269196.9300000002</v>
      </c>
      <c r="BK645" t="str">
        <f>IF(E645="CASH",IFERROR(VLOOKUP(M645,[1]mapping!$A:$C,3,0),""),IF(I645="F.E.T.",IF(VLOOKUP(O645,[1]forwards!$E:$Q,13,0)=0,"",VLOOKUP(O645,[1]forwards!$E:$Q,13,0)),""))</f>
        <v/>
      </c>
      <c r="BL645" t="str">
        <f>IF($B645&lt;&gt;VLOOKUP($BL$1,NAV!$A:$N,MATCH("SubFund_Code",NAV!$A$1:$N$1,0),0),"n/a",IF($BK645="",$BJ645/SUMIFS($BJ:$BJ,$BK:$BK,"",$B:$B,$B645)*VLOOKUP($BL$1,NAV!$A:$N,MATCH("Hedged sc",NAV!$A$1:$N$1,0),0)/VLOOKUP($BL$1,NAV!$A:$N,MATCH("SC in FUND CCY",NAV!$A$1:$N$1,0),0),IF($BK645&lt;&gt;VLOOKUP($BL$1,NAV!$A:$N,MATCH("SC",NAV!$A$1:$N$1,0),0),"n/a",$BJ645/VLOOKUP($BL$1,NAV!$A:$N,MATCH("SC in FUND CCY",NAV!$A$1:$N$1,0),0))))</f>
        <v>n/a</v>
      </c>
    </row>
    <row r="646" spans="1:64" hidden="1" x14ac:dyDescent="0.25">
      <c r="A646" s="1">
        <v>44196</v>
      </c>
      <c r="B646" t="s">
        <v>98</v>
      </c>
      <c r="C646" t="s">
        <v>99</v>
      </c>
      <c r="D646" t="s">
        <v>57</v>
      </c>
      <c r="E646" t="s">
        <v>124</v>
      </c>
      <c r="F646" t="s">
        <v>125</v>
      </c>
      <c r="G646" t="s">
        <v>126</v>
      </c>
      <c r="H646">
        <v>100</v>
      </c>
      <c r="I646" t="s">
        <v>268</v>
      </c>
      <c r="J646">
        <v>100</v>
      </c>
      <c r="K646" t="s">
        <v>269</v>
      </c>
      <c r="L646" t="s">
        <v>57</v>
      </c>
      <c r="P646">
        <v>48112000000</v>
      </c>
      <c r="Q646" t="s">
        <v>339</v>
      </c>
      <c r="R646" t="s">
        <v>147</v>
      </c>
      <c r="S646" t="s">
        <v>148</v>
      </c>
      <c r="T646" t="s">
        <v>294</v>
      </c>
      <c r="U646" t="s">
        <v>296</v>
      </c>
      <c r="V646">
        <v>591466</v>
      </c>
      <c r="W646" t="s">
        <v>340</v>
      </c>
      <c r="X646">
        <v>4617859</v>
      </c>
      <c r="AB646">
        <v>13286</v>
      </c>
      <c r="AC646" s="1">
        <v>43923</v>
      </c>
      <c r="AD646" s="1">
        <v>43927</v>
      </c>
      <c r="AE646" s="1">
        <v>44071</v>
      </c>
      <c r="AL646">
        <v>1</v>
      </c>
      <c r="AO646">
        <v>24.110582999999998</v>
      </c>
      <c r="AP646">
        <v>40.5</v>
      </c>
      <c r="AQ646">
        <v>538083</v>
      </c>
      <c r="AR646">
        <v>0</v>
      </c>
      <c r="AS646">
        <v>538083</v>
      </c>
      <c r="AT646">
        <v>538083</v>
      </c>
      <c r="AU646">
        <v>0</v>
      </c>
      <c r="AV646">
        <v>538083</v>
      </c>
      <c r="AW646">
        <v>320333.21000000002</v>
      </c>
      <c r="AX646">
        <v>320333.21000000002</v>
      </c>
      <c r="BA646">
        <v>65953384.600000001</v>
      </c>
      <c r="BB646">
        <v>0</v>
      </c>
      <c r="BC646">
        <v>65953384.600000001</v>
      </c>
      <c r="BD646">
        <v>107190099.39</v>
      </c>
      <c r="BE646">
        <v>0.50198900000000002</v>
      </c>
      <c r="BF646" t="str">
        <f>IF(TRIM(W646)="",IF(TRIM(O646)="",IF(TRIM(M646)="","please check",CONCATENATE(M646,"_",COUNTIFS($M$2:$M646,M646,$C$2:$C646,$C646))),CONCATENATE(O646,"_",COUNTIFS($O$2:$O646,O646,$C$2:$C646,$C646))),W646)</f>
        <v>DE0005552004</v>
      </c>
      <c r="BG646" t="str">
        <f t="shared" si="35"/>
        <v/>
      </c>
      <c r="BH646">
        <f t="shared" si="36"/>
        <v>13286</v>
      </c>
      <c r="BI646">
        <f t="shared" si="37"/>
        <v>538083</v>
      </c>
      <c r="BJ646">
        <f>IF($I646&lt;&gt;"F.E.T.",$AV646,IF($BK646="",IF($D646=$L646,$BI646,-SUMIFS($BI:$BI,$BG:$BG,$BG646,$B:$B,$B646,$L:$L,"&lt;&gt;"&amp;$L646)+SUMIFS($AY:$AY,$BG:$BG,$BG646,$B:$B,$B646)),IF($D646=$L646,-SUMIFS($BI:$BI,$BG:$BG,$BG646,$B:$B,$B646,$L:$L,"&lt;&gt;"&amp;$L646)*VLOOKUP($D646&amp;(IF($L646=MID($Q646,FIND("Bought ",$Q646)+7,3),MID($Q646,FIND("Sold ",$Q646)+5,3),IF($L646=MID($Q646,FIND("Sold ",$Q646)+5,3),MID($Q646,FIND("Bought ",$Q646)+7,3),"error"))),FX!$A:$B,2,0)+SUMIFS($AY:$AY,$BG:$BG,$BG646,$B:$B,$B646),$BI646*(VLOOKUP($D646&amp;$L646,FX!$A:$B,2,0)))))</f>
        <v>538083</v>
      </c>
      <c r="BK646" t="str">
        <f>IF(E646="CASH",IFERROR(VLOOKUP(M646,[1]mapping!$A:$C,3,0),""),IF(I646="F.E.T.",IF(VLOOKUP(O646,[1]forwards!$E:$Q,13,0)=0,"",VLOOKUP(O646,[1]forwards!$E:$Q,13,0)),""))</f>
        <v/>
      </c>
      <c r="BL646" t="str">
        <f>IF($B646&lt;&gt;VLOOKUP($BL$1,NAV!$A:$N,MATCH("SubFund_Code",NAV!$A$1:$N$1,0),0),"n/a",IF($BK646="",$BJ646/SUMIFS($BJ:$BJ,$BK:$BK,"",$B:$B,$B646)*VLOOKUP($BL$1,NAV!$A:$N,MATCH("Hedged sc",NAV!$A$1:$N$1,0),0)/VLOOKUP($BL$1,NAV!$A:$N,MATCH("SC in FUND CCY",NAV!$A$1:$N$1,0),0),IF($BK646&lt;&gt;VLOOKUP($BL$1,NAV!$A:$N,MATCH("SC",NAV!$A$1:$N$1,0),0),"n/a",$BJ646/VLOOKUP($BL$1,NAV!$A:$N,MATCH("SC in FUND CCY",NAV!$A$1:$N$1,0),0))))</f>
        <v>n/a</v>
      </c>
    </row>
    <row r="647" spans="1:64" hidden="1" x14ac:dyDescent="0.25">
      <c r="A647" s="1">
        <v>44196</v>
      </c>
      <c r="B647" t="s">
        <v>98</v>
      </c>
      <c r="C647" t="s">
        <v>99</v>
      </c>
      <c r="D647" t="s">
        <v>57</v>
      </c>
      <c r="E647" t="s">
        <v>124</v>
      </c>
      <c r="F647" t="s">
        <v>125</v>
      </c>
      <c r="G647" t="s">
        <v>126</v>
      </c>
      <c r="H647">
        <v>100</v>
      </c>
      <c r="I647" t="s">
        <v>268</v>
      </c>
      <c r="J647">
        <v>100</v>
      </c>
      <c r="K647" t="s">
        <v>269</v>
      </c>
      <c r="L647" t="s">
        <v>57</v>
      </c>
      <c r="P647">
        <v>52444000000</v>
      </c>
      <c r="Q647" t="s">
        <v>536</v>
      </c>
      <c r="R647" t="s">
        <v>251</v>
      </c>
      <c r="S647" t="s">
        <v>156</v>
      </c>
      <c r="T647" t="s">
        <v>157</v>
      </c>
      <c r="U647" t="s">
        <v>287</v>
      </c>
      <c r="V647">
        <v>697963</v>
      </c>
      <c r="W647" t="s">
        <v>537</v>
      </c>
      <c r="X647">
        <v>4834777</v>
      </c>
      <c r="AB647">
        <v>39675</v>
      </c>
      <c r="AC647" s="1">
        <v>43601</v>
      </c>
      <c r="AD647" s="1">
        <v>43605</v>
      </c>
      <c r="AE647" s="1">
        <v>43942</v>
      </c>
      <c r="AL647">
        <v>1</v>
      </c>
      <c r="AO647">
        <v>23.627227000000001</v>
      </c>
      <c r="AP647">
        <v>26.38</v>
      </c>
      <c r="AQ647">
        <v>1046626.5</v>
      </c>
      <c r="AR647">
        <v>0</v>
      </c>
      <c r="AS647">
        <v>1046626.5</v>
      </c>
      <c r="AT647">
        <v>1046626.5</v>
      </c>
      <c r="AU647">
        <v>0</v>
      </c>
      <c r="AV647">
        <v>1046626.5</v>
      </c>
      <c r="AW647">
        <v>937410.24</v>
      </c>
      <c r="AX647">
        <v>937410.24</v>
      </c>
      <c r="BA647">
        <v>65953384.600000001</v>
      </c>
      <c r="BB647">
        <v>0</v>
      </c>
      <c r="BC647">
        <v>65953384.600000001</v>
      </c>
      <c r="BD647">
        <v>107190099.39</v>
      </c>
      <c r="BE647">
        <v>0.97642099999999998</v>
      </c>
      <c r="BF647" t="str">
        <f>IF(TRIM(W647)="",IF(TRIM(O647)="",IF(TRIM(M647)="","please check",CONCATENATE(M647,"_",COUNTIFS($M$2:$M647,M647,$C$2:$C647,$C647))),CONCATENATE(O647,"_",COUNTIFS($O$2:$O647,O647,$C$2:$C647,$C647))),W647)</f>
        <v>FR0000127771</v>
      </c>
      <c r="BG647" t="str">
        <f t="shared" ref="BG647:BG710" si="38">IF(TRIM(O647)="","",IFERROR(_xlfn.NUMBERVALUE(TRIM(O647)),TRIM(O647)))</f>
        <v/>
      </c>
      <c r="BH647">
        <f t="shared" ref="BH647:BH710" si="39">IF(I647="F.E.T.",$AW647,IF(AB647="",AQ647,AB647))</f>
        <v>39675</v>
      </c>
      <c r="BI647">
        <f t="shared" ref="BI647:BI710" si="40">IF($I647&lt;&gt;"F.E.T.",$AS647,$BH647)</f>
        <v>1046626.5</v>
      </c>
      <c r="BJ647">
        <f>IF($I647&lt;&gt;"F.E.T.",$AV647,IF($BK647="",IF($D647=$L647,$BI647,-SUMIFS($BI:$BI,$BG:$BG,$BG647,$B:$B,$B647,$L:$L,"&lt;&gt;"&amp;$L647)+SUMIFS($AY:$AY,$BG:$BG,$BG647,$B:$B,$B647)),IF($D647=$L647,-SUMIFS($BI:$BI,$BG:$BG,$BG647,$B:$B,$B647,$L:$L,"&lt;&gt;"&amp;$L647)*VLOOKUP($D647&amp;(IF($L647=MID($Q647,FIND("Bought ",$Q647)+7,3),MID($Q647,FIND("Sold ",$Q647)+5,3),IF($L647=MID($Q647,FIND("Sold ",$Q647)+5,3),MID($Q647,FIND("Bought ",$Q647)+7,3),"error"))),FX!$A:$B,2,0)+SUMIFS($AY:$AY,$BG:$BG,$BG647,$B:$B,$B647),$BI647*(VLOOKUP($D647&amp;$L647,FX!$A:$B,2,0)))))</f>
        <v>1046626.5</v>
      </c>
      <c r="BK647" t="str">
        <f>IF(E647="CASH",IFERROR(VLOOKUP(M647,[1]mapping!$A:$C,3,0),""),IF(I647="F.E.T.",IF(VLOOKUP(O647,[1]forwards!$E:$Q,13,0)=0,"",VLOOKUP(O647,[1]forwards!$E:$Q,13,0)),""))</f>
        <v/>
      </c>
      <c r="BL647" t="str">
        <f>IF($B647&lt;&gt;VLOOKUP($BL$1,NAV!$A:$N,MATCH("SubFund_Code",NAV!$A$1:$N$1,0),0),"n/a",IF($BK647="",$BJ647/SUMIFS($BJ:$BJ,$BK:$BK,"",$B:$B,$B647)*VLOOKUP($BL$1,NAV!$A:$N,MATCH("Hedged sc",NAV!$A$1:$N$1,0),0)/VLOOKUP($BL$1,NAV!$A:$N,MATCH("SC in FUND CCY",NAV!$A$1:$N$1,0),0),IF($BK647&lt;&gt;VLOOKUP($BL$1,NAV!$A:$N,MATCH("SC",NAV!$A$1:$N$1,0),0),"n/a",$BJ647/VLOOKUP($BL$1,NAV!$A:$N,MATCH("SC in FUND CCY",NAV!$A$1:$N$1,0),0))))</f>
        <v>n/a</v>
      </c>
    </row>
    <row r="648" spans="1:64" hidden="1" x14ac:dyDescent="0.25">
      <c r="A648" s="1">
        <v>44196</v>
      </c>
      <c r="B648" t="s">
        <v>98</v>
      </c>
      <c r="C648" t="s">
        <v>99</v>
      </c>
      <c r="D648" t="s">
        <v>57</v>
      </c>
      <c r="E648" t="s">
        <v>124</v>
      </c>
      <c r="F648" t="s">
        <v>125</v>
      </c>
      <c r="G648" t="s">
        <v>126</v>
      </c>
      <c r="H648">
        <v>100</v>
      </c>
      <c r="I648" t="s">
        <v>268</v>
      </c>
      <c r="J648">
        <v>100</v>
      </c>
      <c r="K648" t="s">
        <v>269</v>
      </c>
      <c r="L648" t="s">
        <v>57</v>
      </c>
      <c r="P648">
        <v>54527000000</v>
      </c>
      <c r="Q648" t="s">
        <v>538</v>
      </c>
      <c r="R648" t="s">
        <v>136</v>
      </c>
      <c r="S648" t="s">
        <v>148</v>
      </c>
      <c r="T648" t="s">
        <v>294</v>
      </c>
      <c r="U648" t="s">
        <v>296</v>
      </c>
      <c r="V648">
        <v>591466</v>
      </c>
      <c r="W648" t="s">
        <v>539</v>
      </c>
      <c r="X648">
        <v>7021963</v>
      </c>
      <c r="AB648">
        <v>13582</v>
      </c>
      <c r="AC648" s="1">
        <v>43923</v>
      </c>
      <c r="AD648" s="1">
        <v>43927</v>
      </c>
      <c r="AE648" s="1">
        <v>43971</v>
      </c>
      <c r="AL648">
        <v>1</v>
      </c>
      <c r="AO648">
        <v>125.709509</v>
      </c>
      <c r="AP648">
        <v>139.25</v>
      </c>
      <c r="AQ648">
        <v>1891293.5</v>
      </c>
      <c r="AR648">
        <v>0</v>
      </c>
      <c r="AS648">
        <v>1891293.5</v>
      </c>
      <c r="AT648">
        <v>1891293.5</v>
      </c>
      <c r="AU648">
        <v>0</v>
      </c>
      <c r="AV648">
        <v>1891293.5</v>
      </c>
      <c r="AW648">
        <v>1707386.55</v>
      </c>
      <c r="AX648">
        <v>1707386.55</v>
      </c>
      <c r="BA648">
        <v>65953384.600000001</v>
      </c>
      <c r="BB648">
        <v>0</v>
      </c>
      <c r="BC648">
        <v>65953384.600000001</v>
      </c>
      <c r="BD648">
        <v>107190099.39</v>
      </c>
      <c r="BE648">
        <v>1.764429</v>
      </c>
      <c r="BF648" t="str">
        <f>IF(TRIM(W648)="",IF(TRIM(O648)="",IF(TRIM(M648)="","please check",CONCATENATE(M648,"_",COUNTIFS($M$2:$M648,M648,$C$2:$C648,$C648))),CONCATENATE(O648,"_",COUNTIFS($O$2:$O648,O648,$C$2:$C648,$C648))),W648)</f>
        <v>DE0005810055</v>
      </c>
      <c r="BG648" t="str">
        <f t="shared" si="38"/>
        <v/>
      </c>
      <c r="BH648">
        <f t="shared" si="39"/>
        <v>13582</v>
      </c>
      <c r="BI648">
        <f t="shared" si="40"/>
        <v>1891293.5</v>
      </c>
      <c r="BJ648">
        <f>IF($I648&lt;&gt;"F.E.T.",$AV648,IF($BK648="",IF($D648=$L648,$BI648,-SUMIFS($BI:$BI,$BG:$BG,$BG648,$B:$B,$B648,$L:$L,"&lt;&gt;"&amp;$L648)+SUMIFS($AY:$AY,$BG:$BG,$BG648,$B:$B,$B648)),IF($D648=$L648,-SUMIFS($BI:$BI,$BG:$BG,$BG648,$B:$B,$B648,$L:$L,"&lt;&gt;"&amp;$L648)*VLOOKUP($D648&amp;(IF($L648=MID($Q648,FIND("Bought ",$Q648)+7,3),MID($Q648,FIND("Sold ",$Q648)+5,3),IF($L648=MID($Q648,FIND("Sold ",$Q648)+5,3),MID($Q648,FIND("Bought ",$Q648)+7,3),"error"))),FX!$A:$B,2,0)+SUMIFS($AY:$AY,$BG:$BG,$BG648,$B:$B,$B648),$BI648*(VLOOKUP($D648&amp;$L648,FX!$A:$B,2,0)))))</f>
        <v>1891293.5</v>
      </c>
      <c r="BK648" t="str">
        <f>IF(E648="CASH",IFERROR(VLOOKUP(M648,[1]mapping!$A:$C,3,0),""),IF(I648="F.E.T.",IF(VLOOKUP(O648,[1]forwards!$E:$Q,13,0)=0,"",VLOOKUP(O648,[1]forwards!$E:$Q,13,0)),""))</f>
        <v/>
      </c>
      <c r="BL648" t="str">
        <f>IF($B648&lt;&gt;VLOOKUP($BL$1,NAV!$A:$N,MATCH("SubFund_Code",NAV!$A$1:$N$1,0),0),"n/a",IF($BK648="",$BJ648/SUMIFS($BJ:$BJ,$BK:$BK,"",$B:$B,$B648)*VLOOKUP($BL$1,NAV!$A:$N,MATCH("Hedged sc",NAV!$A$1:$N$1,0),0)/VLOOKUP($BL$1,NAV!$A:$N,MATCH("SC in FUND CCY",NAV!$A$1:$N$1,0),0),IF($BK648&lt;&gt;VLOOKUP($BL$1,NAV!$A:$N,MATCH("SC",NAV!$A$1:$N$1,0),0),"n/a",$BJ648/VLOOKUP($BL$1,NAV!$A:$N,MATCH("SC in FUND CCY",NAV!$A$1:$N$1,0),0))))</f>
        <v>n/a</v>
      </c>
    </row>
    <row r="649" spans="1:64" hidden="1" x14ac:dyDescent="0.25">
      <c r="A649" s="1">
        <v>44196</v>
      </c>
      <c r="B649" t="s">
        <v>98</v>
      </c>
      <c r="C649" t="s">
        <v>99</v>
      </c>
      <c r="D649" t="s">
        <v>57</v>
      </c>
      <c r="E649" t="s">
        <v>124</v>
      </c>
      <c r="F649" t="s">
        <v>125</v>
      </c>
      <c r="G649" t="s">
        <v>126</v>
      </c>
      <c r="H649">
        <v>100</v>
      </c>
      <c r="I649" t="s">
        <v>268</v>
      </c>
      <c r="J649">
        <v>100</v>
      </c>
      <c r="K649" t="s">
        <v>269</v>
      </c>
      <c r="L649" t="s">
        <v>57</v>
      </c>
      <c r="P649">
        <v>508747000000</v>
      </c>
      <c r="Q649" t="s">
        <v>512</v>
      </c>
      <c r="R649" t="s">
        <v>155</v>
      </c>
      <c r="S649" t="s">
        <v>148</v>
      </c>
      <c r="T649" t="s">
        <v>294</v>
      </c>
      <c r="U649" t="s">
        <v>296</v>
      </c>
      <c r="V649">
        <v>591466</v>
      </c>
      <c r="W649" t="s">
        <v>513</v>
      </c>
      <c r="X649" t="s">
        <v>514</v>
      </c>
      <c r="AB649">
        <v>20700</v>
      </c>
      <c r="AC649" s="1">
        <v>43923</v>
      </c>
      <c r="AD649" s="1">
        <v>43927</v>
      </c>
      <c r="AE649" s="1">
        <v>43990</v>
      </c>
      <c r="AL649">
        <v>1</v>
      </c>
      <c r="AO649">
        <v>34.926037999999998</v>
      </c>
      <c r="AP649">
        <v>43.69</v>
      </c>
      <c r="AQ649">
        <v>904383</v>
      </c>
      <c r="AR649">
        <v>0</v>
      </c>
      <c r="AS649">
        <v>904383</v>
      </c>
      <c r="AT649">
        <v>904383</v>
      </c>
      <c r="AU649">
        <v>0</v>
      </c>
      <c r="AV649">
        <v>904383</v>
      </c>
      <c r="AW649">
        <v>722968.99</v>
      </c>
      <c r="AX649">
        <v>722968.99</v>
      </c>
      <c r="BA649">
        <v>65953384.600000001</v>
      </c>
      <c r="BB649">
        <v>0</v>
      </c>
      <c r="BC649">
        <v>65953384.600000001</v>
      </c>
      <c r="BD649">
        <v>107190099.39</v>
      </c>
      <c r="BE649">
        <v>0.843719</v>
      </c>
      <c r="BF649" t="str">
        <f>IF(TRIM(W649)="",IF(TRIM(O649)="",IF(TRIM(M649)="","please check",CONCATENATE(M649,"_",COUNTIFS($M$2:$M649,M649,$C$2:$C649,$C649))),CONCATENATE(O649,"_",COUNTIFS($O$2:$O649,O649,$C$2:$C649,$C649))),W649)</f>
        <v>DE000A0HN5C6</v>
      </c>
      <c r="BG649" t="str">
        <f t="shared" si="38"/>
        <v/>
      </c>
      <c r="BH649">
        <f t="shared" si="39"/>
        <v>20700</v>
      </c>
      <c r="BI649">
        <f t="shared" si="40"/>
        <v>904383</v>
      </c>
      <c r="BJ649">
        <f>IF($I649&lt;&gt;"F.E.T.",$AV649,IF($BK649="",IF($D649=$L649,$BI649,-SUMIFS($BI:$BI,$BG:$BG,$BG649,$B:$B,$B649,$L:$L,"&lt;&gt;"&amp;$L649)+SUMIFS($AY:$AY,$BG:$BG,$BG649,$B:$B,$B649)),IF($D649=$L649,-SUMIFS($BI:$BI,$BG:$BG,$BG649,$B:$B,$B649,$L:$L,"&lt;&gt;"&amp;$L649)*VLOOKUP($D649&amp;(IF($L649=MID($Q649,FIND("Bought ",$Q649)+7,3),MID($Q649,FIND("Sold ",$Q649)+5,3),IF($L649=MID($Q649,FIND("Sold ",$Q649)+5,3),MID($Q649,FIND("Bought ",$Q649)+7,3),"error"))),FX!$A:$B,2,0)+SUMIFS($AY:$AY,$BG:$BG,$BG649,$B:$B,$B649),$BI649*(VLOOKUP($D649&amp;$L649,FX!$A:$B,2,0)))))</f>
        <v>904383</v>
      </c>
      <c r="BK649" t="str">
        <f>IF(E649="CASH",IFERROR(VLOOKUP(M649,[1]mapping!$A:$C,3,0),""),IF(I649="F.E.T.",IF(VLOOKUP(O649,[1]forwards!$E:$Q,13,0)=0,"",VLOOKUP(O649,[1]forwards!$E:$Q,13,0)),""))</f>
        <v/>
      </c>
      <c r="BL649" t="str">
        <f>IF($B649&lt;&gt;VLOOKUP($BL$1,NAV!$A:$N,MATCH("SubFund_Code",NAV!$A$1:$N$1,0),0),"n/a",IF($BK649="",$BJ649/SUMIFS($BJ:$BJ,$BK:$BK,"",$B:$B,$B649)*VLOOKUP($BL$1,NAV!$A:$N,MATCH("Hedged sc",NAV!$A$1:$N$1,0),0)/VLOOKUP($BL$1,NAV!$A:$N,MATCH("SC in FUND CCY",NAV!$A$1:$N$1,0),0),IF($BK649&lt;&gt;VLOOKUP($BL$1,NAV!$A:$N,MATCH("SC",NAV!$A$1:$N$1,0),0),"n/a",$BJ649/VLOOKUP($BL$1,NAV!$A:$N,MATCH("SC in FUND CCY",NAV!$A$1:$N$1,0),0))))</f>
        <v>n/a</v>
      </c>
    </row>
    <row r="650" spans="1:64" hidden="1" x14ac:dyDescent="0.25">
      <c r="A650" s="1">
        <v>44196</v>
      </c>
      <c r="B650" t="s">
        <v>98</v>
      </c>
      <c r="C650" t="s">
        <v>99</v>
      </c>
      <c r="D650" t="s">
        <v>57</v>
      </c>
      <c r="E650" t="s">
        <v>124</v>
      </c>
      <c r="F650" t="s">
        <v>125</v>
      </c>
      <c r="G650" t="s">
        <v>126</v>
      </c>
      <c r="H650">
        <v>100</v>
      </c>
      <c r="I650" t="s">
        <v>268</v>
      </c>
      <c r="J650">
        <v>100</v>
      </c>
      <c r="K650" t="s">
        <v>269</v>
      </c>
      <c r="L650" t="s">
        <v>57</v>
      </c>
      <c r="P650">
        <v>552360000000</v>
      </c>
      <c r="Q650" t="s">
        <v>324</v>
      </c>
      <c r="R650" t="s">
        <v>183</v>
      </c>
      <c r="S650" t="s">
        <v>223</v>
      </c>
      <c r="T650" t="s">
        <v>288</v>
      </c>
      <c r="U650" t="s">
        <v>239</v>
      </c>
      <c r="V650">
        <v>681849</v>
      </c>
      <c r="W650" t="s">
        <v>325</v>
      </c>
      <c r="X650" t="s">
        <v>326</v>
      </c>
      <c r="AB650">
        <v>81333</v>
      </c>
      <c r="AC650" s="1">
        <v>43650</v>
      </c>
      <c r="AD650" s="1">
        <v>43654</v>
      </c>
      <c r="AL650">
        <v>1</v>
      </c>
      <c r="AO650">
        <v>6.8242969999999996</v>
      </c>
      <c r="AP650">
        <v>11.7</v>
      </c>
      <c r="AQ650">
        <v>951596.1</v>
      </c>
      <c r="AR650">
        <v>0</v>
      </c>
      <c r="AS650">
        <v>951596.1</v>
      </c>
      <c r="AT650">
        <v>951596.1</v>
      </c>
      <c r="AU650">
        <v>0</v>
      </c>
      <c r="AV650">
        <v>951596.1</v>
      </c>
      <c r="AW650">
        <v>555040.54</v>
      </c>
      <c r="AX650">
        <v>555040.54</v>
      </c>
      <c r="BA650">
        <v>65953384.600000001</v>
      </c>
      <c r="BB650">
        <v>0</v>
      </c>
      <c r="BC650">
        <v>65953384.600000001</v>
      </c>
      <c r="BD650">
        <v>107190099.39</v>
      </c>
      <c r="BE650">
        <v>0.88776500000000003</v>
      </c>
      <c r="BF650" t="str">
        <f>IF(TRIM(W650)="",IF(TRIM(O650)="",IF(TRIM(M650)="","please check",CONCATENATE(M650,"_",COUNTIFS($M$2:$M650,M650,$C$2:$C650,$C650))),CONCATENATE(O650,"_",COUNTIFS($O$2:$O650,O650,$C$2:$C650,$C650))),W650)</f>
        <v>ES0144580Y14</v>
      </c>
      <c r="BG650" t="str">
        <f t="shared" si="38"/>
        <v/>
      </c>
      <c r="BH650">
        <f t="shared" si="39"/>
        <v>81333</v>
      </c>
      <c r="BI650">
        <f t="shared" si="40"/>
        <v>951596.1</v>
      </c>
      <c r="BJ650">
        <f>IF($I650&lt;&gt;"F.E.T.",$AV650,IF($BK650="",IF($D650=$L650,$BI650,-SUMIFS($BI:$BI,$BG:$BG,$BG650,$B:$B,$B650,$L:$L,"&lt;&gt;"&amp;$L650)+SUMIFS($AY:$AY,$BG:$BG,$BG650,$B:$B,$B650)),IF($D650=$L650,-SUMIFS($BI:$BI,$BG:$BG,$BG650,$B:$B,$B650,$L:$L,"&lt;&gt;"&amp;$L650)*VLOOKUP($D650&amp;(IF($L650=MID($Q650,FIND("Bought ",$Q650)+7,3),MID($Q650,FIND("Sold ",$Q650)+5,3),IF($L650=MID($Q650,FIND("Sold ",$Q650)+5,3),MID($Q650,FIND("Bought ",$Q650)+7,3),"error"))),FX!$A:$B,2,0)+SUMIFS($AY:$AY,$BG:$BG,$BG650,$B:$B,$B650),$BI650*(VLOOKUP($D650&amp;$L650,FX!$A:$B,2,0)))))</f>
        <v>951596.1</v>
      </c>
      <c r="BK650" t="str">
        <f>IF(E650="CASH",IFERROR(VLOOKUP(M650,[1]mapping!$A:$C,3,0),""),IF(I650="F.E.T.",IF(VLOOKUP(O650,[1]forwards!$E:$Q,13,0)=0,"",VLOOKUP(O650,[1]forwards!$E:$Q,13,0)),""))</f>
        <v/>
      </c>
      <c r="BL650" t="str">
        <f>IF($B650&lt;&gt;VLOOKUP($BL$1,NAV!$A:$N,MATCH("SubFund_Code",NAV!$A$1:$N$1,0),0),"n/a",IF($BK650="",$BJ650/SUMIFS($BJ:$BJ,$BK:$BK,"",$B:$B,$B650)*VLOOKUP($BL$1,NAV!$A:$N,MATCH("Hedged sc",NAV!$A$1:$N$1,0),0)/VLOOKUP($BL$1,NAV!$A:$N,MATCH("SC in FUND CCY",NAV!$A$1:$N$1,0),0),IF($BK650&lt;&gt;VLOOKUP($BL$1,NAV!$A:$N,MATCH("SC",NAV!$A$1:$N$1,0),0),"n/a",$BJ650/VLOOKUP($BL$1,NAV!$A:$N,MATCH("SC in FUND CCY",NAV!$A$1:$N$1,0),0))))</f>
        <v>n/a</v>
      </c>
    </row>
    <row r="651" spans="1:64" hidden="1" x14ac:dyDescent="0.25">
      <c r="A651" s="1">
        <v>44196</v>
      </c>
      <c r="B651" t="s">
        <v>98</v>
      </c>
      <c r="C651" t="s">
        <v>99</v>
      </c>
      <c r="D651" t="s">
        <v>57</v>
      </c>
      <c r="E651" t="s">
        <v>124</v>
      </c>
      <c r="F651" t="s">
        <v>125</v>
      </c>
      <c r="G651" t="s">
        <v>126</v>
      </c>
      <c r="H651">
        <v>100</v>
      </c>
      <c r="I651" t="s">
        <v>268</v>
      </c>
      <c r="J651">
        <v>100</v>
      </c>
      <c r="K651" t="s">
        <v>269</v>
      </c>
      <c r="L651" t="s">
        <v>57</v>
      </c>
      <c r="P651">
        <v>558715000000</v>
      </c>
      <c r="Q651" t="s">
        <v>497</v>
      </c>
      <c r="R651" t="s">
        <v>174</v>
      </c>
      <c r="S651" t="s">
        <v>200</v>
      </c>
      <c r="T651" t="s">
        <v>307</v>
      </c>
      <c r="U651" t="s">
        <v>308</v>
      </c>
      <c r="V651">
        <v>585657</v>
      </c>
      <c r="W651" t="s">
        <v>498</v>
      </c>
      <c r="X651">
        <v>4491235</v>
      </c>
      <c r="AB651">
        <v>21075</v>
      </c>
      <c r="AC651" s="1">
        <v>43923</v>
      </c>
      <c r="AD651" s="1">
        <v>43927</v>
      </c>
      <c r="AL651">
        <v>1</v>
      </c>
      <c r="AO651">
        <v>46.654024</v>
      </c>
      <c r="AP651">
        <v>57.4</v>
      </c>
      <c r="AQ651">
        <v>1209705</v>
      </c>
      <c r="AR651">
        <v>0</v>
      </c>
      <c r="AS651">
        <v>1209705</v>
      </c>
      <c r="AT651">
        <v>1209705</v>
      </c>
      <c r="AU651">
        <v>0</v>
      </c>
      <c r="AV651">
        <v>1209705</v>
      </c>
      <c r="AW651">
        <v>983233.56</v>
      </c>
      <c r="AX651">
        <v>983233.56</v>
      </c>
      <c r="BA651">
        <v>65953384.600000001</v>
      </c>
      <c r="BB651">
        <v>0</v>
      </c>
      <c r="BC651">
        <v>65953384.600000001</v>
      </c>
      <c r="BD651">
        <v>107190099.39</v>
      </c>
      <c r="BE651">
        <v>1.12856</v>
      </c>
      <c r="BF651" t="str">
        <f>IF(TRIM(W651)="",IF(TRIM(O651)="",IF(TRIM(M651)="","please check",CONCATENATE(M651,"_",COUNTIFS($M$2:$M651,M651,$C$2:$C651,$C651))),CONCATENATE(O651,"_",COUNTIFS($O$2:$O651,O651,$C$2:$C651,$C651))),W651)</f>
        <v>IE0004927939</v>
      </c>
      <c r="BG651" t="str">
        <f t="shared" si="38"/>
        <v/>
      </c>
      <c r="BH651">
        <f t="shared" si="39"/>
        <v>21075</v>
      </c>
      <c r="BI651">
        <f t="shared" si="40"/>
        <v>1209705</v>
      </c>
      <c r="BJ651">
        <f>IF($I651&lt;&gt;"F.E.T.",$AV651,IF($BK651="",IF($D651=$L651,$BI651,-SUMIFS($BI:$BI,$BG:$BG,$BG651,$B:$B,$B651,$L:$L,"&lt;&gt;"&amp;$L651)+SUMIFS($AY:$AY,$BG:$BG,$BG651,$B:$B,$B651)),IF($D651=$L651,-SUMIFS($BI:$BI,$BG:$BG,$BG651,$B:$B,$B651,$L:$L,"&lt;&gt;"&amp;$L651)*VLOOKUP($D651&amp;(IF($L651=MID($Q651,FIND("Bought ",$Q651)+7,3),MID($Q651,FIND("Sold ",$Q651)+5,3),IF($L651=MID($Q651,FIND("Sold ",$Q651)+5,3),MID($Q651,FIND("Bought ",$Q651)+7,3),"error"))),FX!$A:$B,2,0)+SUMIFS($AY:$AY,$BG:$BG,$BG651,$B:$B,$B651),$BI651*(VLOOKUP($D651&amp;$L651,FX!$A:$B,2,0)))))</f>
        <v>1209705</v>
      </c>
      <c r="BK651" t="str">
        <f>IF(E651="CASH",IFERROR(VLOOKUP(M651,[1]mapping!$A:$C,3,0),""),IF(I651="F.E.T.",IF(VLOOKUP(O651,[1]forwards!$E:$Q,13,0)=0,"",VLOOKUP(O651,[1]forwards!$E:$Q,13,0)),""))</f>
        <v/>
      </c>
      <c r="BL651" t="str">
        <f>IF($B651&lt;&gt;VLOOKUP($BL$1,NAV!$A:$N,MATCH("SubFund_Code",NAV!$A$1:$N$1,0),0),"n/a",IF($BK651="",$BJ651/SUMIFS($BJ:$BJ,$BK:$BK,"",$B:$B,$B651)*VLOOKUP($BL$1,NAV!$A:$N,MATCH("Hedged sc",NAV!$A$1:$N$1,0),0)/VLOOKUP($BL$1,NAV!$A:$N,MATCH("SC in FUND CCY",NAV!$A$1:$N$1,0),0),IF($BK651&lt;&gt;VLOOKUP($BL$1,NAV!$A:$N,MATCH("SC",NAV!$A$1:$N$1,0),0),"n/a",$BJ651/VLOOKUP($BL$1,NAV!$A:$N,MATCH("SC in FUND CCY",NAV!$A$1:$N$1,0),0))))</f>
        <v>n/a</v>
      </c>
    </row>
    <row r="652" spans="1:64" hidden="1" x14ac:dyDescent="0.25">
      <c r="A652" s="1">
        <v>44196</v>
      </c>
      <c r="B652" t="s">
        <v>98</v>
      </c>
      <c r="C652" t="s">
        <v>99</v>
      </c>
      <c r="D652" t="s">
        <v>57</v>
      </c>
      <c r="E652" t="s">
        <v>124</v>
      </c>
      <c r="F652" t="s">
        <v>125</v>
      </c>
      <c r="G652" t="s">
        <v>126</v>
      </c>
      <c r="H652">
        <v>100</v>
      </c>
      <c r="I652" t="s">
        <v>268</v>
      </c>
      <c r="J652">
        <v>100</v>
      </c>
      <c r="K652" t="s">
        <v>269</v>
      </c>
      <c r="L652" t="s">
        <v>57</v>
      </c>
      <c r="P652">
        <v>656977000000</v>
      </c>
      <c r="Q652" t="s">
        <v>499</v>
      </c>
      <c r="R652" t="s">
        <v>303</v>
      </c>
      <c r="S652" t="s">
        <v>148</v>
      </c>
      <c r="T652" t="s">
        <v>294</v>
      </c>
      <c r="U652" t="s">
        <v>296</v>
      </c>
      <c r="V652">
        <v>591466</v>
      </c>
      <c r="W652" t="s">
        <v>500</v>
      </c>
      <c r="X652">
        <v>4031976</v>
      </c>
      <c r="AB652">
        <v>2664</v>
      </c>
      <c r="AC652" s="1">
        <v>43426</v>
      </c>
      <c r="AD652" s="1">
        <v>43430</v>
      </c>
      <c r="AE652" s="1">
        <v>43595</v>
      </c>
      <c r="AL652">
        <v>1</v>
      </c>
      <c r="AO652">
        <v>226.88659200000001</v>
      </c>
      <c r="AP652">
        <v>297.89999999999998</v>
      </c>
      <c r="AQ652">
        <v>793605.6</v>
      </c>
      <c r="AR652">
        <v>0</v>
      </c>
      <c r="AS652">
        <v>793605.6</v>
      </c>
      <c r="AT652">
        <v>793605.6</v>
      </c>
      <c r="AU652">
        <v>0</v>
      </c>
      <c r="AV652">
        <v>793605.6</v>
      </c>
      <c r="AW652">
        <v>604425.88</v>
      </c>
      <c r="AX652">
        <v>604425.88</v>
      </c>
      <c r="BA652">
        <v>65953384.600000001</v>
      </c>
      <c r="BB652">
        <v>0</v>
      </c>
      <c r="BC652">
        <v>65953384.600000001</v>
      </c>
      <c r="BD652">
        <v>107190099.39</v>
      </c>
      <c r="BE652">
        <v>0.74037200000000003</v>
      </c>
      <c r="BF652" t="str">
        <f>IF(TRIM(W652)="",IF(TRIM(O652)="",IF(TRIM(M652)="","please check",CONCATENATE(M652,"_",COUNTIFS($M$2:$M652,M652,$C$2:$C652,$C652))),CONCATENATE(O652,"_",COUNTIFS($O$2:$O652,O652,$C$2:$C652,$C652))),W652)</f>
        <v>DE000A1EWWW0</v>
      </c>
      <c r="BG652" t="str">
        <f t="shared" si="38"/>
        <v/>
      </c>
      <c r="BH652">
        <f t="shared" si="39"/>
        <v>2664</v>
      </c>
      <c r="BI652">
        <f t="shared" si="40"/>
        <v>793605.6</v>
      </c>
      <c r="BJ652">
        <f>IF($I652&lt;&gt;"F.E.T.",$AV652,IF($BK652="",IF($D652=$L652,$BI652,-SUMIFS($BI:$BI,$BG:$BG,$BG652,$B:$B,$B652,$L:$L,"&lt;&gt;"&amp;$L652)+SUMIFS($AY:$AY,$BG:$BG,$BG652,$B:$B,$B652)),IF($D652=$L652,-SUMIFS($BI:$BI,$BG:$BG,$BG652,$B:$B,$B652,$L:$L,"&lt;&gt;"&amp;$L652)*VLOOKUP($D652&amp;(IF($L652=MID($Q652,FIND("Bought ",$Q652)+7,3),MID($Q652,FIND("Sold ",$Q652)+5,3),IF($L652=MID($Q652,FIND("Sold ",$Q652)+5,3),MID($Q652,FIND("Bought ",$Q652)+7,3),"error"))),FX!$A:$B,2,0)+SUMIFS($AY:$AY,$BG:$BG,$BG652,$B:$B,$B652),$BI652*(VLOOKUP($D652&amp;$L652,FX!$A:$B,2,0)))))</f>
        <v>793605.6</v>
      </c>
      <c r="BK652" t="str">
        <f>IF(E652="CASH",IFERROR(VLOOKUP(M652,[1]mapping!$A:$C,3,0),""),IF(I652="F.E.T.",IF(VLOOKUP(O652,[1]forwards!$E:$Q,13,0)=0,"",VLOOKUP(O652,[1]forwards!$E:$Q,13,0)),""))</f>
        <v/>
      </c>
      <c r="BL652" t="str">
        <f>IF($B652&lt;&gt;VLOOKUP($BL$1,NAV!$A:$N,MATCH("SubFund_Code",NAV!$A$1:$N$1,0),0),"n/a",IF($BK652="",$BJ652/SUMIFS($BJ:$BJ,$BK:$BK,"",$B:$B,$B652)*VLOOKUP($BL$1,NAV!$A:$N,MATCH("Hedged sc",NAV!$A$1:$N$1,0),0)/VLOOKUP($BL$1,NAV!$A:$N,MATCH("SC in FUND CCY",NAV!$A$1:$N$1,0),0),IF($BK652&lt;&gt;VLOOKUP($BL$1,NAV!$A:$N,MATCH("SC",NAV!$A$1:$N$1,0),0),"n/a",$BJ652/VLOOKUP($BL$1,NAV!$A:$N,MATCH("SC in FUND CCY",NAV!$A$1:$N$1,0),0))))</f>
        <v>n/a</v>
      </c>
    </row>
    <row r="653" spans="1:64" hidden="1" x14ac:dyDescent="0.25">
      <c r="A653" s="1">
        <v>44196</v>
      </c>
      <c r="B653" t="s">
        <v>98</v>
      </c>
      <c r="C653" t="s">
        <v>99</v>
      </c>
      <c r="D653" t="s">
        <v>57</v>
      </c>
      <c r="E653" t="s">
        <v>124</v>
      </c>
      <c r="F653" t="s">
        <v>125</v>
      </c>
      <c r="G653" t="s">
        <v>126</v>
      </c>
      <c r="H653">
        <v>100</v>
      </c>
      <c r="I653" t="s">
        <v>268</v>
      </c>
      <c r="J653">
        <v>100</v>
      </c>
      <c r="K653" t="s">
        <v>269</v>
      </c>
      <c r="L653" t="s">
        <v>57</v>
      </c>
      <c r="P653">
        <v>683006000000</v>
      </c>
      <c r="Q653" t="s">
        <v>501</v>
      </c>
      <c r="R653" t="s">
        <v>301</v>
      </c>
      <c r="S653" t="s">
        <v>151</v>
      </c>
      <c r="T653" t="s">
        <v>322</v>
      </c>
      <c r="U653" t="s">
        <v>323</v>
      </c>
      <c r="V653">
        <v>693609</v>
      </c>
      <c r="W653" t="s">
        <v>502</v>
      </c>
      <c r="X653" t="s">
        <v>503</v>
      </c>
      <c r="AB653">
        <v>10045</v>
      </c>
      <c r="AC653" s="1">
        <v>43650</v>
      </c>
      <c r="AD653" s="1">
        <v>43654</v>
      </c>
      <c r="AE653" s="1">
        <v>44137</v>
      </c>
      <c r="AL653">
        <v>1</v>
      </c>
      <c r="AO653">
        <v>187.88186300000001</v>
      </c>
      <c r="AP653">
        <v>397.55</v>
      </c>
      <c r="AQ653">
        <v>3993389.75</v>
      </c>
      <c r="AR653">
        <v>0</v>
      </c>
      <c r="AS653">
        <v>3993389.75</v>
      </c>
      <c r="AT653">
        <v>3993389.75</v>
      </c>
      <c r="AU653">
        <v>0</v>
      </c>
      <c r="AV653">
        <v>3993389.75</v>
      </c>
      <c r="AW653">
        <v>1887273.31</v>
      </c>
      <c r="AX653">
        <v>1887273.31</v>
      </c>
      <c r="BA653">
        <v>65953384.600000001</v>
      </c>
      <c r="BB653">
        <v>0</v>
      </c>
      <c r="BC653">
        <v>65953384.600000001</v>
      </c>
      <c r="BD653">
        <v>107190099.39</v>
      </c>
      <c r="BE653">
        <v>3.7255210000000001</v>
      </c>
      <c r="BF653" t="str">
        <f>IF(TRIM(W653)="",IF(TRIM(O653)="",IF(TRIM(M653)="","please check",CONCATENATE(M653,"_",COUNTIFS($M$2:$M653,M653,$C$2:$C653,$C653))),CONCATENATE(O653,"_",COUNTIFS($O$2:$O653,O653,$C$2:$C653,$C653))),W653)</f>
        <v>NL0010273215</v>
      </c>
      <c r="BG653" t="str">
        <f t="shared" si="38"/>
        <v/>
      </c>
      <c r="BH653">
        <f t="shared" si="39"/>
        <v>10045</v>
      </c>
      <c r="BI653">
        <f t="shared" si="40"/>
        <v>3993389.75</v>
      </c>
      <c r="BJ653">
        <f>IF($I653&lt;&gt;"F.E.T.",$AV653,IF($BK653="",IF($D653=$L653,$BI653,-SUMIFS($BI:$BI,$BG:$BG,$BG653,$B:$B,$B653,$L:$L,"&lt;&gt;"&amp;$L653)+SUMIFS($AY:$AY,$BG:$BG,$BG653,$B:$B,$B653)),IF($D653=$L653,-SUMIFS($BI:$BI,$BG:$BG,$BG653,$B:$B,$B653,$L:$L,"&lt;&gt;"&amp;$L653)*VLOOKUP($D653&amp;(IF($L653=MID($Q653,FIND("Bought ",$Q653)+7,3),MID($Q653,FIND("Sold ",$Q653)+5,3),IF($L653=MID($Q653,FIND("Sold ",$Q653)+5,3),MID($Q653,FIND("Bought ",$Q653)+7,3),"error"))),FX!$A:$B,2,0)+SUMIFS($AY:$AY,$BG:$BG,$BG653,$B:$B,$B653),$BI653*(VLOOKUP($D653&amp;$L653,FX!$A:$B,2,0)))))</f>
        <v>3993389.75</v>
      </c>
      <c r="BK653" t="str">
        <f>IF(E653="CASH",IFERROR(VLOOKUP(M653,[1]mapping!$A:$C,3,0),""),IF(I653="F.E.T.",IF(VLOOKUP(O653,[1]forwards!$E:$Q,13,0)=0,"",VLOOKUP(O653,[1]forwards!$E:$Q,13,0)),""))</f>
        <v/>
      </c>
      <c r="BL653" t="str">
        <f>IF($B653&lt;&gt;VLOOKUP($BL$1,NAV!$A:$N,MATCH("SubFund_Code",NAV!$A$1:$N$1,0),0),"n/a",IF($BK653="",$BJ653/SUMIFS($BJ:$BJ,$BK:$BK,"",$B:$B,$B653)*VLOOKUP($BL$1,NAV!$A:$N,MATCH("Hedged sc",NAV!$A$1:$N$1,0),0)/VLOOKUP($BL$1,NAV!$A:$N,MATCH("SC in FUND CCY",NAV!$A$1:$N$1,0),0),IF($BK653&lt;&gt;VLOOKUP($BL$1,NAV!$A:$N,MATCH("SC",NAV!$A$1:$N$1,0),0),"n/a",$BJ653/VLOOKUP($BL$1,NAV!$A:$N,MATCH("SC in FUND CCY",NAV!$A$1:$N$1,0),0))))</f>
        <v>n/a</v>
      </c>
    </row>
    <row r="654" spans="1:64" hidden="1" x14ac:dyDescent="0.25">
      <c r="A654" s="1">
        <v>44196</v>
      </c>
      <c r="B654" t="s">
        <v>98</v>
      </c>
      <c r="C654" t="s">
        <v>99</v>
      </c>
      <c r="D654" t="s">
        <v>57</v>
      </c>
      <c r="E654" t="s">
        <v>124</v>
      </c>
      <c r="F654" t="s">
        <v>125</v>
      </c>
      <c r="G654" t="s">
        <v>126</v>
      </c>
      <c r="H654">
        <v>400</v>
      </c>
      <c r="I654" t="s">
        <v>197</v>
      </c>
      <c r="J654">
        <v>410</v>
      </c>
      <c r="K654" t="s">
        <v>198</v>
      </c>
      <c r="L654" t="s">
        <v>57</v>
      </c>
      <c r="P654">
        <v>569893000000</v>
      </c>
      <c r="Q654" t="s">
        <v>551</v>
      </c>
      <c r="R654" t="s">
        <v>199</v>
      </c>
      <c r="S654" t="s">
        <v>200</v>
      </c>
      <c r="T654" t="s">
        <v>322</v>
      </c>
      <c r="U654" t="s">
        <v>219</v>
      </c>
      <c r="V654">
        <v>20052</v>
      </c>
      <c r="W654" t="s">
        <v>552</v>
      </c>
      <c r="X654" t="s">
        <v>553</v>
      </c>
      <c r="AB654">
        <v>114348</v>
      </c>
      <c r="AC654" s="1">
        <v>43924</v>
      </c>
      <c r="AD654" s="1">
        <v>43928</v>
      </c>
      <c r="AE654" s="1">
        <v>44147</v>
      </c>
      <c r="AL654">
        <v>1</v>
      </c>
      <c r="AO654">
        <v>21.653390000000002</v>
      </c>
      <c r="AP654">
        <v>24.42</v>
      </c>
      <c r="AQ654">
        <v>2792378.16</v>
      </c>
      <c r="AR654">
        <v>0</v>
      </c>
      <c r="AS654">
        <v>2792378.16</v>
      </c>
      <c r="AT654">
        <v>2792378.16</v>
      </c>
      <c r="AU654">
        <v>0</v>
      </c>
      <c r="AV654">
        <v>2792378.16</v>
      </c>
      <c r="AW654">
        <v>2476021.79</v>
      </c>
      <c r="AX654">
        <v>2476021.79</v>
      </c>
      <c r="BA654">
        <v>65953384.600000001</v>
      </c>
      <c r="BB654">
        <v>0</v>
      </c>
      <c r="BC654">
        <v>65953384.600000001</v>
      </c>
      <c r="BD654">
        <v>107190099.39</v>
      </c>
      <c r="BE654">
        <v>2.6050710000000001</v>
      </c>
      <c r="BF654" t="str">
        <f>IF(TRIM(W654)="",IF(TRIM(O654)="",IF(TRIM(M654)="","please check",CONCATENATE(M654,"_",COUNTIFS($M$2:$M654,M654,$C$2:$C654,$C654))),CONCATENATE(O654,"_",COUNTIFS($O$2:$O654,O654,$C$2:$C654,$C654))),W654)</f>
        <v>IE00B1YZSC51</v>
      </c>
      <c r="BG654" t="str">
        <f t="shared" si="38"/>
        <v/>
      </c>
      <c r="BH654">
        <f t="shared" si="39"/>
        <v>114348</v>
      </c>
      <c r="BI654">
        <f t="shared" si="40"/>
        <v>2792378.16</v>
      </c>
      <c r="BJ654">
        <f>IF($I654&lt;&gt;"F.E.T.",$AV654,IF($BK654="",IF($D654=$L654,$BI654,-SUMIFS($BI:$BI,$BG:$BG,$BG654,$B:$B,$B654,$L:$L,"&lt;&gt;"&amp;$L654)+SUMIFS($AY:$AY,$BG:$BG,$BG654,$B:$B,$B654)),IF($D654=$L654,-SUMIFS($BI:$BI,$BG:$BG,$BG654,$B:$B,$B654,$L:$L,"&lt;&gt;"&amp;$L654)*VLOOKUP($D654&amp;(IF($L654=MID($Q654,FIND("Bought ",$Q654)+7,3),MID($Q654,FIND("Sold ",$Q654)+5,3),IF($L654=MID($Q654,FIND("Sold ",$Q654)+5,3),MID($Q654,FIND("Bought ",$Q654)+7,3),"error"))),FX!$A:$B,2,0)+SUMIFS($AY:$AY,$BG:$BG,$BG654,$B:$B,$B654),$BI654*(VLOOKUP($D654&amp;$L654,FX!$A:$B,2,0)))))</f>
        <v>2792378.16</v>
      </c>
      <c r="BK654" t="str">
        <f>IF(E654="CASH",IFERROR(VLOOKUP(M654,[1]mapping!$A:$C,3,0),""),IF(I654="F.E.T.",IF(VLOOKUP(O654,[1]forwards!$E:$Q,13,0)=0,"",VLOOKUP(O654,[1]forwards!$E:$Q,13,0)),""))</f>
        <v/>
      </c>
      <c r="BL654" t="str">
        <f>IF($B654&lt;&gt;VLOOKUP($BL$1,NAV!$A:$N,MATCH("SubFund_Code",NAV!$A$1:$N$1,0),0),"n/a",IF($BK654="",$BJ654/SUMIFS($BJ:$BJ,$BK:$BK,"",$B:$B,$B654)*VLOOKUP($BL$1,NAV!$A:$N,MATCH("Hedged sc",NAV!$A$1:$N$1,0),0)/VLOOKUP($BL$1,NAV!$A:$N,MATCH("SC in FUND CCY",NAV!$A$1:$N$1,0),0),IF($BK654&lt;&gt;VLOOKUP($BL$1,NAV!$A:$N,MATCH("SC",NAV!$A$1:$N$1,0),0),"n/a",$BJ654/VLOOKUP($BL$1,NAV!$A:$N,MATCH("SC in FUND CCY",NAV!$A$1:$N$1,0),0))))</f>
        <v>n/a</v>
      </c>
    </row>
    <row r="655" spans="1:64" hidden="1" x14ac:dyDescent="0.25">
      <c r="A655" s="1">
        <v>44196</v>
      </c>
      <c r="B655" t="s">
        <v>98</v>
      </c>
      <c r="C655" t="s">
        <v>99</v>
      </c>
      <c r="D655" t="s">
        <v>57</v>
      </c>
      <c r="E655" t="s">
        <v>124</v>
      </c>
      <c r="F655" t="s">
        <v>125</v>
      </c>
      <c r="G655" t="s">
        <v>126</v>
      </c>
      <c r="H655">
        <v>100</v>
      </c>
      <c r="I655" t="s">
        <v>268</v>
      </c>
      <c r="J655">
        <v>100</v>
      </c>
      <c r="K655" t="s">
        <v>269</v>
      </c>
      <c r="L655" t="s">
        <v>64</v>
      </c>
      <c r="P655">
        <v>805388000030</v>
      </c>
      <c r="Q655" t="s">
        <v>355</v>
      </c>
      <c r="R655" t="s">
        <v>222</v>
      </c>
      <c r="S655" t="s">
        <v>195</v>
      </c>
      <c r="T655" t="s">
        <v>206</v>
      </c>
      <c r="U655" t="s">
        <v>309</v>
      </c>
      <c r="V655">
        <v>635713</v>
      </c>
      <c r="W655" t="s">
        <v>356</v>
      </c>
      <c r="X655" t="s">
        <v>357</v>
      </c>
      <c r="AB655">
        <v>371062</v>
      </c>
      <c r="AC655" s="1">
        <v>43650</v>
      </c>
      <c r="AD655" s="1">
        <v>43654</v>
      </c>
      <c r="AE655" s="1">
        <v>44182</v>
      </c>
      <c r="AL655">
        <v>1.125367</v>
      </c>
      <c r="AO655">
        <v>1.48322</v>
      </c>
      <c r="AP655">
        <v>1.2094</v>
      </c>
      <c r="AQ655">
        <v>448762.38</v>
      </c>
      <c r="AR655">
        <v>0</v>
      </c>
      <c r="AS655">
        <v>448762.38</v>
      </c>
      <c r="AT655">
        <v>501357.33</v>
      </c>
      <c r="AU655">
        <v>0</v>
      </c>
      <c r="AV655">
        <v>501357.33</v>
      </c>
      <c r="AW655">
        <v>550366.65</v>
      </c>
      <c r="AX655">
        <v>619364.38</v>
      </c>
      <c r="BA655">
        <v>16787560.32</v>
      </c>
      <c r="BB655">
        <v>0</v>
      </c>
      <c r="BC655">
        <v>16787560.32</v>
      </c>
      <c r="BD655">
        <v>107190099.39</v>
      </c>
      <c r="BE655">
        <v>0.467727</v>
      </c>
      <c r="BF655" t="str">
        <f>IF(TRIM(W655)="",IF(TRIM(O655)="",IF(TRIM(M655)="","please check",CONCATENATE(M655,"_",COUNTIFS($M$2:$M655,M655,$C$2:$C655,$C655))),CONCATENATE(O655,"_",COUNTIFS($O$2:$O655,O655,$C$2:$C655,$C655))),W655)</f>
        <v>GB00BH4HKS39</v>
      </c>
      <c r="BG655" t="str">
        <f t="shared" si="38"/>
        <v/>
      </c>
      <c r="BH655">
        <f t="shared" si="39"/>
        <v>371062</v>
      </c>
      <c r="BI655">
        <f t="shared" si="40"/>
        <v>448762.38</v>
      </c>
      <c r="BJ655">
        <f>IF($I655&lt;&gt;"F.E.T.",$AV655,IF($BK655="",IF($D655=$L655,$BI655,-SUMIFS($BI:$BI,$BG:$BG,$BG655,$B:$B,$B655,$L:$L,"&lt;&gt;"&amp;$L655)+SUMIFS($AY:$AY,$BG:$BG,$BG655,$B:$B,$B655)),IF($D655=$L655,-SUMIFS($BI:$BI,$BG:$BG,$BG655,$B:$B,$B655,$L:$L,"&lt;&gt;"&amp;$L655)*VLOOKUP($D655&amp;(IF($L655=MID($Q655,FIND("Bought ",$Q655)+7,3),MID($Q655,FIND("Sold ",$Q655)+5,3),IF($L655=MID($Q655,FIND("Sold ",$Q655)+5,3),MID($Q655,FIND("Bought ",$Q655)+7,3),"error"))),FX!$A:$B,2,0)+SUMIFS($AY:$AY,$BG:$BG,$BG655,$B:$B,$B655),$BI655*(VLOOKUP($D655&amp;$L655,FX!$A:$B,2,0)))))</f>
        <v>501357.33</v>
      </c>
      <c r="BK655" t="str">
        <f>IF(E655="CASH",IFERROR(VLOOKUP(M655,[1]mapping!$A:$C,3,0),""),IF(I655="F.E.T.",IF(VLOOKUP(O655,[1]forwards!$E:$Q,13,0)=0,"",VLOOKUP(O655,[1]forwards!$E:$Q,13,0)),""))</f>
        <v/>
      </c>
      <c r="BL655" t="str">
        <f>IF($B655&lt;&gt;VLOOKUP($BL$1,NAV!$A:$N,MATCH("SubFund_Code",NAV!$A$1:$N$1,0),0),"n/a",IF($BK655="",$BJ655/SUMIFS($BJ:$BJ,$BK:$BK,"",$B:$B,$B655)*VLOOKUP($BL$1,NAV!$A:$N,MATCH("Hedged sc",NAV!$A$1:$N$1,0),0)/VLOOKUP($BL$1,NAV!$A:$N,MATCH("SC in FUND CCY",NAV!$A$1:$N$1,0),0),IF($BK655&lt;&gt;VLOOKUP($BL$1,NAV!$A:$N,MATCH("SC",NAV!$A$1:$N$1,0),0),"n/a",$BJ655/VLOOKUP($BL$1,NAV!$A:$N,MATCH("SC in FUND CCY",NAV!$A$1:$N$1,0),0))))</f>
        <v>n/a</v>
      </c>
    </row>
    <row r="656" spans="1:64" hidden="1" x14ac:dyDescent="0.25">
      <c r="A656" s="1">
        <v>44196</v>
      </c>
      <c r="B656" t="s">
        <v>98</v>
      </c>
      <c r="C656" t="s">
        <v>99</v>
      </c>
      <c r="D656" t="s">
        <v>57</v>
      </c>
      <c r="E656" t="s">
        <v>124</v>
      </c>
      <c r="F656" t="s">
        <v>125</v>
      </c>
      <c r="G656" t="s">
        <v>126</v>
      </c>
      <c r="H656">
        <v>100</v>
      </c>
      <c r="I656" t="s">
        <v>268</v>
      </c>
      <c r="J656">
        <v>100</v>
      </c>
      <c r="K656" t="s">
        <v>269</v>
      </c>
      <c r="L656" t="s">
        <v>64</v>
      </c>
      <c r="P656">
        <v>46357000000</v>
      </c>
      <c r="Q656" t="s">
        <v>569</v>
      </c>
      <c r="R656" t="s">
        <v>263</v>
      </c>
      <c r="S656" t="s">
        <v>195</v>
      </c>
      <c r="T656" t="s">
        <v>206</v>
      </c>
      <c r="U656" t="s">
        <v>309</v>
      </c>
      <c r="V656">
        <v>635713</v>
      </c>
      <c r="W656" t="s">
        <v>570</v>
      </c>
      <c r="X656">
        <v>922320</v>
      </c>
      <c r="AB656">
        <v>106092</v>
      </c>
      <c r="AC656" s="1">
        <v>43923</v>
      </c>
      <c r="AD656" s="1">
        <v>43927</v>
      </c>
      <c r="AE656" s="1">
        <v>44105</v>
      </c>
      <c r="AL656">
        <v>1.135964</v>
      </c>
      <c r="AO656">
        <v>13.448657000000001</v>
      </c>
      <c r="AP656">
        <v>15.1</v>
      </c>
      <c r="AQ656">
        <v>1601989.2</v>
      </c>
      <c r="AR656">
        <v>0</v>
      </c>
      <c r="AS656">
        <v>1601989.2</v>
      </c>
      <c r="AT656">
        <v>1789742.33</v>
      </c>
      <c r="AU656">
        <v>0</v>
      </c>
      <c r="AV656">
        <v>1789742.33</v>
      </c>
      <c r="AW656">
        <v>1426794.91</v>
      </c>
      <c r="AX656">
        <v>1620787.58</v>
      </c>
      <c r="BA656">
        <v>16787560.32</v>
      </c>
      <c r="BB656">
        <v>0</v>
      </c>
      <c r="BC656">
        <v>16787560.32</v>
      </c>
      <c r="BD656">
        <v>107190099.39</v>
      </c>
      <c r="BE656">
        <v>1.6696899999999999</v>
      </c>
      <c r="BF656" t="str">
        <f>IF(TRIM(W656)="",IF(TRIM(O656)="",IF(TRIM(M656)="","please check",CONCATENATE(M656,"_",COUNTIFS($M$2:$M656,M656,$C$2:$C656,$C656))),CONCATENATE(O656,"_",COUNTIFS($O$2:$O656,O656,$C$2:$C656,$C656))),W656)</f>
        <v>GB0009223206</v>
      </c>
      <c r="BG656" t="str">
        <f t="shared" si="38"/>
        <v/>
      </c>
      <c r="BH656">
        <f t="shared" si="39"/>
        <v>106092</v>
      </c>
      <c r="BI656">
        <f t="shared" si="40"/>
        <v>1601989.2</v>
      </c>
      <c r="BJ656">
        <f>IF($I656&lt;&gt;"F.E.T.",$AV656,IF($BK656="",IF($D656=$L656,$BI656,-SUMIFS($BI:$BI,$BG:$BG,$BG656,$B:$B,$B656,$L:$L,"&lt;&gt;"&amp;$L656)+SUMIFS($AY:$AY,$BG:$BG,$BG656,$B:$B,$B656)),IF($D656=$L656,-SUMIFS($BI:$BI,$BG:$BG,$BG656,$B:$B,$B656,$L:$L,"&lt;&gt;"&amp;$L656)*VLOOKUP($D656&amp;(IF($L656=MID($Q656,FIND("Bought ",$Q656)+7,3),MID($Q656,FIND("Sold ",$Q656)+5,3),IF($L656=MID($Q656,FIND("Sold ",$Q656)+5,3),MID($Q656,FIND("Bought ",$Q656)+7,3),"error"))),FX!$A:$B,2,0)+SUMIFS($AY:$AY,$BG:$BG,$BG656,$B:$B,$B656),$BI656*(VLOOKUP($D656&amp;$L656,FX!$A:$B,2,0)))))</f>
        <v>1789742.33</v>
      </c>
      <c r="BK656" t="str">
        <f>IF(E656="CASH",IFERROR(VLOOKUP(M656,[1]mapping!$A:$C,3,0),""),IF(I656="F.E.T.",IF(VLOOKUP(O656,[1]forwards!$E:$Q,13,0)=0,"",VLOOKUP(O656,[1]forwards!$E:$Q,13,0)),""))</f>
        <v/>
      </c>
      <c r="BL656" t="str">
        <f>IF($B656&lt;&gt;VLOOKUP($BL$1,NAV!$A:$N,MATCH("SubFund_Code",NAV!$A$1:$N$1,0),0),"n/a",IF($BK656="",$BJ656/SUMIFS($BJ:$BJ,$BK:$BK,"",$B:$B,$B656)*VLOOKUP($BL$1,NAV!$A:$N,MATCH("Hedged sc",NAV!$A$1:$N$1,0),0)/VLOOKUP($BL$1,NAV!$A:$N,MATCH("SC in FUND CCY",NAV!$A$1:$N$1,0),0),IF($BK656&lt;&gt;VLOOKUP($BL$1,NAV!$A:$N,MATCH("SC",NAV!$A$1:$N$1,0),0),"n/a",$BJ656/VLOOKUP($BL$1,NAV!$A:$N,MATCH("SC in FUND CCY",NAV!$A$1:$N$1,0),0))))</f>
        <v>n/a</v>
      </c>
    </row>
    <row r="657" spans="1:64" hidden="1" x14ac:dyDescent="0.25">
      <c r="A657" s="1">
        <v>44196</v>
      </c>
      <c r="B657" t="s">
        <v>98</v>
      </c>
      <c r="C657" t="s">
        <v>99</v>
      </c>
      <c r="D657" t="s">
        <v>57</v>
      </c>
      <c r="E657" t="s">
        <v>124</v>
      </c>
      <c r="F657" t="s">
        <v>125</v>
      </c>
      <c r="G657" t="s">
        <v>126</v>
      </c>
      <c r="H657">
        <v>100</v>
      </c>
      <c r="I657" t="s">
        <v>268</v>
      </c>
      <c r="J657">
        <v>100</v>
      </c>
      <c r="K657" t="s">
        <v>269</v>
      </c>
      <c r="L657" t="s">
        <v>64</v>
      </c>
      <c r="P657">
        <v>229996000030</v>
      </c>
      <c r="Q657" t="s">
        <v>350</v>
      </c>
      <c r="R657" t="s">
        <v>236</v>
      </c>
      <c r="S657" t="s">
        <v>195</v>
      </c>
      <c r="T657" t="s">
        <v>206</v>
      </c>
      <c r="U657" t="s">
        <v>309</v>
      </c>
      <c r="V657">
        <v>635713</v>
      </c>
      <c r="W657" t="s">
        <v>351</v>
      </c>
      <c r="X657" t="s">
        <v>352</v>
      </c>
      <c r="AB657">
        <v>100603</v>
      </c>
      <c r="AC657" s="1">
        <v>43650</v>
      </c>
      <c r="AD657" s="1">
        <v>43654</v>
      </c>
      <c r="AE657" s="1">
        <v>44077</v>
      </c>
      <c r="AL657">
        <v>1.115561</v>
      </c>
      <c r="AO657">
        <v>15.370672000000001</v>
      </c>
      <c r="AP657">
        <v>19.25</v>
      </c>
      <c r="AQ657">
        <v>1936607.75</v>
      </c>
      <c r="AR657">
        <v>0</v>
      </c>
      <c r="AS657">
        <v>1936607.75</v>
      </c>
      <c r="AT657">
        <v>2163578.1800000002</v>
      </c>
      <c r="AU657">
        <v>0</v>
      </c>
      <c r="AV657">
        <v>2163578.1800000002</v>
      </c>
      <c r="AW657">
        <v>1546335.74</v>
      </c>
      <c r="AX657">
        <v>1725031.29</v>
      </c>
      <c r="BA657">
        <v>16787560.32</v>
      </c>
      <c r="BB657">
        <v>0</v>
      </c>
      <c r="BC657">
        <v>16787560.32</v>
      </c>
      <c r="BD657">
        <v>107190099.39</v>
      </c>
      <c r="BE657">
        <v>2.0184500000000001</v>
      </c>
      <c r="BF657" t="str">
        <f>IF(TRIM(W657)="",IF(TRIM(O657)="",IF(TRIM(M657)="","please check",CONCATENATE(M657,"_",COUNTIFS($M$2:$M657,M657,$C$2:$C657,$C657))),CONCATENATE(O657,"_",COUNTIFS($O$2:$O657,O657,$C$2:$C657,$C657))),W657)</f>
        <v>GB00BH0P3Z91</v>
      </c>
      <c r="BG657" t="str">
        <f t="shared" si="38"/>
        <v/>
      </c>
      <c r="BH657">
        <f t="shared" si="39"/>
        <v>100603</v>
      </c>
      <c r="BI657">
        <f t="shared" si="40"/>
        <v>1936607.75</v>
      </c>
      <c r="BJ657">
        <f>IF($I657&lt;&gt;"F.E.T.",$AV657,IF($BK657="",IF($D657=$L657,$BI657,-SUMIFS($BI:$BI,$BG:$BG,$BG657,$B:$B,$B657,$L:$L,"&lt;&gt;"&amp;$L657)+SUMIFS($AY:$AY,$BG:$BG,$BG657,$B:$B,$B657)),IF($D657=$L657,-SUMIFS($BI:$BI,$BG:$BG,$BG657,$B:$B,$B657,$L:$L,"&lt;&gt;"&amp;$L657)*VLOOKUP($D657&amp;(IF($L657=MID($Q657,FIND("Bought ",$Q657)+7,3),MID($Q657,FIND("Sold ",$Q657)+5,3),IF($L657=MID($Q657,FIND("Sold ",$Q657)+5,3),MID($Q657,FIND("Bought ",$Q657)+7,3),"error"))),FX!$A:$B,2,0)+SUMIFS($AY:$AY,$BG:$BG,$BG657,$B:$B,$B657),$BI657*(VLOOKUP($D657&amp;$L657,FX!$A:$B,2,0)))))</f>
        <v>2163578.1800000002</v>
      </c>
      <c r="BK657" t="str">
        <f>IF(E657="CASH",IFERROR(VLOOKUP(M657,[1]mapping!$A:$C,3,0),""),IF(I657="F.E.T.",IF(VLOOKUP(O657,[1]forwards!$E:$Q,13,0)=0,"",VLOOKUP(O657,[1]forwards!$E:$Q,13,0)),""))</f>
        <v/>
      </c>
      <c r="BL657" t="str">
        <f>IF($B657&lt;&gt;VLOOKUP($BL$1,NAV!$A:$N,MATCH("SubFund_Code",NAV!$A$1:$N$1,0),0),"n/a",IF($BK657="",$BJ657/SUMIFS($BJ:$BJ,$BK:$BK,"",$B:$B,$B657)*VLOOKUP($BL$1,NAV!$A:$N,MATCH("Hedged sc",NAV!$A$1:$N$1,0),0)/VLOOKUP($BL$1,NAV!$A:$N,MATCH("SC in FUND CCY",NAV!$A$1:$N$1,0),0),IF($BK657&lt;&gt;VLOOKUP($BL$1,NAV!$A:$N,MATCH("SC",NAV!$A$1:$N$1,0),0),"n/a",$BJ657/VLOOKUP($BL$1,NAV!$A:$N,MATCH("SC in FUND CCY",NAV!$A$1:$N$1,0),0))))</f>
        <v>n/a</v>
      </c>
    </row>
    <row r="658" spans="1:64" hidden="1" x14ac:dyDescent="0.25">
      <c r="A658" s="1">
        <v>44196</v>
      </c>
      <c r="B658" t="s">
        <v>98</v>
      </c>
      <c r="C658" t="s">
        <v>99</v>
      </c>
      <c r="D658" t="s">
        <v>57</v>
      </c>
      <c r="E658" t="s">
        <v>124</v>
      </c>
      <c r="F658" t="s">
        <v>125</v>
      </c>
      <c r="G658" t="s">
        <v>126</v>
      </c>
      <c r="H658">
        <v>100</v>
      </c>
      <c r="I658" t="s">
        <v>268</v>
      </c>
      <c r="J658">
        <v>100</v>
      </c>
      <c r="K658" t="s">
        <v>269</v>
      </c>
      <c r="L658" t="s">
        <v>64</v>
      </c>
      <c r="P658">
        <v>401267000000</v>
      </c>
      <c r="Q658" t="s">
        <v>562</v>
      </c>
      <c r="R658" t="s">
        <v>237</v>
      </c>
      <c r="S658" t="s">
        <v>195</v>
      </c>
      <c r="T658" t="s">
        <v>206</v>
      </c>
      <c r="U658" t="s">
        <v>309</v>
      </c>
      <c r="V658">
        <v>635713</v>
      </c>
      <c r="W658" t="s">
        <v>563</v>
      </c>
      <c r="X658">
        <v>709954</v>
      </c>
      <c r="AB658">
        <v>39274</v>
      </c>
      <c r="AC658" s="1">
        <v>43650</v>
      </c>
      <c r="AD658" s="1">
        <v>43654</v>
      </c>
      <c r="AE658" s="1">
        <v>44063</v>
      </c>
      <c r="AL658">
        <v>1.1234299999999999</v>
      </c>
      <c r="AO658">
        <v>13.101879</v>
      </c>
      <c r="AP658">
        <v>13.47</v>
      </c>
      <c r="AQ658">
        <v>529020.78</v>
      </c>
      <c r="AR658">
        <v>0</v>
      </c>
      <c r="AS658">
        <v>529020.78</v>
      </c>
      <c r="AT658">
        <v>591022.02</v>
      </c>
      <c r="AU658">
        <v>0</v>
      </c>
      <c r="AV658">
        <v>591022.02</v>
      </c>
      <c r="AW658">
        <v>514563.18</v>
      </c>
      <c r="AX658">
        <v>578075.84</v>
      </c>
      <c r="BA658">
        <v>16787560.32</v>
      </c>
      <c r="BB658">
        <v>0</v>
      </c>
      <c r="BC658">
        <v>16787560.32</v>
      </c>
      <c r="BD658">
        <v>107190099.39</v>
      </c>
      <c r="BE658">
        <v>0.55137700000000001</v>
      </c>
      <c r="BF658" t="str">
        <f>IF(TRIM(W658)="",IF(TRIM(O658)="",IF(TRIM(M658)="","please check",CONCATENATE(M658,"_",COUNTIFS($M$2:$M658,M658,$C$2:$C658,$C658))),CONCATENATE(O658,"_",COUNTIFS($O$2:$O658,O658,$C$2:$C658,$C658))),W658)</f>
        <v>GB0007099541</v>
      </c>
      <c r="BG658" t="str">
        <f t="shared" si="38"/>
        <v/>
      </c>
      <c r="BH658">
        <f t="shared" si="39"/>
        <v>39274</v>
      </c>
      <c r="BI658">
        <f t="shared" si="40"/>
        <v>529020.78</v>
      </c>
      <c r="BJ658">
        <f>IF($I658&lt;&gt;"F.E.T.",$AV658,IF($BK658="",IF($D658=$L658,$BI658,-SUMIFS($BI:$BI,$BG:$BG,$BG658,$B:$B,$B658,$L:$L,"&lt;&gt;"&amp;$L658)+SUMIFS($AY:$AY,$BG:$BG,$BG658,$B:$B,$B658)),IF($D658=$L658,-SUMIFS($BI:$BI,$BG:$BG,$BG658,$B:$B,$B658,$L:$L,"&lt;&gt;"&amp;$L658)*VLOOKUP($D658&amp;(IF($L658=MID($Q658,FIND("Bought ",$Q658)+7,3),MID($Q658,FIND("Sold ",$Q658)+5,3),IF($L658=MID($Q658,FIND("Sold ",$Q658)+5,3),MID($Q658,FIND("Bought ",$Q658)+7,3),"error"))),FX!$A:$B,2,0)+SUMIFS($AY:$AY,$BG:$BG,$BG658,$B:$B,$B658),$BI658*(VLOOKUP($D658&amp;$L658,FX!$A:$B,2,0)))))</f>
        <v>591022.02</v>
      </c>
      <c r="BK658" t="str">
        <f>IF(E658="CASH",IFERROR(VLOOKUP(M658,[1]mapping!$A:$C,3,0),""),IF(I658="F.E.T.",IF(VLOOKUP(O658,[1]forwards!$E:$Q,13,0)=0,"",VLOOKUP(O658,[1]forwards!$E:$Q,13,0)),""))</f>
        <v/>
      </c>
      <c r="BL658" t="str">
        <f>IF($B658&lt;&gt;VLOOKUP($BL$1,NAV!$A:$N,MATCH("SubFund_Code",NAV!$A$1:$N$1,0),0),"n/a",IF($BK658="",$BJ658/SUMIFS($BJ:$BJ,$BK:$BK,"",$B:$B,$B658)*VLOOKUP($BL$1,NAV!$A:$N,MATCH("Hedged sc",NAV!$A$1:$N$1,0),0)/VLOOKUP($BL$1,NAV!$A:$N,MATCH("SC in FUND CCY",NAV!$A$1:$N$1,0),0),IF($BK658&lt;&gt;VLOOKUP($BL$1,NAV!$A:$N,MATCH("SC",NAV!$A$1:$N$1,0),0),"n/a",$BJ658/VLOOKUP($BL$1,NAV!$A:$N,MATCH("SC in FUND CCY",NAV!$A$1:$N$1,0),0))))</f>
        <v>n/a</v>
      </c>
    </row>
    <row r="659" spans="1:64" hidden="1" x14ac:dyDescent="0.25">
      <c r="A659" s="1">
        <v>44196</v>
      </c>
      <c r="B659" t="s">
        <v>98</v>
      </c>
      <c r="C659" t="s">
        <v>99</v>
      </c>
      <c r="D659" t="s">
        <v>57</v>
      </c>
      <c r="E659" t="s">
        <v>124</v>
      </c>
      <c r="F659" t="s">
        <v>125</v>
      </c>
      <c r="G659" t="s">
        <v>126</v>
      </c>
      <c r="H659">
        <v>100</v>
      </c>
      <c r="I659" t="s">
        <v>268</v>
      </c>
      <c r="J659">
        <v>100</v>
      </c>
      <c r="K659" t="s">
        <v>269</v>
      </c>
      <c r="L659" t="s">
        <v>64</v>
      </c>
      <c r="P659">
        <v>402589000000</v>
      </c>
      <c r="Q659" t="s">
        <v>560</v>
      </c>
      <c r="R659" t="s">
        <v>255</v>
      </c>
      <c r="S659" t="s">
        <v>195</v>
      </c>
      <c r="T659" t="s">
        <v>206</v>
      </c>
      <c r="U659" t="s">
        <v>309</v>
      </c>
      <c r="V659">
        <v>635713</v>
      </c>
      <c r="W659" t="s">
        <v>561</v>
      </c>
      <c r="X659">
        <v>718875</v>
      </c>
      <c r="AB659">
        <v>44700</v>
      </c>
      <c r="AC659" s="1">
        <v>43650</v>
      </c>
      <c r="AD659" s="1">
        <v>43654</v>
      </c>
      <c r="AE659" s="1">
        <v>44049</v>
      </c>
      <c r="AL659">
        <v>1.1339649999999999</v>
      </c>
      <c r="AO659">
        <v>39.640650000000001</v>
      </c>
      <c r="AP659">
        <v>54.7</v>
      </c>
      <c r="AQ659">
        <v>2445090</v>
      </c>
      <c r="AR659">
        <v>0</v>
      </c>
      <c r="AS659">
        <v>2445090</v>
      </c>
      <c r="AT659">
        <v>2731654.55</v>
      </c>
      <c r="AU659">
        <v>0</v>
      </c>
      <c r="AV659">
        <v>2731654.55</v>
      </c>
      <c r="AW659">
        <v>1771937.05</v>
      </c>
      <c r="AX659">
        <v>2009314.53</v>
      </c>
      <c r="BA659">
        <v>16787560.32</v>
      </c>
      <c r="BB659">
        <v>0</v>
      </c>
      <c r="BC659">
        <v>16787560.32</v>
      </c>
      <c r="BD659">
        <v>107190099.39</v>
      </c>
      <c r="BE659">
        <v>2.5484209999999998</v>
      </c>
      <c r="BF659" t="str">
        <f>IF(TRIM(W659)="",IF(TRIM(O659)="",IF(TRIM(M659)="","please check",CONCATENATE(M659,"_",COUNTIFS($M$2:$M659,M659,$C$2:$C659,$C659))),CONCATENATE(O659,"_",COUNTIFS($O$2:$O659,O659,$C$2:$C659,$C659))),W659)</f>
        <v>GB0007188757</v>
      </c>
      <c r="BG659" t="str">
        <f t="shared" si="38"/>
        <v/>
      </c>
      <c r="BH659">
        <f t="shared" si="39"/>
        <v>44700</v>
      </c>
      <c r="BI659">
        <f t="shared" si="40"/>
        <v>2445090</v>
      </c>
      <c r="BJ659">
        <f>IF($I659&lt;&gt;"F.E.T.",$AV659,IF($BK659="",IF($D659=$L659,$BI659,-SUMIFS($BI:$BI,$BG:$BG,$BG659,$B:$B,$B659,$L:$L,"&lt;&gt;"&amp;$L659)+SUMIFS($AY:$AY,$BG:$BG,$BG659,$B:$B,$B659)),IF($D659=$L659,-SUMIFS($BI:$BI,$BG:$BG,$BG659,$B:$B,$B659,$L:$L,"&lt;&gt;"&amp;$L659)*VLOOKUP($D659&amp;(IF($L659=MID($Q659,FIND("Bought ",$Q659)+7,3),MID($Q659,FIND("Sold ",$Q659)+5,3),IF($L659=MID($Q659,FIND("Sold ",$Q659)+5,3),MID($Q659,FIND("Bought ",$Q659)+7,3),"error"))),FX!$A:$B,2,0)+SUMIFS($AY:$AY,$BG:$BG,$BG659,$B:$B,$B659),$BI659*(VLOOKUP($D659&amp;$L659,FX!$A:$B,2,0)))))</f>
        <v>2731654.55</v>
      </c>
      <c r="BK659" t="str">
        <f>IF(E659="CASH",IFERROR(VLOOKUP(M659,[1]mapping!$A:$C,3,0),""),IF(I659="F.E.T.",IF(VLOOKUP(O659,[1]forwards!$E:$Q,13,0)=0,"",VLOOKUP(O659,[1]forwards!$E:$Q,13,0)),""))</f>
        <v/>
      </c>
      <c r="BL659" t="str">
        <f>IF($B659&lt;&gt;VLOOKUP($BL$1,NAV!$A:$N,MATCH("SubFund_Code",NAV!$A$1:$N$1,0),0),"n/a",IF($BK659="",$BJ659/SUMIFS($BJ:$BJ,$BK:$BK,"",$B:$B,$B659)*VLOOKUP($BL$1,NAV!$A:$N,MATCH("Hedged sc",NAV!$A$1:$N$1,0),0)/VLOOKUP($BL$1,NAV!$A:$N,MATCH("SC in FUND CCY",NAV!$A$1:$N$1,0),0),IF($BK659&lt;&gt;VLOOKUP($BL$1,NAV!$A:$N,MATCH("SC",NAV!$A$1:$N$1,0),0),"n/a",$BJ659/VLOOKUP($BL$1,NAV!$A:$N,MATCH("SC in FUND CCY",NAV!$A$1:$N$1,0),0))))</f>
        <v>n/a</v>
      </c>
    </row>
    <row r="660" spans="1:64" hidden="1" x14ac:dyDescent="0.25">
      <c r="A660" s="1">
        <v>44196</v>
      </c>
      <c r="B660" t="s">
        <v>98</v>
      </c>
      <c r="C660" t="s">
        <v>99</v>
      </c>
      <c r="D660" t="s">
        <v>57</v>
      </c>
      <c r="E660" t="s">
        <v>124</v>
      </c>
      <c r="F660" t="s">
        <v>125</v>
      </c>
      <c r="G660" t="s">
        <v>126</v>
      </c>
      <c r="H660">
        <v>100</v>
      </c>
      <c r="I660" t="s">
        <v>268</v>
      </c>
      <c r="J660">
        <v>100</v>
      </c>
      <c r="K660" t="s">
        <v>269</v>
      </c>
      <c r="L660" t="s">
        <v>64</v>
      </c>
      <c r="P660">
        <v>20378000030</v>
      </c>
      <c r="Q660" t="s">
        <v>564</v>
      </c>
      <c r="R660" t="s">
        <v>162</v>
      </c>
      <c r="S660" t="s">
        <v>195</v>
      </c>
      <c r="T660" t="s">
        <v>206</v>
      </c>
      <c r="U660" t="s">
        <v>309</v>
      </c>
      <c r="V660">
        <v>635713</v>
      </c>
      <c r="W660" t="s">
        <v>565</v>
      </c>
      <c r="X660">
        <v>540528</v>
      </c>
      <c r="AB660">
        <v>263408</v>
      </c>
      <c r="AC660" s="1">
        <v>43650</v>
      </c>
      <c r="AD660" s="1">
        <v>43654</v>
      </c>
      <c r="AE660" s="1">
        <v>43748</v>
      </c>
      <c r="AL660">
        <v>1.125918</v>
      </c>
      <c r="AO660">
        <v>6.3408239999999996</v>
      </c>
      <c r="AP660">
        <v>3.7885</v>
      </c>
      <c r="AQ660">
        <v>997921.21</v>
      </c>
      <c r="AR660">
        <v>0</v>
      </c>
      <c r="AS660">
        <v>997921.21</v>
      </c>
      <c r="AT660">
        <v>1114877.58</v>
      </c>
      <c r="AU660">
        <v>0</v>
      </c>
      <c r="AV660">
        <v>1114877.58</v>
      </c>
      <c r="AW660">
        <v>1670223.88</v>
      </c>
      <c r="AX660">
        <v>1880534.92</v>
      </c>
      <c r="BA660">
        <v>16787560.32</v>
      </c>
      <c r="BB660">
        <v>0</v>
      </c>
      <c r="BC660">
        <v>16787560.32</v>
      </c>
      <c r="BD660">
        <v>107190099.39</v>
      </c>
      <c r="BE660">
        <v>1.0400940000000001</v>
      </c>
      <c r="BF660" t="str">
        <f>IF(TRIM(W660)="",IF(TRIM(O660)="",IF(TRIM(M660)="","please check",CONCATENATE(M660,"_",COUNTIFS($M$2:$M660,M660,$C$2:$C660,$C660))),CONCATENATE(O660,"_",COUNTIFS($O$2:$O660,O660,$C$2:$C660,$C660))),W660)</f>
        <v>GB0005405286</v>
      </c>
      <c r="BG660" t="str">
        <f t="shared" si="38"/>
        <v/>
      </c>
      <c r="BH660">
        <f t="shared" si="39"/>
        <v>263408</v>
      </c>
      <c r="BI660">
        <f t="shared" si="40"/>
        <v>997921.21</v>
      </c>
      <c r="BJ660">
        <f>IF($I660&lt;&gt;"F.E.T.",$AV660,IF($BK660="",IF($D660=$L660,$BI660,-SUMIFS($BI:$BI,$BG:$BG,$BG660,$B:$B,$B660,$L:$L,"&lt;&gt;"&amp;$L660)+SUMIFS($AY:$AY,$BG:$BG,$BG660,$B:$B,$B660)),IF($D660=$L660,-SUMIFS($BI:$BI,$BG:$BG,$BG660,$B:$B,$B660,$L:$L,"&lt;&gt;"&amp;$L660)*VLOOKUP($D660&amp;(IF($L660=MID($Q660,FIND("Bought ",$Q660)+7,3),MID($Q660,FIND("Sold ",$Q660)+5,3),IF($L660=MID($Q660,FIND("Sold ",$Q660)+5,3),MID($Q660,FIND("Bought ",$Q660)+7,3),"error"))),FX!$A:$B,2,0)+SUMIFS($AY:$AY,$BG:$BG,$BG660,$B:$B,$B660),$BI660*(VLOOKUP($D660&amp;$L660,FX!$A:$B,2,0)))))</f>
        <v>1114877.58</v>
      </c>
      <c r="BK660" t="str">
        <f>IF(E660="CASH",IFERROR(VLOOKUP(M660,[1]mapping!$A:$C,3,0),""),IF(I660="F.E.T.",IF(VLOOKUP(O660,[1]forwards!$E:$Q,13,0)=0,"",VLOOKUP(O660,[1]forwards!$E:$Q,13,0)),""))</f>
        <v/>
      </c>
      <c r="BL660" t="str">
        <f>IF($B660&lt;&gt;VLOOKUP($BL$1,NAV!$A:$N,MATCH("SubFund_Code",NAV!$A$1:$N$1,0),0),"n/a",IF($BK660="",$BJ660/SUMIFS($BJ:$BJ,$BK:$BK,"",$B:$B,$B660)*VLOOKUP($BL$1,NAV!$A:$N,MATCH("Hedged sc",NAV!$A$1:$N$1,0),0)/VLOOKUP($BL$1,NAV!$A:$N,MATCH("SC in FUND CCY",NAV!$A$1:$N$1,0),0),IF($BK660&lt;&gt;VLOOKUP($BL$1,NAV!$A:$N,MATCH("SC",NAV!$A$1:$N$1,0),0),"n/a",$BJ660/VLOOKUP($BL$1,NAV!$A:$N,MATCH("SC in FUND CCY",NAV!$A$1:$N$1,0),0))))</f>
        <v>n/a</v>
      </c>
    </row>
    <row r="661" spans="1:64" hidden="1" x14ac:dyDescent="0.25">
      <c r="A661" s="1">
        <v>44196</v>
      </c>
      <c r="B661" t="s">
        <v>98</v>
      </c>
      <c r="C661" t="s">
        <v>99</v>
      </c>
      <c r="D661" t="s">
        <v>57</v>
      </c>
      <c r="E661" t="s">
        <v>124</v>
      </c>
      <c r="F661" t="s">
        <v>125</v>
      </c>
      <c r="G661" t="s">
        <v>126</v>
      </c>
      <c r="H661">
        <v>100</v>
      </c>
      <c r="I661" t="s">
        <v>268</v>
      </c>
      <c r="J661">
        <v>100</v>
      </c>
      <c r="K661" t="s">
        <v>269</v>
      </c>
      <c r="L661" t="s">
        <v>64</v>
      </c>
      <c r="P661">
        <v>28954000000</v>
      </c>
      <c r="Q661" t="s">
        <v>353</v>
      </c>
      <c r="R661" t="s">
        <v>233</v>
      </c>
      <c r="S661" t="s">
        <v>195</v>
      </c>
      <c r="T661" t="s">
        <v>206</v>
      </c>
      <c r="U661" t="s">
        <v>309</v>
      </c>
      <c r="V661">
        <v>635713</v>
      </c>
      <c r="W661" t="s">
        <v>354</v>
      </c>
      <c r="X661">
        <v>798059</v>
      </c>
      <c r="AB661">
        <v>517583</v>
      </c>
      <c r="AC661" s="1">
        <v>43650</v>
      </c>
      <c r="AD661" s="1">
        <v>43654</v>
      </c>
      <c r="AE661" s="1">
        <v>44140</v>
      </c>
      <c r="AL661">
        <v>1.1271949999999999</v>
      </c>
      <c r="AO661">
        <v>3.9801959999999998</v>
      </c>
      <c r="AP661">
        <v>2.548</v>
      </c>
      <c r="AQ661">
        <v>1318801.48</v>
      </c>
      <c r="AR661">
        <v>0</v>
      </c>
      <c r="AS661">
        <v>1318801.48</v>
      </c>
      <c r="AT661">
        <v>1473365.01</v>
      </c>
      <c r="AU661">
        <v>0</v>
      </c>
      <c r="AV661">
        <v>1473365.01</v>
      </c>
      <c r="AW661">
        <v>2060081.9</v>
      </c>
      <c r="AX661">
        <v>2322113.96</v>
      </c>
      <c r="BA661">
        <v>16787560.32</v>
      </c>
      <c r="BB661">
        <v>0</v>
      </c>
      <c r="BC661">
        <v>16787560.32</v>
      </c>
      <c r="BD661">
        <v>107190099.39</v>
      </c>
      <c r="BE661">
        <v>1.3745350000000001</v>
      </c>
      <c r="BF661" t="str">
        <f>IF(TRIM(W661)="",IF(TRIM(O661)="",IF(TRIM(M661)="","please check",CONCATENATE(M661,"_",COUNTIFS($M$2:$M661,M661,$C$2:$C661,$C661))),CONCATENATE(O661,"_",COUNTIFS($O$2:$O661,O661,$C$2:$C661,$C661))),W661)</f>
        <v>GB0007980591</v>
      </c>
      <c r="BG661" t="str">
        <f t="shared" si="38"/>
        <v/>
      </c>
      <c r="BH661">
        <f t="shared" si="39"/>
        <v>517583</v>
      </c>
      <c r="BI661">
        <f t="shared" si="40"/>
        <v>1318801.48</v>
      </c>
      <c r="BJ661">
        <f>IF($I661&lt;&gt;"F.E.T.",$AV661,IF($BK661="",IF($D661=$L661,$BI661,-SUMIFS($BI:$BI,$BG:$BG,$BG661,$B:$B,$B661,$L:$L,"&lt;&gt;"&amp;$L661)+SUMIFS($AY:$AY,$BG:$BG,$BG661,$B:$B,$B661)),IF($D661=$L661,-SUMIFS($BI:$BI,$BG:$BG,$BG661,$B:$B,$B661,$L:$L,"&lt;&gt;"&amp;$L661)*VLOOKUP($D661&amp;(IF($L661=MID($Q661,FIND("Bought ",$Q661)+7,3),MID($Q661,FIND("Sold ",$Q661)+5,3),IF($L661=MID($Q661,FIND("Sold ",$Q661)+5,3),MID($Q661,FIND("Bought ",$Q661)+7,3),"error"))),FX!$A:$B,2,0)+SUMIFS($AY:$AY,$BG:$BG,$BG661,$B:$B,$B661),$BI661*(VLOOKUP($D661&amp;$L661,FX!$A:$B,2,0)))))</f>
        <v>1473365.01</v>
      </c>
      <c r="BK661" t="str">
        <f>IF(E661="CASH",IFERROR(VLOOKUP(M661,[1]mapping!$A:$C,3,0),""),IF(I661="F.E.T.",IF(VLOOKUP(O661,[1]forwards!$E:$Q,13,0)=0,"",VLOOKUP(O661,[1]forwards!$E:$Q,13,0)),""))</f>
        <v/>
      </c>
      <c r="BL661" t="str">
        <f>IF($B661&lt;&gt;VLOOKUP($BL$1,NAV!$A:$N,MATCH("SubFund_Code",NAV!$A$1:$N$1,0),0),"n/a",IF($BK661="",$BJ661/SUMIFS($BJ:$BJ,$BK:$BK,"",$B:$B,$B661)*VLOOKUP($BL$1,NAV!$A:$N,MATCH("Hedged sc",NAV!$A$1:$N$1,0),0)/VLOOKUP($BL$1,NAV!$A:$N,MATCH("SC in FUND CCY",NAV!$A$1:$N$1,0),0),IF($BK661&lt;&gt;VLOOKUP($BL$1,NAV!$A:$N,MATCH("SC",NAV!$A$1:$N$1,0),0),"n/a",$BJ661/VLOOKUP($BL$1,NAV!$A:$N,MATCH("SC in FUND CCY",NAV!$A$1:$N$1,0),0))))</f>
        <v>n/a</v>
      </c>
    </row>
    <row r="662" spans="1:64" hidden="1" x14ac:dyDescent="0.25">
      <c r="A662" s="1">
        <v>44196</v>
      </c>
      <c r="B662" t="s">
        <v>98</v>
      </c>
      <c r="C662" t="s">
        <v>99</v>
      </c>
      <c r="D662" t="s">
        <v>57</v>
      </c>
      <c r="E662" t="s">
        <v>124</v>
      </c>
      <c r="F662" t="s">
        <v>125</v>
      </c>
      <c r="G662" t="s">
        <v>126</v>
      </c>
      <c r="H662">
        <v>100</v>
      </c>
      <c r="I662" t="s">
        <v>268</v>
      </c>
      <c r="J662">
        <v>100</v>
      </c>
      <c r="K662" t="s">
        <v>269</v>
      </c>
      <c r="L662" t="s">
        <v>64</v>
      </c>
      <c r="P662">
        <v>45535000000</v>
      </c>
      <c r="Q662" t="s">
        <v>571</v>
      </c>
      <c r="R662" t="s">
        <v>142</v>
      </c>
      <c r="S662" t="s">
        <v>195</v>
      </c>
      <c r="T662" t="s">
        <v>206</v>
      </c>
      <c r="U662" t="s">
        <v>309</v>
      </c>
      <c r="V662">
        <v>635713</v>
      </c>
      <c r="W662" t="s">
        <v>572</v>
      </c>
      <c r="X662">
        <v>925288</v>
      </c>
      <c r="AB662">
        <v>118500</v>
      </c>
      <c r="AC662" s="1">
        <v>43650</v>
      </c>
      <c r="AD662" s="1">
        <v>43654</v>
      </c>
      <c r="AE662" s="1">
        <v>44056</v>
      </c>
      <c r="AL662">
        <v>1.1030260000000001</v>
      </c>
      <c r="AO662">
        <v>13.898033</v>
      </c>
      <c r="AP662">
        <v>13.42</v>
      </c>
      <c r="AQ662">
        <v>1590270</v>
      </c>
      <c r="AR662">
        <v>0</v>
      </c>
      <c r="AS662">
        <v>1590270</v>
      </c>
      <c r="AT662">
        <v>1776649.64</v>
      </c>
      <c r="AU662">
        <v>0</v>
      </c>
      <c r="AV662">
        <v>1776649.64</v>
      </c>
      <c r="AW662">
        <v>1646916.91</v>
      </c>
      <c r="AX662">
        <v>1816592.17</v>
      </c>
      <c r="BA662">
        <v>16787560.32</v>
      </c>
      <c r="BB662">
        <v>0</v>
      </c>
      <c r="BC662">
        <v>16787560.32</v>
      </c>
      <c r="BD662">
        <v>107190099.39</v>
      </c>
      <c r="BE662">
        <v>1.6574759999999999</v>
      </c>
      <c r="BF662" t="str">
        <f>IF(TRIM(W662)="",IF(TRIM(O662)="",IF(TRIM(M662)="","please check",CONCATENATE(M662,"_",COUNTIFS($M$2:$M662,M662,$C$2:$C662,$C662))),CONCATENATE(O662,"_",COUNTIFS($O$2:$O662,O662,$C$2:$C662,$C662))),W662)</f>
        <v>GB0009252882</v>
      </c>
      <c r="BG662" t="str">
        <f t="shared" si="38"/>
        <v/>
      </c>
      <c r="BH662">
        <f t="shared" si="39"/>
        <v>118500</v>
      </c>
      <c r="BI662">
        <f t="shared" si="40"/>
        <v>1590270</v>
      </c>
      <c r="BJ662">
        <f>IF($I662&lt;&gt;"F.E.T.",$AV662,IF($BK662="",IF($D662=$L662,$BI662,-SUMIFS($BI:$BI,$BG:$BG,$BG662,$B:$B,$B662,$L:$L,"&lt;&gt;"&amp;$L662)+SUMIFS($AY:$AY,$BG:$BG,$BG662,$B:$B,$B662)),IF($D662=$L662,-SUMIFS($BI:$BI,$BG:$BG,$BG662,$B:$B,$B662,$L:$L,"&lt;&gt;"&amp;$L662)*VLOOKUP($D662&amp;(IF($L662=MID($Q662,FIND("Bought ",$Q662)+7,3),MID($Q662,FIND("Sold ",$Q662)+5,3),IF($L662=MID($Q662,FIND("Sold ",$Q662)+5,3),MID($Q662,FIND("Bought ",$Q662)+7,3),"error"))),FX!$A:$B,2,0)+SUMIFS($AY:$AY,$BG:$BG,$BG662,$B:$B,$B662),$BI662*(VLOOKUP($D662&amp;$L662,FX!$A:$B,2,0)))))</f>
        <v>1776649.64</v>
      </c>
      <c r="BK662" t="str">
        <f>IF(E662="CASH",IFERROR(VLOOKUP(M662,[1]mapping!$A:$C,3,0),""),IF(I662="F.E.T.",IF(VLOOKUP(O662,[1]forwards!$E:$Q,13,0)=0,"",VLOOKUP(O662,[1]forwards!$E:$Q,13,0)),""))</f>
        <v/>
      </c>
      <c r="BL662" t="str">
        <f>IF($B662&lt;&gt;VLOOKUP($BL$1,NAV!$A:$N,MATCH("SubFund_Code",NAV!$A$1:$N$1,0),0),"n/a",IF($BK662="",$BJ662/SUMIFS($BJ:$BJ,$BK:$BK,"",$B:$B,$B662)*VLOOKUP($BL$1,NAV!$A:$N,MATCH("Hedged sc",NAV!$A$1:$N$1,0),0)/VLOOKUP($BL$1,NAV!$A:$N,MATCH("SC in FUND CCY",NAV!$A$1:$N$1,0),0),IF($BK662&lt;&gt;VLOOKUP($BL$1,NAV!$A:$N,MATCH("SC",NAV!$A$1:$N$1,0),0),"n/a",$BJ662/VLOOKUP($BL$1,NAV!$A:$N,MATCH("SC in FUND CCY",NAV!$A$1:$N$1,0),0))))</f>
        <v>n/a</v>
      </c>
    </row>
    <row r="663" spans="1:64" hidden="1" x14ac:dyDescent="0.25">
      <c r="A663" s="1">
        <v>44196</v>
      </c>
      <c r="B663" t="s">
        <v>98</v>
      </c>
      <c r="C663" t="s">
        <v>99</v>
      </c>
      <c r="D663" t="s">
        <v>57</v>
      </c>
      <c r="E663" t="s">
        <v>124</v>
      </c>
      <c r="F663" t="s">
        <v>125</v>
      </c>
      <c r="G663" t="s">
        <v>126</v>
      </c>
      <c r="H663">
        <v>100</v>
      </c>
      <c r="I663" t="s">
        <v>268</v>
      </c>
      <c r="J663">
        <v>100</v>
      </c>
      <c r="K663" t="s">
        <v>269</v>
      </c>
      <c r="L663" t="s">
        <v>64</v>
      </c>
      <c r="P663">
        <v>521403000000</v>
      </c>
      <c r="Q663" t="s">
        <v>556</v>
      </c>
      <c r="R663" t="s">
        <v>136</v>
      </c>
      <c r="S663" t="s">
        <v>557</v>
      </c>
      <c r="T663" t="s">
        <v>206</v>
      </c>
      <c r="U663" t="s">
        <v>309</v>
      </c>
      <c r="V663">
        <v>635713</v>
      </c>
      <c r="W663" t="s">
        <v>558</v>
      </c>
      <c r="X663" t="s">
        <v>559</v>
      </c>
      <c r="AB663">
        <v>12286</v>
      </c>
      <c r="AC663" s="1">
        <v>43923</v>
      </c>
      <c r="AD663" s="1">
        <v>43927</v>
      </c>
      <c r="AE663" s="1">
        <v>44007</v>
      </c>
      <c r="AL663">
        <v>1.1395040000000001</v>
      </c>
      <c r="AO663">
        <v>21.9941</v>
      </c>
      <c r="AP663">
        <v>27.77</v>
      </c>
      <c r="AQ663">
        <v>341182.22</v>
      </c>
      <c r="AR663">
        <v>0</v>
      </c>
      <c r="AS663">
        <v>341182.22</v>
      </c>
      <c r="AT663">
        <v>381168.78</v>
      </c>
      <c r="AU663">
        <v>0</v>
      </c>
      <c r="AV663">
        <v>381168.78</v>
      </c>
      <c r="AW663">
        <v>270219.51</v>
      </c>
      <c r="AX663">
        <v>307916.21999999997</v>
      </c>
      <c r="BA663">
        <v>16787560.32</v>
      </c>
      <c r="BB663">
        <v>0</v>
      </c>
      <c r="BC663">
        <v>16787560.32</v>
      </c>
      <c r="BD663">
        <v>107190099.39</v>
      </c>
      <c r="BE663">
        <v>0.355601</v>
      </c>
      <c r="BF663" t="str">
        <f>IF(TRIM(W663)="",IF(TRIM(O663)="",IF(TRIM(M663)="","please check",CONCATENATE(M663,"_",COUNTIFS($M$2:$M663,M663,$C$2:$C663,$C663))),CONCATENATE(O663,"_",COUNTIFS($O$2:$O663,O663,$C$2:$C663,$C663))),W663)</f>
        <v>GB00B19NLV48</v>
      </c>
      <c r="BG663" t="str">
        <f t="shared" si="38"/>
        <v/>
      </c>
      <c r="BH663">
        <f t="shared" si="39"/>
        <v>12286</v>
      </c>
      <c r="BI663">
        <f t="shared" si="40"/>
        <v>341182.22</v>
      </c>
      <c r="BJ663">
        <f>IF($I663&lt;&gt;"F.E.T.",$AV663,IF($BK663="",IF($D663=$L663,$BI663,-SUMIFS($BI:$BI,$BG:$BG,$BG663,$B:$B,$B663,$L:$L,"&lt;&gt;"&amp;$L663)+SUMIFS($AY:$AY,$BG:$BG,$BG663,$B:$B,$B663)),IF($D663=$L663,-SUMIFS($BI:$BI,$BG:$BG,$BG663,$B:$B,$B663,$L:$L,"&lt;&gt;"&amp;$L663)*VLOOKUP($D663&amp;(IF($L663=MID($Q663,FIND("Bought ",$Q663)+7,3),MID($Q663,FIND("Sold ",$Q663)+5,3),IF($L663=MID($Q663,FIND("Sold ",$Q663)+5,3),MID($Q663,FIND("Bought ",$Q663)+7,3),"error"))),FX!$A:$B,2,0)+SUMIFS($AY:$AY,$BG:$BG,$BG663,$B:$B,$B663),$BI663*(VLOOKUP($D663&amp;$L663,FX!$A:$B,2,0)))))</f>
        <v>381168.78</v>
      </c>
      <c r="BK663" t="str">
        <f>IF(E663="CASH",IFERROR(VLOOKUP(M663,[1]mapping!$A:$C,3,0),""),IF(I663="F.E.T.",IF(VLOOKUP(O663,[1]forwards!$E:$Q,13,0)=0,"",VLOOKUP(O663,[1]forwards!$E:$Q,13,0)),""))</f>
        <v/>
      </c>
      <c r="BL663" t="str">
        <f>IF($B663&lt;&gt;VLOOKUP($BL$1,NAV!$A:$N,MATCH("SubFund_Code",NAV!$A$1:$N$1,0),0),"n/a",IF($BK663="",$BJ663/SUMIFS($BJ:$BJ,$BK:$BK,"",$B:$B,$B663)*VLOOKUP($BL$1,NAV!$A:$N,MATCH("Hedged sc",NAV!$A$1:$N$1,0),0)/VLOOKUP($BL$1,NAV!$A:$N,MATCH("SC in FUND CCY",NAV!$A$1:$N$1,0),0),IF($BK663&lt;&gt;VLOOKUP($BL$1,NAV!$A:$N,MATCH("SC",NAV!$A$1:$N$1,0),0),"n/a",$BJ663/VLOOKUP($BL$1,NAV!$A:$N,MATCH("SC in FUND CCY",NAV!$A$1:$N$1,0),0))))</f>
        <v>n/a</v>
      </c>
    </row>
    <row r="664" spans="1:64" hidden="1" x14ac:dyDescent="0.25">
      <c r="A664" s="1">
        <v>44196</v>
      </c>
      <c r="B664" t="s">
        <v>98</v>
      </c>
      <c r="C664" t="s">
        <v>99</v>
      </c>
      <c r="D664" t="s">
        <v>57</v>
      </c>
      <c r="E664" t="s">
        <v>124</v>
      </c>
      <c r="F664" t="s">
        <v>125</v>
      </c>
      <c r="G664" t="s">
        <v>126</v>
      </c>
      <c r="H664">
        <v>100</v>
      </c>
      <c r="I664" t="s">
        <v>268</v>
      </c>
      <c r="J664">
        <v>100</v>
      </c>
      <c r="K664" t="s">
        <v>269</v>
      </c>
      <c r="L664" t="s">
        <v>64</v>
      </c>
      <c r="P664">
        <v>562330000000</v>
      </c>
      <c r="Q664" t="s">
        <v>566</v>
      </c>
      <c r="R664" t="s">
        <v>251</v>
      </c>
      <c r="S664" t="s">
        <v>195</v>
      </c>
      <c r="T664" t="s">
        <v>206</v>
      </c>
      <c r="U664" t="s">
        <v>309</v>
      </c>
      <c r="V664">
        <v>635713</v>
      </c>
      <c r="W664" t="s">
        <v>567</v>
      </c>
      <c r="X664" t="s">
        <v>568</v>
      </c>
      <c r="AB664">
        <v>26592</v>
      </c>
      <c r="AC664" s="1">
        <v>43650</v>
      </c>
      <c r="AD664" s="1">
        <v>43654</v>
      </c>
      <c r="AE664" s="1">
        <v>44042</v>
      </c>
      <c r="AL664">
        <v>1.1242209999999999</v>
      </c>
      <c r="AO664">
        <v>17.224343999999999</v>
      </c>
      <c r="AP664">
        <v>17.925000000000001</v>
      </c>
      <c r="AQ664">
        <v>476661.6</v>
      </c>
      <c r="AR664">
        <v>0</v>
      </c>
      <c r="AS664">
        <v>476661.6</v>
      </c>
      <c r="AT664">
        <v>532526.34</v>
      </c>
      <c r="AU664">
        <v>0</v>
      </c>
      <c r="AV664">
        <v>532526.34</v>
      </c>
      <c r="AW664">
        <v>458029.75</v>
      </c>
      <c r="AX664">
        <v>514926.87</v>
      </c>
      <c r="BA664">
        <v>16787560.32</v>
      </c>
      <c r="BB664">
        <v>0</v>
      </c>
      <c r="BC664">
        <v>16787560.32</v>
      </c>
      <c r="BD664">
        <v>107190099.39</v>
      </c>
      <c r="BE664">
        <v>0.49680600000000003</v>
      </c>
      <c r="BF664" t="str">
        <f>IF(TRIM(W664)="",IF(TRIM(O664)="",IF(TRIM(M664)="","please check",CONCATENATE(M664,"_",COUNTIFS($M$2:$M664,M664,$C$2:$C664,$C664))),CONCATENATE(O664,"_",COUNTIFS($O$2:$O664,O664,$C$2:$C664,$C664))),W664)</f>
        <v>GB00B2B0DG97</v>
      </c>
      <c r="BG664" t="str">
        <f t="shared" si="38"/>
        <v/>
      </c>
      <c r="BH664">
        <f t="shared" si="39"/>
        <v>26592</v>
      </c>
      <c r="BI664">
        <f t="shared" si="40"/>
        <v>476661.6</v>
      </c>
      <c r="BJ664">
        <f>IF($I664&lt;&gt;"F.E.T.",$AV664,IF($BK664="",IF($D664=$L664,$BI664,-SUMIFS($BI:$BI,$BG:$BG,$BG664,$B:$B,$B664,$L:$L,"&lt;&gt;"&amp;$L664)+SUMIFS($AY:$AY,$BG:$BG,$BG664,$B:$B,$B664)),IF($D664=$L664,-SUMIFS($BI:$BI,$BG:$BG,$BG664,$B:$B,$B664,$L:$L,"&lt;&gt;"&amp;$L664)*VLOOKUP($D664&amp;(IF($L664=MID($Q664,FIND("Bought ",$Q664)+7,3),MID($Q664,FIND("Sold ",$Q664)+5,3),IF($L664=MID($Q664,FIND("Sold ",$Q664)+5,3),MID($Q664,FIND("Bought ",$Q664)+7,3),"error"))),FX!$A:$B,2,0)+SUMIFS($AY:$AY,$BG:$BG,$BG664,$B:$B,$B664),$BI664*(VLOOKUP($D664&amp;$L664,FX!$A:$B,2,0)))))</f>
        <v>532526.34</v>
      </c>
      <c r="BK664" t="str">
        <f>IF(E664="CASH",IFERROR(VLOOKUP(M664,[1]mapping!$A:$C,3,0),""),IF(I664="F.E.T.",IF(VLOOKUP(O664,[1]forwards!$E:$Q,13,0)=0,"",VLOOKUP(O664,[1]forwards!$E:$Q,13,0)),""))</f>
        <v/>
      </c>
      <c r="BL664" t="str">
        <f>IF($B664&lt;&gt;VLOOKUP($BL$1,NAV!$A:$N,MATCH("SubFund_Code",NAV!$A$1:$N$1,0),0),"n/a",IF($BK664="",$BJ664/SUMIFS($BJ:$BJ,$BK:$BK,"",$B:$B,$B664)*VLOOKUP($BL$1,NAV!$A:$N,MATCH("Hedged sc",NAV!$A$1:$N$1,0),0)/VLOOKUP($BL$1,NAV!$A:$N,MATCH("SC in FUND CCY",NAV!$A$1:$N$1,0),0),IF($BK664&lt;&gt;VLOOKUP($BL$1,NAV!$A:$N,MATCH("SC",NAV!$A$1:$N$1,0),0),"n/a",$BJ664/VLOOKUP($BL$1,NAV!$A:$N,MATCH("SC in FUND CCY",NAV!$A$1:$N$1,0),0))))</f>
        <v>n/a</v>
      </c>
    </row>
    <row r="665" spans="1:64" hidden="1" x14ac:dyDescent="0.25">
      <c r="A665" s="1">
        <v>44196</v>
      </c>
      <c r="B665" t="s">
        <v>98</v>
      </c>
      <c r="C665" t="s">
        <v>99</v>
      </c>
      <c r="D665" t="s">
        <v>57</v>
      </c>
      <c r="E665" t="s">
        <v>124</v>
      </c>
      <c r="F665" t="s">
        <v>125</v>
      </c>
      <c r="G665" t="s">
        <v>126</v>
      </c>
      <c r="H665">
        <v>100</v>
      </c>
      <c r="I665" t="s">
        <v>268</v>
      </c>
      <c r="J665">
        <v>100</v>
      </c>
      <c r="K665" t="s">
        <v>269</v>
      </c>
      <c r="L665" t="s">
        <v>64</v>
      </c>
      <c r="P665">
        <v>943571000000</v>
      </c>
      <c r="Q665" t="s">
        <v>573</v>
      </c>
      <c r="R665" t="s">
        <v>302</v>
      </c>
      <c r="S665" t="s">
        <v>195</v>
      </c>
      <c r="T665" t="s">
        <v>206</v>
      </c>
      <c r="U665" t="s">
        <v>309</v>
      </c>
      <c r="V665">
        <v>635713</v>
      </c>
      <c r="W665" t="s">
        <v>574</v>
      </c>
      <c r="X665" t="s">
        <v>575</v>
      </c>
      <c r="AB665">
        <v>12528</v>
      </c>
      <c r="AC665" s="1">
        <v>44134</v>
      </c>
      <c r="AD665" s="1">
        <v>44138</v>
      </c>
      <c r="AL665">
        <v>1.1100140000000001</v>
      </c>
      <c r="AO665">
        <v>112.521619</v>
      </c>
      <c r="AP665">
        <v>112.95</v>
      </c>
      <c r="AQ665">
        <v>1415037.6</v>
      </c>
      <c r="AR665">
        <v>0</v>
      </c>
      <c r="AS665">
        <v>1415037.6</v>
      </c>
      <c r="AT665">
        <v>1580880.01</v>
      </c>
      <c r="AU665">
        <v>0</v>
      </c>
      <c r="AV665">
        <v>1580880.01</v>
      </c>
      <c r="AW665">
        <v>1409670.84</v>
      </c>
      <c r="AX665">
        <v>1564754.37</v>
      </c>
      <c r="BA665">
        <v>16787560.32</v>
      </c>
      <c r="BB665">
        <v>0</v>
      </c>
      <c r="BC665">
        <v>16787560.32</v>
      </c>
      <c r="BD665">
        <v>107190099.39</v>
      </c>
      <c r="BE665">
        <v>1.4748380000000001</v>
      </c>
      <c r="BF665" t="str">
        <f>IF(TRIM(W665)="",IF(TRIM(O665)="",IF(TRIM(M665)="","please check",CONCATENATE(M665,"_",COUNTIFS($M$2:$M665,M665,$C$2:$C665,$C665))),CONCATENATE(O665,"_",COUNTIFS($O$2:$O665,O665,$C$2:$C665,$C665))),W665)</f>
        <v>GB00BWFGQN14</v>
      </c>
      <c r="BG665" t="str">
        <f t="shared" si="38"/>
        <v/>
      </c>
      <c r="BH665">
        <f t="shared" si="39"/>
        <v>12528</v>
      </c>
      <c r="BI665">
        <f t="shared" si="40"/>
        <v>1415037.6</v>
      </c>
      <c r="BJ665">
        <f>IF($I665&lt;&gt;"F.E.T.",$AV665,IF($BK665="",IF($D665=$L665,$BI665,-SUMIFS($BI:$BI,$BG:$BG,$BG665,$B:$B,$B665,$L:$L,"&lt;&gt;"&amp;$L665)+SUMIFS($AY:$AY,$BG:$BG,$BG665,$B:$B,$B665)),IF($D665=$L665,-SUMIFS($BI:$BI,$BG:$BG,$BG665,$B:$B,$B665,$L:$L,"&lt;&gt;"&amp;$L665)*VLOOKUP($D665&amp;(IF($L665=MID($Q665,FIND("Bought ",$Q665)+7,3),MID($Q665,FIND("Sold ",$Q665)+5,3),IF($L665=MID($Q665,FIND("Sold ",$Q665)+5,3),MID($Q665,FIND("Bought ",$Q665)+7,3),"error"))),FX!$A:$B,2,0)+SUMIFS($AY:$AY,$BG:$BG,$BG665,$B:$B,$B665),$BI665*(VLOOKUP($D665&amp;$L665,FX!$A:$B,2,0)))))</f>
        <v>1580880.01</v>
      </c>
      <c r="BK665" t="str">
        <f>IF(E665="CASH",IFERROR(VLOOKUP(M665,[1]mapping!$A:$C,3,0),""),IF(I665="F.E.T.",IF(VLOOKUP(O665,[1]forwards!$E:$Q,13,0)=0,"",VLOOKUP(O665,[1]forwards!$E:$Q,13,0)),""))</f>
        <v/>
      </c>
      <c r="BL665" t="str">
        <f>IF($B665&lt;&gt;VLOOKUP($BL$1,NAV!$A:$N,MATCH("SubFund_Code",NAV!$A$1:$N$1,0),0),"n/a",IF($BK665="",$BJ665/SUMIFS($BJ:$BJ,$BK:$BK,"",$B:$B,$B665)*VLOOKUP($BL$1,NAV!$A:$N,MATCH("Hedged sc",NAV!$A$1:$N$1,0),0)/VLOOKUP($BL$1,NAV!$A:$N,MATCH("SC in FUND CCY",NAV!$A$1:$N$1,0),0),IF($BK665&lt;&gt;VLOOKUP($BL$1,NAV!$A:$N,MATCH("SC",NAV!$A$1:$N$1,0),0),"n/a",$BJ665/VLOOKUP($BL$1,NAV!$A:$N,MATCH("SC in FUND CCY",NAV!$A$1:$N$1,0),0))))</f>
        <v>n/a</v>
      </c>
    </row>
    <row r="666" spans="1:64" hidden="1" x14ac:dyDescent="0.25">
      <c r="A666" s="1">
        <v>44196</v>
      </c>
      <c r="B666" t="s">
        <v>98</v>
      </c>
      <c r="C666" t="s">
        <v>99</v>
      </c>
      <c r="D666" t="s">
        <v>57</v>
      </c>
      <c r="E666" t="s">
        <v>124</v>
      </c>
      <c r="F666" t="s">
        <v>125</v>
      </c>
      <c r="G666" t="s">
        <v>126</v>
      </c>
      <c r="H666">
        <v>100</v>
      </c>
      <c r="I666" t="s">
        <v>268</v>
      </c>
      <c r="J666">
        <v>100</v>
      </c>
      <c r="K666" t="s">
        <v>269</v>
      </c>
      <c r="L666" t="s">
        <v>64</v>
      </c>
      <c r="P666">
        <v>408910000000</v>
      </c>
      <c r="Q666" t="s">
        <v>554</v>
      </c>
      <c r="R666" t="s">
        <v>312</v>
      </c>
      <c r="S666" t="s">
        <v>195</v>
      </c>
      <c r="T666" t="s">
        <v>206</v>
      </c>
      <c r="U666" t="s">
        <v>309</v>
      </c>
      <c r="V666">
        <v>635713</v>
      </c>
      <c r="W666" t="s">
        <v>555</v>
      </c>
      <c r="X666">
        <v>884709</v>
      </c>
      <c r="AB666">
        <v>765156</v>
      </c>
      <c r="AC666" s="1">
        <v>43650</v>
      </c>
      <c r="AD666" s="1">
        <v>43654</v>
      </c>
      <c r="AE666" s="1">
        <v>43748</v>
      </c>
      <c r="AL666">
        <v>1.1100140000000001</v>
      </c>
      <c r="AO666">
        <v>2.051933</v>
      </c>
      <c r="AP666">
        <v>2.3140000000000001</v>
      </c>
      <c r="AQ666">
        <v>1770570.98</v>
      </c>
      <c r="AR666">
        <v>0</v>
      </c>
      <c r="AS666">
        <v>1770570.98</v>
      </c>
      <c r="AT666">
        <v>1978081.9</v>
      </c>
      <c r="AU666">
        <v>0</v>
      </c>
      <c r="AV666">
        <v>1978081.9</v>
      </c>
      <c r="AW666">
        <v>1570048.85</v>
      </c>
      <c r="AX666">
        <v>1742776.2</v>
      </c>
      <c r="BA666">
        <v>16787560.32</v>
      </c>
      <c r="BB666">
        <v>0</v>
      </c>
      <c r="BC666">
        <v>16787560.32</v>
      </c>
      <c r="BD666">
        <v>107190099.39</v>
      </c>
      <c r="BE666">
        <v>1.845396</v>
      </c>
      <c r="BF666" t="str">
        <f>IF(TRIM(W666)="",IF(TRIM(O666)="",IF(TRIM(M666)="","please check",CONCATENATE(M666,"_",COUNTIFS($M$2:$M666,M666,$C$2:$C666,$C666))),CONCATENATE(O666,"_",COUNTIFS($O$2:$O666,O666,$C$2:$C666,$C666))),W666)</f>
        <v>GB0008847096</v>
      </c>
      <c r="BG666" t="str">
        <f t="shared" si="38"/>
        <v/>
      </c>
      <c r="BH666">
        <f t="shared" si="39"/>
        <v>765156</v>
      </c>
      <c r="BI666">
        <f t="shared" si="40"/>
        <v>1770570.98</v>
      </c>
      <c r="BJ666">
        <f>IF($I666&lt;&gt;"F.E.T.",$AV666,IF($BK666="",IF($D666=$L666,$BI666,-SUMIFS($BI:$BI,$BG:$BG,$BG666,$B:$B,$B666,$L:$L,"&lt;&gt;"&amp;$L666)+SUMIFS($AY:$AY,$BG:$BG,$BG666,$B:$B,$B666)),IF($D666=$L666,-SUMIFS($BI:$BI,$BG:$BG,$BG666,$B:$B,$B666,$L:$L,"&lt;&gt;"&amp;$L666)*VLOOKUP($D666&amp;(IF($L666=MID($Q666,FIND("Bought ",$Q666)+7,3),MID($Q666,FIND("Sold ",$Q666)+5,3),IF($L666=MID($Q666,FIND("Sold ",$Q666)+5,3),MID($Q666,FIND("Bought ",$Q666)+7,3),"error"))),FX!$A:$B,2,0)+SUMIFS($AY:$AY,$BG:$BG,$BG666,$B:$B,$B666),$BI666*(VLOOKUP($D666&amp;$L666,FX!$A:$B,2,0)))))</f>
        <v>1978081.9</v>
      </c>
      <c r="BK666" t="str">
        <f>IF(E666="CASH",IFERROR(VLOOKUP(M666,[1]mapping!$A:$C,3,0),""),IF(I666="F.E.T.",IF(VLOOKUP(O666,[1]forwards!$E:$Q,13,0)=0,"",VLOOKUP(O666,[1]forwards!$E:$Q,13,0)),""))</f>
        <v/>
      </c>
      <c r="BL666" t="str">
        <f>IF($B666&lt;&gt;VLOOKUP($BL$1,NAV!$A:$N,MATCH("SubFund_Code",NAV!$A$1:$N$1,0),0),"n/a",IF($BK666="",$BJ666/SUMIFS($BJ:$BJ,$BK:$BK,"",$B:$B,$B666)*VLOOKUP($BL$1,NAV!$A:$N,MATCH("Hedged sc",NAV!$A$1:$N$1,0),0)/VLOOKUP($BL$1,NAV!$A:$N,MATCH("SC in FUND CCY",NAV!$A$1:$N$1,0),0),IF($BK666&lt;&gt;VLOOKUP($BL$1,NAV!$A:$N,MATCH("SC",NAV!$A$1:$N$1,0),0),"n/a",$BJ666/VLOOKUP($BL$1,NAV!$A:$N,MATCH("SC in FUND CCY",NAV!$A$1:$N$1,0),0))))</f>
        <v>n/a</v>
      </c>
    </row>
    <row r="667" spans="1:64" hidden="1" x14ac:dyDescent="0.25">
      <c r="A667" s="1">
        <v>44196</v>
      </c>
      <c r="B667" t="s">
        <v>98</v>
      </c>
      <c r="C667" t="s">
        <v>99</v>
      </c>
      <c r="D667" t="s">
        <v>57</v>
      </c>
      <c r="E667" t="s">
        <v>124</v>
      </c>
      <c r="F667" t="s">
        <v>125</v>
      </c>
      <c r="G667" t="s">
        <v>126</v>
      </c>
      <c r="H667">
        <v>100</v>
      </c>
      <c r="I667" t="s">
        <v>268</v>
      </c>
      <c r="J667">
        <v>117</v>
      </c>
      <c r="K667" t="s">
        <v>576</v>
      </c>
      <c r="L667" t="s">
        <v>64</v>
      </c>
      <c r="P667">
        <v>619894000000</v>
      </c>
      <c r="Q667" t="s">
        <v>577</v>
      </c>
      <c r="R667" t="s">
        <v>155</v>
      </c>
      <c r="S667" t="s">
        <v>195</v>
      </c>
      <c r="T667" t="s">
        <v>206</v>
      </c>
      <c r="U667" t="s">
        <v>309</v>
      </c>
      <c r="V667">
        <v>635713</v>
      </c>
      <c r="W667" t="s">
        <v>578</v>
      </c>
      <c r="X667" t="s">
        <v>579</v>
      </c>
      <c r="AB667">
        <v>16309</v>
      </c>
      <c r="AC667" s="1">
        <v>43923</v>
      </c>
      <c r="AD667" s="1">
        <v>43927</v>
      </c>
      <c r="AE667" s="1">
        <v>44056</v>
      </c>
      <c r="AL667">
        <v>1.1373150000000001</v>
      </c>
      <c r="AO667">
        <v>7.6026870000000004</v>
      </c>
      <c r="AP667">
        <v>9.4760000000000009</v>
      </c>
      <c r="AQ667">
        <v>154544.07999999999</v>
      </c>
      <c r="AR667">
        <v>0</v>
      </c>
      <c r="AS667">
        <v>154544.07999999999</v>
      </c>
      <c r="AT667">
        <v>172656.65</v>
      </c>
      <c r="AU667">
        <v>0</v>
      </c>
      <c r="AV667">
        <v>172656.65</v>
      </c>
      <c r="AW667">
        <v>123992.23</v>
      </c>
      <c r="AX667">
        <v>141018.18</v>
      </c>
      <c r="BA667">
        <v>16787560.32</v>
      </c>
      <c r="BB667">
        <v>0</v>
      </c>
      <c r="BC667">
        <v>16787560.32</v>
      </c>
      <c r="BD667">
        <v>107190099.39</v>
      </c>
      <c r="BE667">
        <v>0.161075</v>
      </c>
      <c r="BF667" t="str">
        <f>IF(TRIM(W667)="",IF(TRIM(O667)="",IF(TRIM(M667)="","please check",CONCATENATE(M667,"_",COUNTIFS($M$2:$M667,M667,$C$2:$C667,$C667))),CONCATENATE(O667,"_",COUNTIFS($O$2:$O667,O667,$C$2:$C667,$C667))),W667)</f>
        <v>GB00B5ZN1N88</v>
      </c>
      <c r="BG667" t="str">
        <f t="shared" si="38"/>
        <v/>
      </c>
      <c r="BH667">
        <f t="shared" si="39"/>
        <v>16309</v>
      </c>
      <c r="BI667">
        <f t="shared" si="40"/>
        <v>154544.07999999999</v>
      </c>
      <c r="BJ667">
        <f>IF($I667&lt;&gt;"F.E.T.",$AV667,IF($BK667="",IF($D667=$L667,$BI667,-SUMIFS($BI:$BI,$BG:$BG,$BG667,$B:$B,$B667,$L:$L,"&lt;&gt;"&amp;$L667)+SUMIFS($AY:$AY,$BG:$BG,$BG667,$B:$B,$B667)),IF($D667=$L667,-SUMIFS($BI:$BI,$BG:$BG,$BG667,$B:$B,$B667,$L:$L,"&lt;&gt;"&amp;$L667)*VLOOKUP($D667&amp;(IF($L667=MID($Q667,FIND("Bought ",$Q667)+7,3),MID($Q667,FIND("Sold ",$Q667)+5,3),IF($L667=MID($Q667,FIND("Sold ",$Q667)+5,3),MID($Q667,FIND("Bought ",$Q667)+7,3),"error"))),FX!$A:$B,2,0)+SUMIFS($AY:$AY,$BG:$BG,$BG667,$B:$B,$B667),$BI667*(VLOOKUP($D667&amp;$L667,FX!$A:$B,2,0)))))</f>
        <v>172656.65</v>
      </c>
      <c r="BK667" t="str">
        <f>IF(E667="CASH",IFERROR(VLOOKUP(M667,[1]mapping!$A:$C,3,0),""),IF(I667="F.E.T.",IF(VLOOKUP(O667,[1]forwards!$E:$Q,13,0)=0,"",VLOOKUP(O667,[1]forwards!$E:$Q,13,0)),""))</f>
        <v/>
      </c>
      <c r="BL667" t="str">
        <f>IF($B667&lt;&gt;VLOOKUP($BL$1,NAV!$A:$N,MATCH("SubFund_Code",NAV!$A$1:$N$1,0),0),"n/a",IF($BK667="",$BJ667/SUMIFS($BJ:$BJ,$BK:$BK,"",$B:$B,$B667)*VLOOKUP($BL$1,NAV!$A:$N,MATCH("Hedged sc",NAV!$A$1:$N$1,0),0)/VLOOKUP($BL$1,NAV!$A:$N,MATCH("SC in FUND CCY",NAV!$A$1:$N$1,0),0),IF($BK667&lt;&gt;VLOOKUP($BL$1,NAV!$A:$N,MATCH("SC",NAV!$A$1:$N$1,0),0),"n/a",$BJ667/VLOOKUP($BL$1,NAV!$A:$N,MATCH("SC in FUND CCY",NAV!$A$1:$N$1,0),0))))</f>
        <v>n/a</v>
      </c>
    </row>
    <row r="668" spans="1:64" hidden="1" x14ac:dyDescent="0.25">
      <c r="A668" s="1">
        <v>44196</v>
      </c>
      <c r="B668" t="s">
        <v>98</v>
      </c>
      <c r="C668" t="s">
        <v>99</v>
      </c>
      <c r="D668" t="s">
        <v>57</v>
      </c>
      <c r="E668" t="s">
        <v>124</v>
      </c>
      <c r="F668" t="s">
        <v>125</v>
      </c>
      <c r="G668" t="s">
        <v>126</v>
      </c>
      <c r="H668">
        <v>100</v>
      </c>
      <c r="I668" t="s">
        <v>268</v>
      </c>
      <c r="J668">
        <v>100</v>
      </c>
      <c r="K668" t="s">
        <v>269</v>
      </c>
      <c r="L668" t="s">
        <v>74</v>
      </c>
      <c r="P668">
        <v>969930000000</v>
      </c>
      <c r="Q668" t="s">
        <v>580</v>
      </c>
      <c r="R668" t="s">
        <v>302</v>
      </c>
      <c r="S668" t="s">
        <v>143</v>
      </c>
      <c r="T668" t="s">
        <v>310</v>
      </c>
      <c r="U668" t="s">
        <v>311</v>
      </c>
      <c r="V668">
        <v>598631</v>
      </c>
      <c r="W668" t="s">
        <v>581</v>
      </c>
      <c r="X668" t="s">
        <v>582</v>
      </c>
      <c r="AB668">
        <v>46195</v>
      </c>
      <c r="AC668" s="1">
        <v>43923</v>
      </c>
      <c r="AD668" s="1">
        <v>43927</v>
      </c>
      <c r="AE668" s="1">
        <v>44162</v>
      </c>
      <c r="AL668">
        <v>10.966806999999999</v>
      </c>
      <c r="AO668">
        <v>310.68866800000001</v>
      </c>
      <c r="AP668">
        <v>421.1</v>
      </c>
      <c r="AQ668">
        <v>19452714.5</v>
      </c>
      <c r="AR668">
        <v>0</v>
      </c>
      <c r="AS668">
        <v>19452714.5</v>
      </c>
      <c r="AT668">
        <v>1935891.28</v>
      </c>
      <c r="AU668">
        <v>0</v>
      </c>
      <c r="AV668">
        <v>1935891.28</v>
      </c>
      <c r="AW668">
        <v>14352263.02</v>
      </c>
      <c r="AX668">
        <v>1308700.21</v>
      </c>
      <c r="BA668">
        <v>1935891.28</v>
      </c>
      <c r="BB668">
        <v>0</v>
      </c>
      <c r="BC668">
        <v>1935891.28</v>
      </c>
      <c r="BD668">
        <v>107190099.39</v>
      </c>
      <c r="BE668">
        <v>1.806036</v>
      </c>
      <c r="BF668" t="str">
        <f>IF(TRIM(W668)="",IF(TRIM(O668)="",IF(TRIM(M668)="","please check",CONCATENATE(M668,"_",COUNTIFS($M$2:$M668,M668,$C$2:$C668,$C668))),CONCATENATE(O668,"_",COUNTIFS($O$2:$O668,O668,$C$2:$C668,$C668))),W668)</f>
        <v>SE0011166610</v>
      </c>
      <c r="BG668" t="str">
        <f t="shared" si="38"/>
        <v/>
      </c>
      <c r="BH668">
        <f t="shared" si="39"/>
        <v>46195</v>
      </c>
      <c r="BI668">
        <f t="shared" si="40"/>
        <v>19452714.5</v>
      </c>
      <c r="BJ668">
        <f>IF($I668&lt;&gt;"F.E.T.",$AV668,IF($BK668="",IF($D668=$L668,$BI668,-SUMIFS($BI:$BI,$BG:$BG,$BG668,$B:$B,$B668,$L:$L,"&lt;&gt;"&amp;$L668)+SUMIFS($AY:$AY,$BG:$BG,$BG668,$B:$B,$B668)),IF($D668=$L668,-SUMIFS($BI:$BI,$BG:$BG,$BG668,$B:$B,$B668,$L:$L,"&lt;&gt;"&amp;$L668)*VLOOKUP($D668&amp;(IF($L668=MID($Q668,FIND("Bought ",$Q668)+7,3),MID($Q668,FIND("Sold ",$Q668)+5,3),IF($L668=MID($Q668,FIND("Sold ",$Q668)+5,3),MID($Q668,FIND("Bought ",$Q668)+7,3),"error"))),FX!$A:$B,2,0)+SUMIFS($AY:$AY,$BG:$BG,$BG668,$B:$B,$B668),$BI668*(VLOOKUP($D668&amp;$L668,FX!$A:$B,2,0)))))</f>
        <v>1935891.28</v>
      </c>
      <c r="BK668" t="str">
        <f>IF(E668="CASH",IFERROR(VLOOKUP(M668,[1]mapping!$A:$C,3,0),""),IF(I668="F.E.T.",IF(VLOOKUP(O668,[1]forwards!$E:$Q,13,0)=0,"",VLOOKUP(O668,[1]forwards!$E:$Q,13,0)),""))</f>
        <v/>
      </c>
      <c r="BL668" t="str">
        <f>IF($B668&lt;&gt;VLOOKUP($BL$1,NAV!$A:$N,MATCH("SubFund_Code",NAV!$A$1:$N$1,0),0),"n/a",IF($BK668="",$BJ668/SUMIFS($BJ:$BJ,$BK:$BK,"",$B:$B,$B668)*VLOOKUP($BL$1,NAV!$A:$N,MATCH("Hedged sc",NAV!$A$1:$N$1,0),0)/VLOOKUP($BL$1,NAV!$A:$N,MATCH("SC in FUND CCY",NAV!$A$1:$N$1,0),0),IF($BK668&lt;&gt;VLOOKUP($BL$1,NAV!$A:$N,MATCH("SC",NAV!$A$1:$N$1,0),0),"n/a",$BJ668/VLOOKUP($BL$1,NAV!$A:$N,MATCH("SC in FUND CCY",NAV!$A$1:$N$1,0),0))))</f>
        <v>n/a</v>
      </c>
    </row>
    <row r="669" spans="1:64" hidden="1" x14ac:dyDescent="0.25">
      <c r="A669" s="1">
        <v>44196</v>
      </c>
      <c r="B669" t="s">
        <v>96</v>
      </c>
      <c r="C669" t="s">
        <v>97</v>
      </c>
      <c r="D669" t="s">
        <v>73</v>
      </c>
      <c r="E669" t="s">
        <v>58</v>
      </c>
      <c r="F669" t="s">
        <v>59</v>
      </c>
      <c r="G669" t="s">
        <v>60</v>
      </c>
      <c r="H669">
        <v>850</v>
      </c>
      <c r="I669" t="s">
        <v>62</v>
      </c>
      <c r="L669" t="s">
        <v>73</v>
      </c>
      <c r="M669">
        <v>290034</v>
      </c>
      <c r="N669">
        <v>0</v>
      </c>
      <c r="Q669" t="s">
        <v>80</v>
      </c>
      <c r="AQ669">
        <v>-30756</v>
      </c>
      <c r="AS669">
        <v>-30756</v>
      </c>
      <c r="AT669">
        <v>-30756</v>
      </c>
      <c r="AV669">
        <v>-30756</v>
      </c>
      <c r="BA669">
        <v>32017217</v>
      </c>
      <c r="BD669">
        <v>2496256286</v>
      </c>
      <c r="BE669">
        <v>-1.232E-3</v>
      </c>
      <c r="BF669" t="str">
        <f>IF(TRIM(W669)="",IF(TRIM(O669)="",IF(TRIM(M669)="","please check",CONCATENATE(M669,"_",COUNTIFS($M$2:$M669,M669,$C$2:$C669,$C669))),CONCATENATE(O669,"_",COUNTIFS($O$2:$O669,O669,$C$2:$C669,$C669))),W669)</f>
        <v>290034_1</v>
      </c>
      <c r="BG669" t="str">
        <f t="shared" si="38"/>
        <v/>
      </c>
      <c r="BH669">
        <f t="shared" si="39"/>
        <v>-30756</v>
      </c>
      <c r="BI669">
        <f t="shared" si="40"/>
        <v>-30756</v>
      </c>
      <c r="BJ669">
        <f>IF($I669&lt;&gt;"F.E.T.",$AV669,IF($BK669="",IF($D669=$L669,$BI669,-SUMIFS($BI:$BI,$BG:$BG,$BG669,$B:$B,$B669,$L:$L,"&lt;&gt;"&amp;$L669)+SUMIFS($AY:$AY,$BG:$BG,$BG669,$B:$B,$B669)),IF($D669=$L669,-SUMIFS($BI:$BI,$BG:$BG,$BG669,$B:$B,$B669,$L:$L,"&lt;&gt;"&amp;$L669)*VLOOKUP($D669&amp;(IF($L669=MID($Q669,FIND("Bought ",$Q669)+7,3),MID($Q669,FIND("Sold ",$Q669)+5,3),IF($L669=MID($Q669,FIND("Sold ",$Q669)+5,3),MID($Q669,FIND("Bought ",$Q669)+7,3),"error"))),FX!$A:$B,2,0)+SUMIFS($AY:$AY,$BG:$BG,$BG669,$B:$B,$B669),$BI669*(VLOOKUP($D669&amp;$L669,FX!$A:$B,2,0)))))</f>
        <v>-30756</v>
      </c>
      <c r="BK669" t="str">
        <f>IF(E669="CASH",IFERROR(VLOOKUP(M669,[1]mapping!$A:$C,3,0),""),IF(I669="F.E.T.",IF(VLOOKUP(O669,[1]forwards!$E:$Q,13,0)=0,"",VLOOKUP(O669,[1]forwards!$E:$Q,13,0)),""))</f>
        <v>P</v>
      </c>
      <c r="BL669" t="str">
        <f>IF($B669&lt;&gt;VLOOKUP($BL$1,NAV!$A:$N,MATCH("SubFund_Code",NAV!$A$1:$N$1,0),0),"n/a",IF($BK669="",$BJ669/SUMIFS($BJ:$BJ,$BK:$BK,"",$B:$B,$B669)*VLOOKUP($BL$1,NAV!$A:$N,MATCH("Hedged sc",NAV!$A$1:$N$1,0),0)/VLOOKUP($BL$1,NAV!$A:$N,MATCH("SC in FUND CCY",NAV!$A$1:$N$1,0),0),IF($BK669&lt;&gt;VLOOKUP($BL$1,NAV!$A:$N,MATCH("SC",NAV!$A$1:$N$1,0),0),"n/a",$BJ669/VLOOKUP($BL$1,NAV!$A:$N,MATCH("SC in FUND CCY",NAV!$A$1:$N$1,0),0))))</f>
        <v>n/a</v>
      </c>
    </row>
    <row r="670" spans="1:64" hidden="1" x14ac:dyDescent="0.25">
      <c r="A670" s="1">
        <v>44196</v>
      </c>
      <c r="B670" t="s">
        <v>96</v>
      </c>
      <c r="C670" t="s">
        <v>97</v>
      </c>
      <c r="D670" t="s">
        <v>73</v>
      </c>
      <c r="E670" t="s">
        <v>58</v>
      </c>
      <c r="F670" t="s">
        <v>59</v>
      </c>
      <c r="G670" t="s">
        <v>60</v>
      </c>
      <c r="H670">
        <v>850</v>
      </c>
      <c r="I670" t="s">
        <v>62</v>
      </c>
      <c r="L670" t="s">
        <v>73</v>
      </c>
      <c r="M670">
        <v>290018</v>
      </c>
      <c r="N670">
        <v>0</v>
      </c>
      <c r="Q670" t="s">
        <v>84</v>
      </c>
      <c r="AQ670">
        <v>-328167</v>
      </c>
      <c r="AS670">
        <v>-328167</v>
      </c>
      <c r="AT670">
        <v>-328167</v>
      </c>
      <c r="AV670">
        <v>-328167</v>
      </c>
      <c r="BA670">
        <v>32017217</v>
      </c>
      <c r="BD670">
        <v>2496256286</v>
      </c>
      <c r="BE670">
        <v>-1.3146E-2</v>
      </c>
      <c r="BF670" t="str">
        <f>IF(TRIM(W670)="",IF(TRIM(O670)="",IF(TRIM(M670)="","please check",CONCATENATE(M670,"_",COUNTIFS($M$2:$M670,M670,$C$2:$C670,$C670))),CONCATENATE(O670,"_",COUNTIFS($O$2:$O670,O670,$C$2:$C670,$C670))),W670)</f>
        <v>290018_1</v>
      </c>
      <c r="BG670" t="str">
        <f t="shared" si="38"/>
        <v/>
      </c>
      <c r="BH670">
        <f t="shared" si="39"/>
        <v>-328167</v>
      </c>
      <c r="BI670">
        <f t="shared" si="40"/>
        <v>-328167</v>
      </c>
      <c r="BJ670">
        <f>IF($I670&lt;&gt;"F.E.T.",$AV670,IF($BK670="",IF($D670=$L670,$BI670,-SUMIFS($BI:$BI,$BG:$BG,$BG670,$B:$B,$B670,$L:$L,"&lt;&gt;"&amp;$L670)+SUMIFS($AY:$AY,$BG:$BG,$BG670,$B:$B,$B670)),IF($D670=$L670,-SUMIFS($BI:$BI,$BG:$BG,$BG670,$B:$B,$B670,$L:$L,"&lt;&gt;"&amp;$L670)*VLOOKUP($D670&amp;(IF($L670=MID($Q670,FIND("Bought ",$Q670)+7,3),MID($Q670,FIND("Sold ",$Q670)+5,3),IF($L670=MID($Q670,FIND("Sold ",$Q670)+5,3),MID($Q670,FIND("Bought ",$Q670)+7,3),"error"))),FX!$A:$B,2,0)+SUMIFS($AY:$AY,$BG:$BG,$BG670,$B:$B,$B670),$BI670*(VLOOKUP($D670&amp;$L670,FX!$A:$B,2,0)))))</f>
        <v>-328167</v>
      </c>
      <c r="BK670" t="str">
        <f>IF(E670="CASH",IFERROR(VLOOKUP(M670,[1]mapping!$A:$C,3,0),""),IF(I670="F.E.T.",IF(VLOOKUP(O670,[1]forwards!$E:$Q,13,0)=0,"",VLOOKUP(O670,[1]forwards!$E:$Q,13,0)),""))</f>
        <v>I</v>
      </c>
      <c r="BL670" t="str">
        <f>IF($B670&lt;&gt;VLOOKUP($BL$1,NAV!$A:$N,MATCH("SubFund_Code",NAV!$A$1:$N$1,0),0),"n/a",IF($BK670="",$BJ670/SUMIFS($BJ:$BJ,$BK:$BK,"",$B:$B,$B670)*VLOOKUP($BL$1,NAV!$A:$N,MATCH("Hedged sc",NAV!$A$1:$N$1,0),0)/VLOOKUP($BL$1,NAV!$A:$N,MATCH("SC in FUND CCY",NAV!$A$1:$N$1,0),0),IF($BK670&lt;&gt;VLOOKUP($BL$1,NAV!$A:$N,MATCH("SC",NAV!$A$1:$N$1,0),0),"n/a",$BJ670/VLOOKUP($BL$1,NAV!$A:$N,MATCH("SC in FUND CCY",NAV!$A$1:$N$1,0),0))))</f>
        <v>n/a</v>
      </c>
    </row>
    <row r="671" spans="1:64" hidden="1" x14ac:dyDescent="0.25">
      <c r="A671" s="1">
        <v>44196</v>
      </c>
      <c r="B671" t="s">
        <v>96</v>
      </c>
      <c r="C671" t="s">
        <v>97</v>
      </c>
      <c r="D671" t="s">
        <v>73</v>
      </c>
      <c r="E671" t="s">
        <v>58</v>
      </c>
      <c r="F671" t="s">
        <v>59</v>
      </c>
      <c r="G671" t="s">
        <v>60</v>
      </c>
      <c r="H671">
        <v>850</v>
      </c>
      <c r="I671" t="s">
        <v>62</v>
      </c>
      <c r="L671" t="s">
        <v>73</v>
      </c>
      <c r="M671">
        <v>294865</v>
      </c>
      <c r="N671">
        <v>0</v>
      </c>
      <c r="Q671" t="s">
        <v>79</v>
      </c>
      <c r="AQ671">
        <v>-1482</v>
      </c>
      <c r="AS671">
        <v>-1482</v>
      </c>
      <c r="AT671">
        <v>-1482</v>
      </c>
      <c r="AV671">
        <v>-1482</v>
      </c>
      <c r="BA671">
        <v>32017217</v>
      </c>
      <c r="BD671">
        <v>2496256286</v>
      </c>
      <c r="BE671">
        <v>-5.8999999999999998E-5</v>
      </c>
      <c r="BF671" t="str">
        <f>IF(TRIM(W671)="",IF(TRIM(O671)="",IF(TRIM(M671)="","please check",CONCATENATE(M671,"_",COUNTIFS($M$2:$M671,M671,$C$2:$C671,$C671))),CONCATENATE(O671,"_",COUNTIFS($O$2:$O671,O671,$C$2:$C671,$C671))),W671)</f>
        <v>294865_1</v>
      </c>
      <c r="BG671" t="str">
        <f t="shared" si="38"/>
        <v/>
      </c>
      <c r="BH671">
        <f t="shared" si="39"/>
        <v>-1482</v>
      </c>
      <c r="BI671">
        <f t="shared" si="40"/>
        <v>-1482</v>
      </c>
      <c r="BJ671">
        <f>IF($I671&lt;&gt;"F.E.T.",$AV671,IF($BK671="",IF($D671=$L671,$BI671,-SUMIFS($BI:$BI,$BG:$BG,$BG671,$B:$B,$B671,$L:$L,"&lt;&gt;"&amp;$L671)+SUMIFS($AY:$AY,$BG:$BG,$BG671,$B:$B,$B671)),IF($D671=$L671,-SUMIFS($BI:$BI,$BG:$BG,$BG671,$B:$B,$B671,$L:$L,"&lt;&gt;"&amp;$L671)*VLOOKUP($D671&amp;(IF($L671=MID($Q671,FIND("Bought ",$Q671)+7,3),MID($Q671,FIND("Sold ",$Q671)+5,3),IF($L671=MID($Q671,FIND("Sold ",$Q671)+5,3),MID($Q671,FIND("Bought ",$Q671)+7,3),"error"))),FX!$A:$B,2,0)+SUMIFS($AY:$AY,$BG:$BG,$BG671,$B:$B,$B671),$BI671*(VLOOKUP($D671&amp;$L671,FX!$A:$B,2,0)))))</f>
        <v>-1482</v>
      </c>
      <c r="BK671" t="str">
        <f>IF(E671="CASH",IFERROR(VLOOKUP(M671,[1]mapping!$A:$C,3,0),""),IF(I671="F.E.T.",IF(VLOOKUP(O671,[1]forwards!$E:$Q,13,0)=0,"",VLOOKUP(O671,[1]forwards!$E:$Q,13,0)),""))</f>
        <v>P</v>
      </c>
      <c r="BL671" t="str">
        <f>IF($B671&lt;&gt;VLOOKUP($BL$1,NAV!$A:$N,MATCH("SubFund_Code",NAV!$A$1:$N$1,0),0),"n/a",IF($BK671="",$BJ671/SUMIFS($BJ:$BJ,$BK:$BK,"",$B:$B,$B671)*VLOOKUP($BL$1,NAV!$A:$N,MATCH("Hedged sc",NAV!$A$1:$N$1,0),0)/VLOOKUP($BL$1,NAV!$A:$N,MATCH("SC in FUND CCY",NAV!$A$1:$N$1,0),0),IF($BK671&lt;&gt;VLOOKUP($BL$1,NAV!$A:$N,MATCH("SC",NAV!$A$1:$N$1,0),0),"n/a",$BJ671/VLOOKUP($BL$1,NAV!$A:$N,MATCH("SC in FUND CCY",NAV!$A$1:$N$1,0),0))))</f>
        <v>n/a</v>
      </c>
    </row>
    <row r="672" spans="1:64" hidden="1" x14ac:dyDescent="0.25">
      <c r="A672" s="1">
        <v>44196</v>
      </c>
      <c r="B672" t="s">
        <v>96</v>
      </c>
      <c r="C672" t="s">
        <v>97</v>
      </c>
      <c r="D672" t="s">
        <v>73</v>
      </c>
      <c r="E672" t="s">
        <v>58</v>
      </c>
      <c r="F672" t="s">
        <v>59</v>
      </c>
      <c r="G672" t="s">
        <v>60</v>
      </c>
      <c r="H672">
        <v>850</v>
      </c>
      <c r="I672" t="s">
        <v>62</v>
      </c>
      <c r="L672" t="s">
        <v>73</v>
      </c>
      <c r="M672">
        <v>294880</v>
      </c>
      <c r="N672">
        <v>0</v>
      </c>
      <c r="Q672" t="s">
        <v>89</v>
      </c>
      <c r="AQ672">
        <v>-155</v>
      </c>
      <c r="AS672">
        <v>-155</v>
      </c>
      <c r="AT672">
        <v>-155</v>
      </c>
      <c r="AV672">
        <v>-155</v>
      </c>
      <c r="BA672">
        <v>32017217</v>
      </c>
      <c r="BD672">
        <v>2496256286</v>
      </c>
      <c r="BE672">
        <v>-6.0000000000000002E-6</v>
      </c>
      <c r="BF672" t="str">
        <f>IF(TRIM(W672)="",IF(TRIM(O672)="",IF(TRIM(M672)="","please check",CONCATENATE(M672,"_",COUNTIFS($M$2:$M672,M672,$C$2:$C672,$C672))),CONCATENATE(O672,"_",COUNTIFS($O$2:$O672,O672,$C$2:$C672,$C672))),W672)</f>
        <v>294880_1</v>
      </c>
      <c r="BG672" t="str">
        <f t="shared" si="38"/>
        <v/>
      </c>
      <c r="BH672">
        <f t="shared" si="39"/>
        <v>-155</v>
      </c>
      <c r="BI672">
        <f t="shared" si="40"/>
        <v>-155</v>
      </c>
      <c r="BJ672">
        <f>IF($I672&lt;&gt;"F.E.T.",$AV672,IF($BK672="",IF($D672=$L672,$BI672,-SUMIFS($BI:$BI,$BG:$BG,$BG672,$B:$B,$B672,$L:$L,"&lt;&gt;"&amp;$L672)+SUMIFS($AY:$AY,$BG:$BG,$BG672,$B:$B,$B672)),IF($D672=$L672,-SUMIFS($BI:$BI,$BG:$BG,$BG672,$B:$B,$B672,$L:$L,"&lt;&gt;"&amp;$L672)*VLOOKUP($D672&amp;(IF($L672=MID($Q672,FIND("Bought ",$Q672)+7,3),MID($Q672,FIND("Sold ",$Q672)+5,3),IF($L672=MID($Q672,FIND("Sold ",$Q672)+5,3),MID($Q672,FIND("Bought ",$Q672)+7,3),"error"))),FX!$A:$B,2,0)+SUMIFS($AY:$AY,$BG:$BG,$BG672,$B:$B,$B672),$BI672*(VLOOKUP($D672&amp;$L672,FX!$A:$B,2,0)))))</f>
        <v>-155</v>
      </c>
      <c r="BK672" t="str">
        <f>IF(E672="CASH",IFERROR(VLOOKUP(M672,[1]mapping!$A:$C,3,0),""),IF(I672="F.E.T.",IF(VLOOKUP(O672,[1]forwards!$E:$Q,13,0)=0,"",VLOOKUP(O672,[1]forwards!$E:$Q,13,0)),""))</f>
        <v>PD</v>
      </c>
      <c r="BL672" t="str">
        <f>IF($B672&lt;&gt;VLOOKUP($BL$1,NAV!$A:$N,MATCH("SubFund_Code",NAV!$A$1:$N$1,0),0),"n/a",IF($BK672="",$BJ672/SUMIFS($BJ:$BJ,$BK:$BK,"",$B:$B,$B672)*VLOOKUP($BL$1,NAV!$A:$N,MATCH("Hedged sc",NAV!$A$1:$N$1,0),0)/VLOOKUP($BL$1,NAV!$A:$N,MATCH("SC in FUND CCY",NAV!$A$1:$N$1,0),0),IF($BK672&lt;&gt;VLOOKUP($BL$1,NAV!$A:$N,MATCH("SC",NAV!$A$1:$N$1,0),0),"n/a",$BJ672/VLOOKUP($BL$1,NAV!$A:$N,MATCH("SC in FUND CCY",NAV!$A$1:$N$1,0),0))))</f>
        <v>n/a</v>
      </c>
    </row>
    <row r="673" spans="1:64" hidden="1" x14ac:dyDescent="0.25">
      <c r="A673" s="1">
        <v>44196</v>
      </c>
      <c r="B673" t="s">
        <v>96</v>
      </c>
      <c r="C673" t="s">
        <v>97</v>
      </c>
      <c r="D673" t="s">
        <v>73</v>
      </c>
      <c r="E673" t="s">
        <v>58</v>
      </c>
      <c r="F673" t="s">
        <v>59</v>
      </c>
      <c r="G673" t="s">
        <v>60</v>
      </c>
      <c r="H673">
        <v>850</v>
      </c>
      <c r="I673" t="s">
        <v>62</v>
      </c>
      <c r="L673" t="s">
        <v>73</v>
      </c>
      <c r="M673">
        <v>294881</v>
      </c>
      <c r="N673">
        <v>0</v>
      </c>
      <c r="Q673" t="s">
        <v>89</v>
      </c>
      <c r="AQ673">
        <v>-3</v>
      </c>
      <c r="AS673">
        <v>-3</v>
      </c>
      <c r="AT673">
        <v>-3</v>
      </c>
      <c r="AV673">
        <v>-3</v>
      </c>
      <c r="BA673">
        <v>32017217</v>
      </c>
      <c r="BD673">
        <v>2496256286</v>
      </c>
      <c r="BE673">
        <v>0</v>
      </c>
      <c r="BF673" t="str">
        <f>IF(TRIM(W673)="",IF(TRIM(O673)="",IF(TRIM(M673)="","please check",CONCATENATE(M673,"_",COUNTIFS($M$2:$M673,M673,$C$2:$C673,$C673))),CONCATENATE(O673,"_",COUNTIFS($O$2:$O673,O673,$C$2:$C673,$C673))),W673)</f>
        <v>294881_1</v>
      </c>
      <c r="BG673" t="str">
        <f t="shared" si="38"/>
        <v/>
      </c>
      <c r="BH673">
        <f t="shared" si="39"/>
        <v>-3</v>
      </c>
      <c r="BI673">
        <f t="shared" si="40"/>
        <v>-3</v>
      </c>
      <c r="BJ673">
        <f>IF($I673&lt;&gt;"F.E.T.",$AV673,IF($BK673="",IF($D673=$L673,$BI673,-SUMIFS($BI:$BI,$BG:$BG,$BG673,$B:$B,$B673,$L:$L,"&lt;&gt;"&amp;$L673)+SUMIFS($AY:$AY,$BG:$BG,$BG673,$B:$B,$B673)),IF($D673=$L673,-SUMIFS($BI:$BI,$BG:$BG,$BG673,$B:$B,$B673,$L:$L,"&lt;&gt;"&amp;$L673)*VLOOKUP($D673&amp;(IF($L673=MID($Q673,FIND("Bought ",$Q673)+7,3),MID($Q673,FIND("Sold ",$Q673)+5,3),IF($L673=MID($Q673,FIND("Sold ",$Q673)+5,3),MID($Q673,FIND("Bought ",$Q673)+7,3),"error"))),FX!$A:$B,2,0)+SUMIFS($AY:$AY,$BG:$BG,$BG673,$B:$B,$B673),$BI673*(VLOOKUP($D673&amp;$L673,FX!$A:$B,2,0)))))</f>
        <v>-3</v>
      </c>
      <c r="BK673" t="str">
        <f>IF(E673="CASH",IFERROR(VLOOKUP(M673,[1]mapping!$A:$C,3,0),""),IF(I673="F.E.T.",IF(VLOOKUP(O673,[1]forwards!$E:$Q,13,0)=0,"",VLOOKUP(O673,[1]forwards!$E:$Q,13,0)),""))</f>
        <v>PD</v>
      </c>
      <c r="BL673" t="str">
        <f>IF($B673&lt;&gt;VLOOKUP($BL$1,NAV!$A:$N,MATCH("SubFund_Code",NAV!$A$1:$N$1,0),0),"n/a",IF($BK673="",$BJ673/SUMIFS($BJ:$BJ,$BK:$BK,"",$B:$B,$B673)*VLOOKUP($BL$1,NAV!$A:$N,MATCH("Hedged sc",NAV!$A$1:$N$1,0),0)/VLOOKUP($BL$1,NAV!$A:$N,MATCH("SC in FUND CCY",NAV!$A$1:$N$1,0),0),IF($BK673&lt;&gt;VLOOKUP($BL$1,NAV!$A:$N,MATCH("SC",NAV!$A$1:$N$1,0),0),"n/a",$BJ673/VLOOKUP($BL$1,NAV!$A:$N,MATCH("SC in FUND CCY",NAV!$A$1:$N$1,0),0))))</f>
        <v>n/a</v>
      </c>
    </row>
    <row r="674" spans="1:64" hidden="1" x14ac:dyDescent="0.25">
      <c r="A674" s="1">
        <v>44196</v>
      </c>
      <c r="B674" t="s">
        <v>96</v>
      </c>
      <c r="C674" t="s">
        <v>97</v>
      </c>
      <c r="D674" t="s">
        <v>73</v>
      </c>
      <c r="E674" t="s">
        <v>58</v>
      </c>
      <c r="F674" t="s">
        <v>59</v>
      </c>
      <c r="G674" t="s">
        <v>60</v>
      </c>
      <c r="H674">
        <v>450</v>
      </c>
      <c r="I674" t="s">
        <v>58</v>
      </c>
      <c r="L674" t="s">
        <v>73</v>
      </c>
      <c r="M674">
        <v>144120</v>
      </c>
      <c r="N674">
        <v>0</v>
      </c>
      <c r="Q674" t="s">
        <v>61</v>
      </c>
      <c r="AQ674">
        <v>32677373</v>
      </c>
      <c r="AS674">
        <v>32677373</v>
      </c>
      <c r="AT674">
        <v>32677373</v>
      </c>
      <c r="AV674">
        <v>32677373</v>
      </c>
      <c r="BA674">
        <v>32017217</v>
      </c>
      <c r="BD674">
        <v>2496256286</v>
      </c>
      <c r="BE674">
        <v>1.3090550000000001</v>
      </c>
      <c r="BF674" t="str">
        <f>IF(TRIM(W674)="",IF(TRIM(O674)="",IF(TRIM(M674)="","please check",CONCATENATE(M674,"_",COUNTIFS($M$2:$M674,M674,$C$2:$C674,$C674))),CONCATENATE(O674,"_",COUNTIFS($O$2:$O674,O674,$C$2:$C674,$C674))),W674)</f>
        <v>144120_1</v>
      </c>
      <c r="BG674" t="str">
        <f t="shared" si="38"/>
        <v/>
      </c>
      <c r="BH674">
        <f t="shared" si="39"/>
        <v>32677373</v>
      </c>
      <c r="BI674">
        <f t="shared" si="40"/>
        <v>32677373</v>
      </c>
      <c r="BJ674">
        <f>IF($I674&lt;&gt;"F.E.T.",$AV674,IF($BK674="",IF($D674=$L674,$BI674,-SUMIFS($BI:$BI,$BG:$BG,$BG674,$B:$B,$B674,$L:$L,"&lt;&gt;"&amp;$L674)+SUMIFS($AY:$AY,$BG:$BG,$BG674,$B:$B,$B674)),IF($D674=$L674,-SUMIFS($BI:$BI,$BG:$BG,$BG674,$B:$B,$B674,$L:$L,"&lt;&gt;"&amp;$L674)*VLOOKUP($D674&amp;(IF($L674=MID($Q674,FIND("Bought ",$Q674)+7,3),MID($Q674,FIND("Sold ",$Q674)+5,3),IF($L674=MID($Q674,FIND("Sold ",$Q674)+5,3),MID($Q674,FIND("Bought ",$Q674)+7,3),"error"))),FX!$A:$B,2,0)+SUMIFS($AY:$AY,$BG:$BG,$BG674,$B:$B,$B674),$BI674*(VLOOKUP($D674&amp;$L674,FX!$A:$B,2,0)))))</f>
        <v>32677373</v>
      </c>
      <c r="BK674" t="str">
        <f>IF(E674="CASH",IFERROR(VLOOKUP(M674,[1]mapping!$A:$C,3,0),""),IF(I674="F.E.T.",IF(VLOOKUP(O674,[1]forwards!$E:$Q,13,0)=0,"",VLOOKUP(O674,[1]forwards!$E:$Q,13,0)),""))</f>
        <v/>
      </c>
      <c r="BL674" t="str">
        <f>IF($B674&lt;&gt;VLOOKUP($BL$1,NAV!$A:$N,MATCH("SubFund_Code",NAV!$A$1:$N$1,0),0),"n/a",IF($BK674="",$BJ674/SUMIFS($BJ:$BJ,$BK:$BK,"",$B:$B,$B674)*VLOOKUP($BL$1,NAV!$A:$N,MATCH("Hedged sc",NAV!$A$1:$N$1,0),0)/VLOOKUP($BL$1,NAV!$A:$N,MATCH("SC in FUND CCY",NAV!$A$1:$N$1,0),0),IF($BK674&lt;&gt;VLOOKUP($BL$1,NAV!$A:$N,MATCH("SC",NAV!$A$1:$N$1,0),0),"n/a",$BJ674/VLOOKUP($BL$1,NAV!$A:$N,MATCH("SC in FUND CCY",NAV!$A$1:$N$1,0),0))))</f>
        <v>n/a</v>
      </c>
    </row>
    <row r="675" spans="1:64" hidden="1" x14ac:dyDescent="0.25">
      <c r="A675" s="1">
        <v>44196</v>
      </c>
      <c r="B675" t="s">
        <v>96</v>
      </c>
      <c r="C675" t="s">
        <v>97</v>
      </c>
      <c r="D675" t="s">
        <v>73</v>
      </c>
      <c r="E675" t="s">
        <v>58</v>
      </c>
      <c r="F675" t="s">
        <v>59</v>
      </c>
      <c r="G675" t="s">
        <v>60</v>
      </c>
      <c r="H675">
        <v>600</v>
      </c>
      <c r="I675" t="s">
        <v>65</v>
      </c>
      <c r="L675" t="s">
        <v>73</v>
      </c>
      <c r="M675">
        <v>152001</v>
      </c>
      <c r="N675">
        <v>0</v>
      </c>
      <c r="Q675" t="s">
        <v>66</v>
      </c>
      <c r="AQ675">
        <v>-1634</v>
      </c>
      <c r="AS675">
        <v>-1634</v>
      </c>
      <c r="AT675">
        <v>-1634</v>
      </c>
      <c r="AV675">
        <v>-1634</v>
      </c>
      <c r="BA675">
        <v>32017217</v>
      </c>
      <c r="BD675">
        <v>2496256286</v>
      </c>
      <c r="BE675">
        <v>-6.4999999999999994E-5</v>
      </c>
      <c r="BF675" t="str">
        <f>IF(TRIM(W675)="",IF(TRIM(O675)="",IF(TRIM(M675)="","please check",CONCATENATE(M675,"_",COUNTIFS($M$2:$M675,M675,$C$2:$C675,$C675))),CONCATENATE(O675,"_",COUNTIFS($O$2:$O675,O675,$C$2:$C675,$C675))),W675)</f>
        <v>152001_1</v>
      </c>
      <c r="BG675" t="str">
        <f t="shared" si="38"/>
        <v/>
      </c>
      <c r="BH675">
        <f t="shared" si="39"/>
        <v>-1634</v>
      </c>
      <c r="BI675">
        <f t="shared" si="40"/>
        <v>-1634</v>
      </c>
      <c r="BJ675">
        <f>IF($I675&lt;&gt;"F.E.T.",$AV675,IF($BK675="",IF($D675=$L675,$BI675,-SUMIFS($BI:$BI,$BG:$BG,$BG675,$B:$B,$B675,$L:$L,"&lt;&gt;"&amp;$L675)+SUMIFS($AY:$AY,$BG:$BG,$BG675,$B:$B,$B675)),IF($D675=$L675,-SUMIFS($BI:$BI,$BG:$BG,$BG675,$B:$B,$B675,$L:$L,"&lt;&gt;"&amp;$L675)*VLOOKUP($D675&amp;(IF($L675=MID($Q675,FIND("Bought ",$Q675)+7,3),MID($Q675,FIND("Sold ",$Q675)+5,3),IF($L675=MID($Q675,FIND("Sold ",$Q675)+5,3),MID($Q675,FIND("Bought ",$Q675)+7,3),"error"))),FX!$A:$B,2,0)+SUMIFS($AY:$AY,$BG:$BG,$BG675,$B:$B,$B675),$BI675*(VLOOKUP($D675&amp;$L675,FX!$A:$B,2,0)))))</f>
        <v>-1634</v>
      </c>
      <c r="BK675" t="str">
        <f>IF(E675="CASH",IFERROR(VLOOKUP(M675,[1]mapping!$A:$C,3,0),""),IF(I675="F.E.T.",IF(VLOOKUP(O675,[1]forwards!$E:$Q,13,0)=0,"",VLOOKUP(O675,[1]forwards!$E:$Q,13,0)),""))</f>
        <v/>
      </c>
      <c r="BL675" t="str">
        <f>IF($B675&lt;&gt;VLOOKUP($BL$1,NAV!$A:$N,MATCH("SubFund_Code",NAV!$A$1:$N$1,0),0),"n/a",IF($BK675="",$BJ675/SUMIFS($BJ:$BJ,$BK:$BK,"",$B:$B,$B675)*VLOOKUP($BL$1,NAV!$A:$N,MATCH("Hedged sc",NAV!$A$1:$N$1,0),0)/VLOOKUP($BL$1,NAV!$A:$N,MATCH("SC in FUND CCY",NAV!$A$1:$N$1,0),0),IF($BK675&lt;&gt;VLOOKUP($BL$1,NAV!$A:$N,MATCH("SC",NAV!$A$1:$N$1,0),0),"n/a",$BJ675/VLOOKUP($BL$1,NAV!$A:$N,MATCH("SC in FUND CCY",NAV!$A$1:$N$1,0),0))))</f>
        <v>n/a</v>
      </c>
    </row>
    <row r="676" spans="1:64" hidden="1" x14ac:dyDescent="0.25">
      <c r="A676" s="1">
        <v>44196</v>
      </c>
      <c r="B676" t="s">
        <v>96</v>
      </c>
      <c r="C676" t="s">
        <v>97</v>
      </c>
      <c r="D676" t="s">
        <v>73</v>
      </c>
      <c r="E676" t="s">
        <v>58</v>
      </c>
      <c r="F676" t="s">
        <v>59</v>
      </c>
      <c r="G676" t="s">
        <v>60</v>
      </c>
      <c r="H676">
        <v>600</v>
      </c>
      <c r="I676" t="s">
        <v>65</v>
      </c>
      <c r="L676" t="s">
        <v>73</v>
      </c>
      <c r="M676">
        <v>155000</v>
      </c>
      <c r="N676">
        <v>0</v>
      </c>
      <c r="Q676" t="s">
        <v>82</v>
      </c>
      <c r="AQ676">
        <v>2963476</v>
      </c>
      <c r="AS676">
        <v>2963476</v>
      </c>
      <c r="AT676">
        <v>2963476</v>
      </c>
      <c r="AV676">
        <v>2963476</v>
      </c>
      <c r="BA676">
        <v>32017217</v>
      </c>
      <c r="BD676">
        <v>2496256286</v>
      </c>
      <c r="BE676">
        <v>0.118717</v>
      </c>
      <c r="BF676" t="str">
        <f>IF(TRIM(W676)="",IF(TRIM(O676)="",IF(TRIM(M676)="","please check",CONCATENATE(M676,"_",COUNTIFS($M$2:$M676,M676,$C$2:$C676,$C676))),CONCATENATE(O676,"_",COUNTIFS($O$2:$O676,O676,$C$2:$C676,$C676))),W676)</f>
        <v>155000_1</v>
      </c>
      <c r="BG676" t="str">
        <f t="shared" si="38"/>
        <v/>
      </c>
      <c r="BH676">
        <f t="shared" si="39"/>
        <v>2963476</v>
      </c>
      <c r="BI676">
        <f t="shared" si="40"/>
        <v>2963476</v>
      </c>
      <c r="BJ676">
        <f>IF($I676&lt;&gt;"F.E.T.",$AV676,IF($BK676="",IF($D676=$L676,$BI676,-SUMIFS($BI:$BI,$BG:$BG,$BG676,$B:$B,$B676,$L:$L,"&lt;&gt;"&amp;$L676)+SUMIFS($AY:$AY,$BG:$BG,$BG676,$B:$B,$B676)),IF($D676=$L676,-SUMIFS($BI:$BI,$BG:$BG,$BG676,$B:$B,$B676,$L:$L,"&lt;&gt;"&amp;$L676)*VLOOKUP($D676&amp;(IF($L676=MID($Q676,FIND("Bought ",$Q676)+7,3),MID($Q676,FIND("Sold ",$Q676)+5,3),IF($L676=MID($Q676,FIND("Sold ",$Q676)+5,3),MID($Q676,FIND("Bought ",$Q676)+7,3),"error"))),FX!$A:$B,2,0)+SUMIFS($AY:$AY,$BG:$BG,$BG676,$B:$B,$B676),$BI676*(VLOOKUP($D676&amp;$L676,FX!$A:$B,2,0)))))</f>
        <v>2963476</v>
      </c>
      <c r="BK676" t="str">
        <f>IF(E676="CASH",IFERROR(VLOOKUP(M676,[1]mapping!$A:$C,3,0),""),IF(I676="F.E.T.",IF(VLOOKUP(O676,[1]forwards!$E:$Q,13,0)=0,"",VLOOKUP(O676,[1]forwards!$E:$Q,13,0)),""))</f>
        <v/>
      </c>
      <c r="BL676" t="str">
        <f>IF($B676&lt;&gt;VLOOKUP($BL$1,NAV!$A:$N,MATCH("SubFund_Code",NAV!$A$1:$N$1,0),0),"n/a",IF($BK676="",$BJ676/SUMIFS($BJ:$BJ,$BK:$BK,"",$B:$B,$B676)*VLOOKUP($BL$1,NAV!$A:$N,MATCH("Hedged sc",NAV!$A$1:$N$1,0),0)/VLOOKUP($BL$1,NAV!$A:$N,MATCH("SC in FUND CCY",NAV!$A$1:$N$1,0),0),IF($BK676&lt;&gt;VLOOKUP($BL$1,NAV!$A:$N,MATCH("SC",NAV!$A$1:$N$1,0),0),"n/a",$BJ676/VLOOKUP($BL$1,NAV!$A:$N,MATCH("SC in FUND CCY",NAV!$A$1:$N$1,0),0))))</f>
        <v>n/a</v>
      </c>
    </row>
    <row r="677" spans="1:64" hidden="1" x14ac:dyDescent="0.25">
      <c r="A677" s="1">
        <v>44196</v>
      </c>
      <c r="B677" t="s">
        <v>96</v>
      </c>
      <c r="C677" t="s">
        <v>97</v>
      </c>
      <c r="D677" t="s">
        <v>73</v>
      </c>
      <c r="E677" t="s">
        <v>58</v>
      </c>
      <c r="F677" t="s">
        <v>59</v>
      </c>
      <c r="G677" t="s">
        <v>60</v>
      </c>
      <c r="H677">
        <v>850</v>
      </c>
      <c r="I677" t="s">
        <v>62</v>
      </c>
      <c r="L677" t="s">
        <v>73</v>
      </c>
      <c r="M677">
        <v>263076</v>
      </c>
      <c r="N677">
        <v>0</v>
      </c>
      <c r="Q677" t="s">
        <v>90</v>
      </c>
      <c r="AQ677">
        <v>-221</v>
      </c>
      <c r="AS677">
        <v>-221</v>
      </c>
      <c r="AT677">
        <v>-221</v>
      </c>
      <c r="AV677">
        <v>-221</v>
      </c>
      <c r="BA677">
        <v>32017217</v>
      </c>
      <c r="BD677">
        <v>2496256286</v>
      </c>
      <c r="BE677">
        <v>-9.0000000000000002E-6</v>
      </c>
      <c r="BF677" t="str">
        <f>IF(TRIM(W677)="",IF(TRIM(O677)="",IF(TRIM(M677)="","please check",CONCATENATE(M677,"_",COUNTIFS($M$2:$M677,M677,$C$2:$C677,$C677))),CONCATENATE(O677,"_",COUNTIFS($O$2:$O677,O677,$C$2:$C677,$C677))),W677)</f>
        <v>263076_1</v>
      </c>
      <c r="BG677" t="str">
        <f t="shared" si="38"/>
        <v/>
      </c>
      <c r="BH677">
        <f t="shared" si="39"/>
        <v>-221</v>
      </c>
      <c r="BI677">
        <f t="shared" si="40"/>
        <v>-221</v>
      </c>
      <c r="BJ677">
        <f>IF($I677&lt;&gt;"F.E.T.",$AV677,IF($BK677="",IF($D677=$L677,$BI677,-SUMIFS($BI:$BI,$BG:$BG,$BG677,$B:$B,$B677,$L:$L,"&lt;&gt;"&amp;$L677)+SUMIFS($AY:$AY,$BG:$BG,$BG677,$B:$B,$B677)),IF($D677=$L677,-SUMIFS($BI:$BI,$BG:$BG,$BG677,$B:$B,$B677,$L:$L,"&lt;&gt;"&amp;$L677)*VLOOKUP($D677&amp;(IF($L677=MID($Q677,FIND("Bought ",$Q677)+7,3),MID($Q677,FIND("Sold ",$Q677)+5,3),IF($L677=MID($Q677,FIND("Sold ",$Q677)+5,3),MID($Q677,FIND("Bought ",$Q677)+7,3),"error"))),FX!$A:$B,2,0)+SUMIFS($AY:$AY,$BG:$BG,$BG677,$B:$B,$B677),$BI677*(VLOOKUP($D677&amp;$L677,FX!$A:$B,2,0)))))</f>
        <v>-221</v>
      </c>
      <c r="BK677" t="str">
        <f>IF(E677="CASH",IFERROR(VLOOKUP(M677,[1]mapping!$A:$C,3,0),""),IF(I677="F.E.T.",IF(VLOOKUP(O677,[1]forwards!$E:$Q,13,0)=0,"",VLOOKUP(O677,[1]forwards!$E:$Q,13,0)),""))</f>
        <v>PD</v>
      </c>
      <c r="BL677" t="str">
        <f>IF($B677&lt;&gt;VLOOKUP($BL$1,NAV!$A:$N,MATCH("SubFund_Code",NAV!$A$1:$N$1,0),0),"n/a",IF($BK677="",$BJ677/SUMIFS($BJ:$BJ,$BK:$BK,"",$B:$B,$B677)*VLOOKUP($BL$1,NAV!$A:$N,MATCH("Hedged sc",NAV!$A$1:$N$1,0),0)/VLOOKUP($BL$1,NAV!$A:$N,MATCH("SC in FUND CCY",NAV!$A$1:$N$1,0),0),IF($BK677&lt;&gt;VLOOKUP($BL$1,NAV!$A:$N,MATCH("SC",NAV!$A$1:$N$1,0),0),"n/a",$BJ677/VLOOKUP($BL$1,NAV!$A:$N,MATCH("SC in FUND CCY",NAV!$A$1:$N$1,0),0))))</f>
        <v>n/a</v>
      </c>
    </row>
    <row r="678" spans="1:64" hidden="1" x14ac:dyDescent="0.25">
      <c r="A678" s="1">
        <v>44196</v>
      </c>
      <c r="B678" t="s">
        <v>96</v>
      </c>
      <c r="C678" t="s">
        <v>97</v>
      </c>
      <c r="D678" t="s">
        <v>73</v>
      </c>
      <c r="E678" t="s">
        <v>58</v>
      </c>
      <c r="F678" t="s">
        <v>59</v>
      </c>
      <c r="G678" t="s">
        <v>60</v>
      </c>
      <c r="H678">
        <v>850</v>
      </c>
      <c r="I678" t="s">
        <v>62</v>
      </c>
      <c r="L678" t="s">
        <v>73</v>
      </c>
      <c r="M678">
        <v>264287</v>
      </c>
      <c r="N678">
        <v>0</v>
      </c>
      <c r="Q678" t="s">
        <v>81</v>
      </c>
      <c r="AQ678">
        <v>-167762</v>
      </c>
      <c r="AS678">
        <v>-167762</v>
      </c>
      <c r="AT678">
        <v>-167762</v>
      </c>
      <c r="AV678">
        <v>-167762</v>
      </c>
      <c r="BA678">
        <v>32017217</v>
      </c>
      <c r="BD678">
        <v>2496256286</v>
      </c>
      <c r="BE678">
        <v>-6.7210000000000004E-3</v>
      </c>
      <c r="BF678" t="str">
        <f>IF(TRIM(W678)="",IF(TRIM(O678)="",IF(TRIM(M678)="","please check",CONCATENATE(M678,"_",COUNTIFS($M$2:$M678,M678,$C$2:$C678,$C678))),CONCATENATE(O678,"_",COUNTIFS($O$2:$O678,O678,$C$2:$C678,$C678))),W678)</f>
        <v>264287_1</v>
      </c>
      <c r="BG678" t="str">
        <f t="shared" si="38"/>
        <v/>
      </c>
      <c r="BH678">
        <f t="shared" si="39"/>
        <v>-167762</v>
      </c>
      <c r="BI678">
        <f t="shared" si="40"/>
        <v>-167762</v>
      </c>
      <c r="BJ678">
        <f>IF($I678&lt;&gt;"F.E.T.",$AV678,IF($BK678="",IF($D678=$L678,$BI678,-SUMIFS($BI:$BI,$BG:$BG,$BG678,$B:$B,$B678,$L:$L,"&lt;&gt;"&amp;$L678)+SUMIFS($AY:$AY,$BG:$BG,$BG678,$B:$B,$B678)),IF($D678=$L678,-SUMIFS($BI:$BI,$BG:$BG,$BG678,$B:$B,$B678,$L:$L,"&lt;&gt;"&amp;$L678)*VLOOKUP($D678&amp;(IF($L678=MID($Q678,FIND("Bought ",$Q678)+7,3),MID($Q678,FIND("Sold ",$Q678)+5,3),IF($L678=MID($Q678,FIND("Sold ",$Q678)+5,3),MID($Q678,FIND("Bought ",$Q678)+7,3),"error"))),FX!$A:$B,2,0)+SUMIFS($AY:$AY,$BG:$BG,$BG678,$B:$B,$B678),$BI678*(VLOOKUP($D678&amp;$L678,FX!$A:$B,2,0)))))</f>
        <v>-167762</v>
      </c>
      <c r="BK678" t="str">
        <f>IF(E678="CASH",IFERROR(VLOOKUP(M678,[1]mapping!$A:$C,3,0),""),IF(I678="F.E.T.",IF(VLOOKUP(O678,[1]forwards!$E:$Q,13,0)=0,"",VLOOKUP(O678,[1]forwards!$E:$Q,13,0)),""))</f>
        <v>P</v>
      </c>
      <c r="BL678" t="str">
        <f>IF($B678&lt;&gt;VLOOKUP($BL$1,NAV!$A:$N,MATCH("SubFund_Code",NAV!$A$1:$N$1,0),0),"n/a",IF($BK678="",$BJ678/SUMIFS($BJ:$BJ,$BK:$BK,"",$B:$B,$B678)*VLOOKUP($BL$1,NAV!$A:$N,MATCH("Hedged sc",NAV!$A$1:$N$1,0),0)/VLOOKUP($BL$1,NAV!$A:$N,MATCH("SC in FUND CCY",NAV!$A$1:$N$1,0),0),IF($BK678&lt;&gt;VLOOKUP($BL$1,NAV!$A:$N,MATCH("SC",NAV!$A$1:$N$1,0),0),"n/a",$BJ678/VLOOKUP($BL$1,NAV!$A:$N,MATCH("SC in FUND CCY",NAV!$A$1:$N$1,0),0))))</f>
        <v>n/a</v>
      </c>
    </row>
    <row r="679" spans="1:64" hidden="1" x14ac:dyDescent="0.25">
      <c r="A679" s="1">
        <v>44196</v>
      </c>
      <c r="B679" t="s">
        <v>96</v>
      </c>
      <c r="C679" t="s">
        <v>97</v>
      </c>
      <c r="D679" t="s">
        <v>73</v>
      </c>
      <c r="E679" t="s">
        <v>58</v>
      </c>
      <c r="F679" t="s">
        <v>59</v>
      </c>
      <c r="G679" t="s">
        <v>60</v>
      </c>
      <c r="H679">
        <v>850</v>
      </c>
      <c r="I679" t="s">
        <v>62</v>
      </c>
      <c r="L679" t="s">
        <v>73</v>
      </c>
      <c r="M679">
        <v>264293</v>
      </c>
      <c r="N679">
        <v>0</v>
      </c>
      <c r="Q679" t="s">
        <v>91</v>
      </c>
      <c r="AQ679">
        <v>-1158231</v>
      </c>
      <c r="AS679">
        <v>-1158231</v>
      </c>
      <c r="AT679">
        <v>-1158231</v>
      </c>
      <c r="AV679">
        <v>-1158231</v>
      </c>
      <c r="BA679">
        <v>32017217</v>
      </c>
      <c r="BD679">
        <v>2496256286</v>
      </c>
      <c r="BE679">
        <v>-4.6399000000000003E-2</v>
      </c>
      <c r="BF679" t="str">
        <f>IF(TRIM(W679)="",IF(TRIM(O679)="",IF(TRIM(M679)="","please check",CONCATENATE(M679,"_",COUNTIFS($M$2:$M679,M679,$C$2:$C679,$C679))),CONCATENATE(O679,"_",COUNTIFS($O$2:$O679,O679,$C$2:$C679,$C679))),W679)</f>
        <v>264293_1</v>
      </c>
      <c r="BG679" t="str">
        <f t="shared" si="38"/>
        <v/>
      </c>
      <c r="BH679">
        <f t="shared" si="39"/>
        <v>-1158231</v>
      </c>
      <c r="BI679">
        <f t="shared" si="40"/>
        <v>-1158231</v>
      </c>
      <c r="BJ679">
        <f>IF($I679&lt;&gt;"F.E.T.",$AV679,IF($BK679="",IF($D679=$L679,$BI679,-SUMIFS($BI:$BI,$BG:$BG,$BG679,$B:$B,$B679,$L:$L,"&lt;&gt;"&amp;$L679)+SUMIFS($AY:$AY,$BG:$BG,$BG679,$B:$B,$B679)),IF($D679=$L679,-SUMIFS($BI:$BI,$BG:$BG,$BG679,$B:$B,$B679,$L:$L,"&lt;&gt;"&amp;$L679)*VLOOKUP($D679&amp;(IF($L679=MID($Q679,FIND("Bought ",$Q679)+7,3),MID($Q679,FIND("Sold ",$Q679)+5,3),IF($L679=MID($Q679,FIND("Sold ",$Q679)+5,3),MID($Q679,FIND("Bought ",$Q679)+7,3),"error"))),FX!$A:$B,2,0)+SUMIFS($AY:$AY,$BG:$BG,$BG679,$B:$B,$B679),$BI679*(VLOOKUP($D679&amp;$L679,FX!$A:$B,2,0)))))</f>
        <v>-1158231</v>
      </c>
      <c r="BK679" t="str">
        <f>IF(E679="CASH",IFERROR(VLOOKUP(M679,[1]mapping!$A:$C,3,0),""),IF(I679="F.E.T.",IF(VLOOKUP(O679,[1]forwards!$E:$Q,13,0)=0,"",VLOOKUP(O679,[1]forwards!$E:$Q,13,0)),""))</f>
        <v>I</v>
      </c>
      <c r="BL679" t="str">
        <f>IF($B679&lt;&gt;VLOOKUP($BL$1,NAV!$A:$N,MATCH("SubFund_Code",NAV!$A$1:$N$1,0),0),"n/a",IF($BK679="",$BJ679/SUMIFS($BJ:$BJ,$BK:$BK,"",$B:$B,$B679)*VLOOKUP($BL$1,NAV!$A:$N,MATCH("Hedged sc",NAV!$A$1:$N$1,0),0)/VLOOKUP($BL$1,NAV!$A:$N,MATCH("SC in FUND CCY",NAV!$A$1:$N$1,0),0),IF($BK679&lt;&gt;VLOOKUP($BL$1,NAV!$A:$N,MATCH("SC",NAV!$A$1:$N$1,0),0),"n/a",$BJ679/VLOOKUP($BL$1,NAV!$A:$N,MATCH("SC in FUND CCY",NAV!$A$1:$N$1,0),0))))</f>
        <v>n/a</v>
      </c>
    </row>
    <row r="680" spans="1:64" hidden="1" x14ac:dyDescent="0.25">
      <c r="A680" s="1">
        <v>44196</v>
      </c>
      <c r="B680" t="s">
        <v>96</v>
      </c>
      <c r="C680" t="s">
        <v>97</v>
      </c>
      <c r="D680" t="s">
        <v>73</v>
      </c>
      <c r="E680" t="s">
        <v>58</v>
      </c>
      <c r="F680" t="s">
        <v>59</v>
      </c>
      <c r="G680" t="s">
        <v>60</v>
      </c>
      <c r="H680">
        <v>800</v>
      </c>
      <c r="I680" t="s">
        <v>68</v>
      </c>
      <c r="L680" t="s">
        <v>73</v>
      </c>
      <c r="M680">
        <v>265000</v>
      </c>
      <c r="N680">
        <v>0</v>
      </c>
      <c r="Q680" t="s">
        <v>69</v>
      </c>
      <c r="AQ680">
        <v>-1791626</v>
      </c>
      <c r="AS680">
        <v>-1791626</v>
      </c>
      <c r="AT680">
        <v>-1791626</v>
      </c>
      <c r="AV680">
        <v>-1791626</v>
      </c>
      <c r="BA680">
        <v>32017217</v>
      </c>
      <c r="BD680">
        <v>2496256286</v>
      </c>
      <c r="BE680">
        <v>-7.1773000000000003E-2</v>
      </c>
      <c r="BF680" t="str">
        <f>IF(TRIM(W680)="",IF(TRIM(O680)="",IF(TRIM(M680)="","please check",CONCATENATE(M680,"_",COUNTIFS($M$2:$M680,M680,$C$2:$C680,$C680))),CONCATENATE(O680,"_",COUNTIFS($O$2:$O680,O680,$C$2:$C680,$C680))),W680)</f>
        <v>265000_1</v>
      </c>
      <c r="BG680" t="str">
        <f t="shared" si="38"/>
        <v/>
      </c>
      <c r="BH680">
        <f t="shared" si="39"/>
        <v>-1791626</v>
      </c>
      <c r="BI680">
        <f t="shared" si="40"/>
        <v>-1791626</v>
      </c>
      <c r="BJ680">
        <f>IF($I680&lt;&gt;"F.E.T.",$AV680,IF($BK680="",IF($D680=$L680,$BI680,-SUMIFS($BI:$BI,$BG:$BG,$BG680,$B:$B,$B680,$L:$L,"&lt;&gt;"&amp;$L680)+SUMIFS($AY:$AY,$BG:$BG,$BG680,$B:$B,$B680)),IF($D680=$L680,-SUMIFS($BI:$BI,$BG:$BG,$BG680,$B:$B,$B680,$L:$L,"&lt;&gt;"&amp;$L680)*VLOOKUP($D680&amp;(IF($L680=MID($Q680,FIND("Bought ",$Q680)+7,3),MID($Q680,FIND("Sold ",$Q680)+5,3),IF($L680=MID($Q680,FIND("Sold ",$Q680)+5,3),MID($Q680,FIND("Bought ",$Q680)+7,3),"error"))),FX!$A:$B,2,0)+SUMIFS($AY:$AY,$BG:$BG,$BG680,$B:$B,$B680),$BI680*(VLOOKUP($D680&amp;$L680,FX!$A:$B,2,0)))))</f>
        <v>-1791626</v>
      </c>
      <c r="BK680" t="str">
        <f>IF(E680="CASH",IFERROR(VLOOKUP(M680,[1]mapping!$A:$C,3,0),""),IF(I680="F.E.T.",IF(VLOOKUP(O680,[1]forwards!$E:$Q,13,0)=0,"",VLOOKUP(O680,[1]forwards!$E:$Q,13,0)),""))</f>
        <v/>
      </c>
      <c r="BL680" t="str">
        <f>IF($B680&lt;&gt;VLOOKUP($BL$1,NAV!$A:$N,MATCH("SubFund_Code",NAV!$A$1:$N$1,0),0),"n/a",IF($BK680="",$BJ680/SUMIFS($BJ:$BJ,$BK:$BK,"",$B:$B,$B680)*VLOOKUP($BL$1,NAV!$A:$N,MATCH("Hedged sc",NAV!$A$1:$N$1,0),0)/VLOOKUP($BL$1,NAV!$A:$N,MATCH("SC in FUND CCY",NAV!$A$1:$N$1,0),0),IF($BK680&lt;&gt;VLOOKUP($BL$1,NAV!$A:$N,MATCH("SC",NAV!$A$1:$N$1,0),0),"n/a",$BJ680/VLOOKUP($BL$1,NAV!$A:$N,MATCH("SC in FUND CCY",NAV!$A$1:$N$1,0),0))))</f>
        <v>n/a</v>
      </c>
    </row>
    <row r="681" spans="1:64" hidden="1" x14ac:dyDescent="0.25">
      <c r="A681" s="1">
        <v>44196</v>
      </c>
      <c r="B681" t="s">
        <v>96</v>
      </c>
      <c r="C681" t="s">
        <v>97</v>
      </c>
      <c r="D681" t="s">
        <v>73</v>
      </c>
      <c r="E681" t="s">
        <v>58</v>
      </c>
      <c r="F681" t="s">
        <v>59</v>
      </c>
      <c r="G681" t="s">
        <v>60</v>
      </c>
      <c r="H681">
        <v>850</v>
      </c>
      <c r="I681" t="s">
        <v>62</v>
      </c>
      <c r="L681" t="s">
        <v>73</v>
      </c>
      <c r="M681">
        <v>265796</v>
      </c>
      <c r="N681">
        <v>0</v>
      </c>
      <c r="Q681" t="s">
        <v>92</v>
      </c>
      <c r="AQ681">
        <v>-1228</v>
      </c>
      <c r="AS681">
        <v>-1228</v>
      </c>
      <c r="AT681">
        <v>-1228</v>
      </c>
      <c r="AV681">
        <v>-1228</v>
      </c>
      <c r="BA681">
        <v>32017217</v>
      </c>
      <c r="BD681">
        <v>2496256286</v>
      </c>
      <c r="BE681">
        <v>-4.8999999999999998E-5</v>
      </c>
      <c r="BF681" t="str">
        <f>IF(TRIM(W681)="",IF(TRIM(O681)="",IF(TRIM(M681)="","please check",CONCATENATE(M681,"_",COUNTIFS($M$2:$M681,M681,$C$2:$C681,$C681))),CONCATENATE(O681,"_",COUNTIFS($O$2:$O681,O681,$C$2:$C681,$C681))),W681)</f>
        <v>265796_1</v>
      </c>
      <c r="BG681" t="str">
        <f t="shared" si="38"/>
        <v/>
      </c>
      <c r="BH681">
        <f t="shared" si="39"/>
        <v>-1228</v>
      </c>
      <c r="BI681">
        <f t="shared" si="40"/>
        <v>-1228</v>
      </c>
      <c r="BJ681">
        <f>IF($I681&lt;&gt;"F.E.T.",$AV681,IF($BK681="",IF($D681=$L681,$BI681,-SUMIFS($BI:$BI,$BG:$BG,$BG681,$B:$B,$B681,$L:$L,"&lt;&gt;"&amp;$L681)+SUMIFS($AY:$AY,$BG:$BG,$BG681,$B:$B,$B681)),IF($D681=$L681,-SUMIFS($BI:$BI,$BG:$BG,$BG681,$B:$B,$B681,$L:$L,"&lt;&gt;"&amp;$L681)*VLOOKUP($D681&amp;(IF($L681=MID($Q681,FIND("Bought ",$Q681)+7,3),MID($Q681,FIND("Sold ",$Q681)+5,3),IF($L681=MID($Q681,FIND("Sold ",$Q681)+5,3),MID($Q681,FIND("Bought ",$Q681)+7,3),"error"))),FX!$A:$B,2,0)+SUMIFS($AY:$AY,$BG:$BG,$BG681,$B:$B,$B681),$BI681*(VLOOKUP($D681&amp;$L681,FX!$A:$B,2,0)))))</f>
        <v>-1228</v>
      </c>
      <c r="BK681" t="str">
        <f>IF(E681="CASH",IFERROR(VLOOKUP(M681,[1]mapping!$A:$C,3,0),""),IF(I681="F.E.T.",IF(VLOOKUP(O681,[1]forwards!$E:$Q,13,0)=0,"",VLOOKUP(O681,[1]forwards!$E:$Q,13,0)),""))</f>
        <v>PD</v>
      </c>
      <c r="BL681" t="str">
        <f>IF($B681&lt;&gt;VLOOKUP($BL$1,NAV!$A:$N,MATCH("SubFund_Code",NAV!$A$1:$N$1,0),0),"n/a",IF($BK681="",$BJ681/SUMIFS($BJ:$BJ,$BK:$BK,"",$B:$B,$B681)*VLOOKUP($BL$1,NAV!$A:$N,MATCH("Hedged sc",NAV!$A$1:$N$1,0),0)/VLOOKUP($BL$1,NAV!$A:$N,MATCH("SC in FUND CCY",NAV!$A$1:$N$1,0),0),IF($BK681&lt;&gt;VLOOKUP($BL$1,NAV!$A:$N,MATCH("SC",NAV!$A$1:$N$1,0),0),"n/a",$BJ681/VLOOKUP($BL$1,NAV!$A:$N,MATCH("SC in FUND CCY",NAV!$A$1:$N$1,0),0))))</f>
        <v>n/a</v>
      </c>
    </row>
    <row r="682" spans="1:64" hidden="1" x14ac:dyDescent="0.25">
      <c r="A682" s="1">
        <v>44196</v>
      </c>
      <c r="B682" t="s">
        <v>96</v>
      </c>
      <c r="C682" t="s">
        <v>97</v>
      </c>
      <c r="D682" t="s">
        <v>73</v>
      </c>
      <c r="E682" t="s">
        <v>58</v>
      </c>
      <c r="F682" t="s">
        <v>59</v>
      </c>
      <c r="G682" t="s">
        <v>60</v>
      </c>
      <c r="H682">
        <v>850</v>
      </c>
      <c r="I682" t="s">
        <v>62</v>
      </c>
      <c r="L682" t="s">
        <v>73</v>
      </c>
      <c r="M682">
        <v>265797</v>
      </c>
      <c r="N682">
        <v>0</v>
      </c>
      <c r="Q682" t="s">
        <v>92</v>
      </c>
      <c r="AQ682">
        <v>-32</v>
      </c>
      <c r="AS682">
        <v>-32</v>
      </c>
      <c r="AT682">
        <v>-32</v>
      </c>
      <c r="AV682">
        <v>-32</v>
      </c>
      <c r="BA682">
        <v>32017217</v>
      </c>
      <c r="BD682">
        <v>2496256286</v>
      </c>
      <c r="BE682">
        <v>-9.9999999999999995E-7</v>
      </c>
      <c r="BF682" t="str">
        <f>IF(TRIM(W682)="",IF(TRIM(O682)="",IF(TRIM(M682)="","please check",CONCATENATE(M682,"_",COUNTIFS($M$2:$M682,M682,$C$2:$C682,$C682))),CONCATENATE(O682,"_",COUNTIFS($O$2:$O682,O682,$C$2:$C682,$C682))),W682)</f>
        <v>265797_1</v>
      </c>
      <c r="BG682" t="str">
        <f t="shared" si="38"/>
        <v/>
      </c>
      <c r="BH682">
        <f t="shared" si="39"/>
        <v>-32</v>
      </c>
      <c r="BI682">
        <f t="shared" si="40"/>
        <v>-32</v>
      </c>
      <c r="BJ682">
        <f>IF($I682&lt;&gt;"F.E.T.",$AV682,IF($BK682="",IF($D682=$L682,$BI682,-SUMIFS($BI:$BI,$BG:$BG,$BG682,$B:$B,$B682,$L:$L,"&lt;&gt;"&amp;$L682)+SUMIFS($AY:$AY,$BG:$BG,$BG682,$B:$B,$B682)),IF($D682=$L682,-SUMIFS($BI:$BI,$BG:$BG,$BG682,$B:$B,$B682,$L:$L,"&lt;&gt;"&amp;$L682)*VLOOKUP($D682&amp;(IF($L682=MID($Q682,FIND("Bought ",$Q682)+7,3),MID($Q682,FIND("Sold ",$Q682)+5,3),IF($L682=MID($Q682,FIND("Sold ",$Q682)+5,3),MID($Q682,FIND("Bought ",$Q682)+7,3),"error"))),FX!$A:$B,2,0)+SUMIFS($AY:$AY,$BG:$BG,$BG682,$B:$B,$B682),$BI682*(VLOOKUP($D682&amp;$L682,FX!$A:$B,2,0)))))</f>
        <v>-32</v>
      </c>
      <c r="BK682" t="str">
        <f>IF(E682="CASH",IFERROR(VLOOKUP(M682,[1]mapping!$A:$C,3,0),""),IF(I682="F.E.T.",IF(VLOOKUP(O682,[1]forwards!$E:$Q,13,0)=0,"",VLOOKUP(O682,[1]forwards!$E:$Q,13,0)),""))</f>
        <v>PD</v>
      </c>
      <c r="BL682" t="str">
        <f>IF($B682&lt;&gt;VLOOKUP($BL$1,NAV!$A:$N,MATCH("SubFund_Code",NAV!$A$1:$N$1,0),0),"n/a",IF($BK682="",$BJ682/SUMIFS($BJ:$BJ,$BK:$BK,"",$B:$B,$B682)*VLOOKUP($BL$1,NAV!$A:$N,MATCH("Hedged sc",NAV!$A$1:$N$1,0),0)/VLOOKUP($BL$1,NAV!$A:$N,MATCH("SC in FUND CCY",NAV!$A$1:$N$1,0),0),IF($BK682&lt;&gt;VLOOKUP($BL$1,NAV!$A:$N,MATCH("SC",NAV!$A$1:$N$1,0),0),"n/a",$BJ682/VLOOKUP($BL$1,NAV!$A:$N,MATCH("SC in FUND CCY",NAV!$A$1:$N$1,0),0))))</f>
        <v>n/a</v>
      </c>
    </row>
    <row r="683" spans="1:64" hidden="1" x14ac:dyDescent="0.25">
      <c r="A683" s="1">
        <v>44196</v>
      </c>
      <c r="B683" t="s">
        <v>96</v>
      </c>
      <c r="C683" t="s">
        <v>97</v>
      </c>
      <c r="D683" t="s">
        <v>73</v>
      </c>
      <c r="E683" t="s">
        <v>58</v>
      </c>
      <c r="F683" t="s">
        <v>59</v>
      </c>
      <c r="G683" t="s">
        <v>60</v>
      </c>
      <c r="H683">
        <v>850</v>
      </c>
      <c r="I683" t="s">
        <v>62</v>
      </c>
      <c r="L683" t="s">
        <v>73</v>
      </c>
      <c r="M683">
        <v>267100</v>
      </c>
      <c r="N683">
        <v>0</v>
      </c>
      <c r="Q683" t="s">
        <v>75</v>
      </c>
      <c r="AQ683">
        <v>-58077</v>
      </c>
      <c r="AS683">
        <v>-58077</v>
      </c>
      <c r="AT683">
        <v>-58077</v>
      </c>
      <c r="AV683">
        <v>-58077</v>
      </c>
      <c r="BA683">
        <v>32017217</v>
      </c>
      <c r="BD683">
        <v>2496256286</v>
      </c>
      <c r="BE683">
        <v>-2.3270000000000001E-3</v>
      </c>
      <c r="BF683" t="str">
        <f>IF(TRIM(W683)="",IF(TRIM(O683)="",IF(TRIM(M683)="","please check",CONCATENATE(M683,"_",COUNTIFS($M$2:$M683,M683,$C$2:$C683,$C683))),CONCATENATE(O683,"_",COUNTIFS($O$2:$O683,O683,$C$2:$C683,$C683))),W683)</f>
        <v>267100_1</v>
      </c>
      <c r="BG683" t="str">
        <f t="shared" si="38"/>
        <v/>
      </c>
      <c r="BH683">
        <f t="shared" si="39"/>
        <v>-58077</v>
      </c>
      <c r="BI683">
        <f t="shared" si="40"/>
        <v>-58077</v>
      </c>
      <c r="BJ683">
        <f>IF($I683&lt;&gt;"F.E.T.",$AV683,IF($BK683="",IF($D683=$L683,$BI683,-SUMIFS($BI:$BI,$BG:$BG,$BG683,$B:$B,$B683,$L:$L,"&lt;&gt;"&amp;$L683)+SUMIFS($AY:$AY,$BG:$BG,$BG683,$B:$B,$B683)),IF($D683=$L683,-SUMIFS($BI:$BI,$BG:$BG,$BG683,$B:$B,$B683,$L:$L,"&lt;&gt;"&amp;$L683)*VLOOKUP($D683&amp;(IF($L683=MID($Q683,FIND("Bought ",$Q683)+7,3),MID($Q683,FIND("Sold ",$Q683)+5,3),IF($L683=MID($Q683,FIND("Sold ",$Q683)+5,3),MID($Q683,FIND("Bought ",$Q683)+7,3),"error"))),FX!$A:$B,2,0)+SUMIFS($AY:$AY,$BG:$BG,$BG683,$B:$B,$B683),$BI683*(VLOOKUP($D683&amp;$L683,FX!$A:$B,2,0)))))</f>
        <v>-58077</v>
      </c>
      <c r="BK683" t="s">
        <v>1727</v>
      </c>
      <c r="BL683" t="str">
        <f>IF($B683&lt;&gt;VLOOKUP($BL$1,NAV!$A:$N,MATCH("SubFund_Code",NAV!$A$1:$N$1,0),0),"n/a",IF($BK683="",$BJ683/SUMIFS($BJ:$BJ,$BK:$BK,"",$B:$B,$B683)*VLOOKUP($BL$1,NAV!$A:$N,MATCH("Hedged sc",NAV!$A$1:$N$1,0),0)/VLOOKUP($BL$1,NAV!$A:$N,MATCH("SC in FUND CCY",NAV!$A$1:$N$1,0),0),IF($BK683&lt;&gt;VLOOKUP($BL$1,NAV!$A:$N,MATCH("SC",NAV!$A$1:$N$1,0),0),"n/a",$BJ683/VLOOKUP($BL$1,NAV!$A:$N,MATCH("SC in FUND CCY",NAV!$A$1:$N$1,0),0))))</f>
        <v>n/a</v>
      </c>
    </row>
    <row r="684" spans="1:64" hidden="1" x14ac:dyDescent="0.25">
      <c r="A684" s="1">
        <v>44196</v>
      </c>
      <c r="B684" t="s">
        <v>96</v>
      </c>
      <c r="C684" t="s">
        <v>97</v>
      </c>
      <c r="D684" t="s">
        <v>73</v>
      </c>
      <c r="E684" t="s">
        <v>58</v>
      </c>
      <c r="F684" t="s">
        <v>59</v>
      </c>
      <c r="G684" t="s">
        <v>60</v>
      </c>
      <c r="H684">
        <v>850</v>
      </c>
      <c r="I684" t="s">
        <v>62</v>
      </c>
      <c r="L684" t="s">
        <v>73</v>
      </c>
      <c r="M684">
        <v>267101</v>
      </c>
      <c r="N684">
        <v>0</v>
      </c>
      <c r="Q684" t="s">
        <v>75</v>
      </c>
      <c r="AQ684">
        <v>-64795</v>
      </c>
      <c r="AS684">
        <v>-64795</v>
      </c>
      <c r="AT684">
        <v>-64795</v>
      </c>
      <c r="AV684">
        <v>-64795</v>
      </c>
      <c r="BA684">
        <v>32017217</v>
      </c>
      <c r="BD684">
        <v>2496256286</v>
      </c>
      <c r="BE684">
        <v>-2.5959999999999998E-3</v>
      </c>
      <c r="BF684" t="str">
        <f>IF(TRIM(W684)="",IF(TRIM(O684)="",IF(TRIM(M684)="","please check",CONCATENATE(M684,"_",COUNTIFS($M$2:$M684,M684,$C$2:$C684,$C684))),CONCATENATE(O684,"_",COUNTIFS($O$2:$O684,O684,$C$2:$C684,$C684))),W684)</f>
        <v>267101_1</v>
      </c>
      <c r="BG684" t="str">
        <f t="shared" si="38"/>
        <v/>
      </c>
      <c r="BH684">
        <f t="shared" si="39"/>
        <v>-64795</v>
      </c>
      <c r="BI684">
        <f t="shared" si="40"/>
        <v>-64795</v>
      </c>
      <c r="BJ684">
        <f>IF($I684&lt;&gt;"F.E.T.",$AV684,IF($BK684="",IF($D684=$L684,$BI684,-SUMIFS($BI:$BI,$BG:$BG,$BG684,$B:$B,$B684,$L:$L,"&lt;&gt;"&amp;$L684)+SUMIFS($AY:$AY,$BG:$BG,$BG684,$B:$B,$B684)),IF($D684=$L684,-SUMIFS($BI:$BI,$BG:$BG,$BG684,$B:$B,$B684,$L:$L,"&lt;&gt;"&amp;$L684)*VLOOKUP($D684&amp;(IF($L684=MID($Q684,FIND("Bought ",$Q684)+7,3),MID($Q684,FIND("Sold ",$Q684)+5,3),IF($L684=MID($Q684,FIND("Sold ",$Q684)+5,3),MID($Q684,FIND("Bought ",$Q684)+7,3),"error"))),FX!$A:$B,2,0)+SUMIFS($AY:$AY,$BG:$BG,$BG684,$B:$B,$B684),$BI684*(VLOOKUP($D684&amp;$L684,FX!$A:$B,2,0)))))</f>
        <v>-64795</v>
      </c>
      <c r="BK684" t="str">
        <f>IF(E684="CASH",IFERROR(VLOOKUP(M684,[1]mapping!$A:$C,3,0),""),IF(I684="F.E.T.",IF(VLOOKUP(O684,[1]forwards!$E:$Q,13,0)=0,"",VLOOKUP(O684,[1]forwards!$E:$Q,13,0)),""))</f>
        <v>I</v>
      </c>
      <c r="BL684" t="str">
        <f>IF($B684&lt;&gt;VLOOKUP($BL$1,NAV!$A:$N,MATCH("SubFund_Code",NAV!$A$1:$N$1,0),0),"n/a",IF($BK684="",$BJ684/SUMIFS($BJ:$BJ,$BK:$BK,"",$B:$B,$B684)*VLOOKUP($BL$1,NAV!$A:$N,MATCH("Hedged sc",NAV!$A$1:$N$1,0),0)/VLOOKUP($BL$1,NAV!$A:$N,MATCH("SC in FUND CCY",NAV!$A$1:$N$1,0),0),IF($BK684&lt;&gt;VLOOKUP($BL$1,NAV!$A:$N,MATCH("SC",NAV!$A$1:$N$1,0),0),"n/a",$BJ684/VLOOKUP($BL$1,NAV!$A:$N,MATCH("SC in FUND CCY",NAV!$A$1:$N$1,0),0))))</f>
        <v>n/a</v>
      </c>
    </row>
    <row r="685" spans="1:64" hidden="1" x14ac:dyDescent="0.25">
      <c r="A685" s="1">
        <v>44196</v>
      </c>
      <c r="B685" t="s">
        <v>96</v>
      </c>
      <c r="C685" t="s">
        <v>97</v>
      </c>
      <c r="D685" t="s">
        <v>73</v>
      </c>
      <c r="E685" t="s">
        <v>58</v>
      </c>
      <c r="F685" t="s">
        <v>59</v>
      </c>
      <c r="G685" t="s">
        <v>60</v>
      </c>
      <c r="H685">
        <v>850</v>
      </c>
      <c r="I685" t="s">
        <v>62</v>
      </c>
      <c r="L685" t="s">
        <v>73</v>
      </c>
      <c r="M685">
        <v>294864</v>
      </c>
      <c r="N685">
        <v>0</v>
      </c>
      <c r="Q685" t="s">
        <v>79</v>
      </c>
      <c r="AQ685">
        <v>-19463</v>
      </c>
      <c r="AS685">
        <v>-19463</v>
      </c>
      <c r="AT685">
        <v>-19463</v>
      </c>
      <c r="AV685">
        <v>-19463</v>
      </c>
      <c r="BA685">
        <v>32017217</v>
      </c>
      <c r="BD685">
        <v>2496256286</v>
      </c>
      <c r="BE685">
        <v>-7.7999999999999999E-4</v>
      </c>
      <c r="BF685" t="str">
        <f>IF(TRIM(W685)="",IF(TRIM(O685)="",IF(TRIM(M685)="","please check",CONCATENATE(M685,"_",COUNTIFS($M$2:$M685,M685,$C$2:$C685,$C685))),CONCATENATE(O685,"_",COUNTIFS($O$2:$O685,O685,$C$2:$C685,$C685))),W685)</f>
        <v>294864_1</v>
      </c>
      <c r="BG685" t="str">
        <f t="shared" si="38"/>
        <v/>
      </c>
      <c r="BH685">
        <f t="shared" si="39"/>
        <v>-19463</v>
      </c>
      <c r="BI685">
        <f t="shared" si="40"/>
        <v>-19463</v>
      </c>
      <c r="BJ685">
        <f>IF($I685&lt;&gt;"F.E.T.",$AV685,IF($BK685="",IF($D685=$L685,$BI685,-SUMIFS($BI:$BI,$BG:$BG,$BG685,$B:$B,$B685,$L:$L,"&lt;&gt;"&amp;$L685)+SUMIFS($AY:$AY,$BG:$BG,$BG685,$B:$B,$B685)),IF($D685=$L685,-SUMIFS($BI:$BI,$BG:$BG,$BG685,$B:$B,$B685,$L:$L,"&lt;&gt;"&amp;$L685)*VLOOKUP($D685&amp;(IF($L685=MID($Q685,FIND("Bought ",$Q685)+7,3),MID($Q685,FIND("Sold ",$Q685)+5,3),IF($L685=MID($Q685,FIND("Sold ",$Q685)+5,3),MID($Q685,FIND("Bought ",$Q685)+7,3),"error"))),FX!$A:$B,2,0)+SUMIFS($AY:$AY,$BG:$BG,$BG685,$B:$B,$B685),$BI685*(VLOOKUP($D685&amp;$L685,FX!$A:$B,2,0)))))</f>
        <v>-19463</v>
      </c>
      <c r="BK685" t="str">
        <f>IF(E685="CASH",IFERROR(VLOOKUP(M685,[1]mapping!$A:$C,3,0),""),IF(I685="F.E.T.",IF(VLOOKUP(O685,[1]forwards!$E:$Q,13,0)=0,"",VLOOKUP(O685,[1]forwards!$E:$Q,13,0)),""))</f>
        <v>P</v>
      </c>
      <c r="BL685" t="str">
        <f>IF($B685&lt;&gt;VLOOKUP($BL$1,NAV!$A:$N,MATCH("SubFund_Code",NAV!$A$1:$N$1,0),0),"n/a",IF($BK685="",$BJ685/SUMIFS($BJ:$BJ,$BK:$BK,"",$B:$B,$B685)*VLOOKUP($BL$1,NAV!$A:$N,MATCH("Hedged sc",NAV!$A$1:$N$1,0),0)/VLOOKUP($BL$1,NAV!$A:$N,MATCH("SC in FUND CCY",NAV!$A$1:$N$1,0),0),IF($BK685&lt;&gt;VLOOKUP($BL$1,NAV!$A:$N,MATCH("SC",NAV!$A$1:$N$1,0),0),"n/a",$BJ685/VLOOKUP($BL$1,NAV!$A:$N,MATCH("SC in FUND CCY",NAV!$A$1:$N$1,0),0))))</f>
        <v>n/a</v>
      </c>
    </row>
    <row r="686" spans="1:64" hidden="1" x14ac:dyDescent="0.25">
      <c r="A686" s="1">
        <v>44196</v>
      </c>
      <c r="B686" t="s">
        <v>96</v>
      </c>
      <c r="C686" t="s">
        <v>97</v>
      </c>
      <c r="D686" t="s">
        <v>73</v>
      </c>
      <c r="E686" t="s">
        <v>124</v>
      </c>
      <c r="F686" t="s">
        <v>125</v>
      </c>
      <c r="G686" t="s">
        <v>126</v>
      </c>
      <c r="H686">
        <v>400</v>
      </c>
      <c r="I686" t="s">
        <v>197</v>
      </c>
      <c r="J686">
        <v>410</v>
      </c>
      <c r="K686" t="s">
        <v>198</v>
      </c>
      <c r="L686" t="s">
        <v>57</v>
      </c>
      <c r="P686">
        <v>915913000999</v>
      </c>
      <c r="Q686" t="s">
        <v>202</v>
      </c>
      <c r="R686" t="s">
        <v>199</v>
      </c>
      <c r="S686" t="s">
        <v>149</v>
      </c>
      <c r="T686" t="s">
        <v>203</v>
      </c>
      <c r="U686" t="s">
        <v>296</v>
      </c>
      <c r="V686">
        <v>591466</v>
      </c>
      <c r="W686" t="s">
        <v>204</v>
      </c>
      <c r="X686" t="s">
        <v>205</v>
      </c>
      <c r="AB686">
        <v>228874</v>
      </c>
      <c r="AC686" s="1">
        <v>43608</v>
      </c>
      <c r="AD686" s="1">
        <v>43612</v>
      </c>
      <c r="AL686">
        <v>119.56656</v>
      </c>
      <c r="AO686">
        <v>11.4909</v>
      </c>
      <c r="AP686">
        <v>13.263500000000001</v>
      </c>
      <c r="AQ686">
        <v>3035670.3</v>
      </c>
      <c r="AR686">
        <v>0</v>
      </c>
      <c r="AS686">
        <v>3035670.3</v>
      </c>
      <c r="AT686">
        <v>383482289</v>
      </c>
      <c r="AU686">
        <v>0</v>
      </c>
      <c r="AV686">
        <v>383482289</v>
      </c>
      <c r="AW686">
        <v>2629968.17</v>
      </c>
      <c r="AX686">
        <v>314456246</v>
      </c>
      <c r="BA686">
        <v>383482289</v>
      </c>
      <c r="BB686">
        <v>0</v>
      </c>
      <c r="BC686">
        <v>383482289</v>
      </c>
      <c r="BD686">
        <v>2496256286</v>
      </c>
      <c r="BE686">
        <v>15.362296000000001</v>
      </c>
      <c r="BF686" t="str">
        <f>IF(TRIM(W686)="",IF(TRIM(O686)="",IF(TRIM(M686)="","please check",CONCATENATE(M686,"_",COUNTIFS($M$2:$M686,M686,$C$2:$C686,$C686))),CONCATENATE(O686,"_",COUNTIFS($O$2:$O686,O686,$C$2:$C686,$C686))),W686)</f>
        <v>LU1781541252</v>
      </c>
      <c r="BG686" t="str">
        <f t="shared" si="38"/>
        <v/>
      </c>
      <c r="BH686">
        <f t="shared" si="39"/>
        <v>228874</v>
      </c>
      <c r="BI686">
        <f t="shared" si="40"/>
        <v>3035670.3</v>
      </c>
      <c r="BJ686">
        <f>IF($I686&lt;&gt;"F.E.T.",$AV686,IF($BK686="",IF($D686=$L686,$BI686,-SUMIFS($BI:$BI,$BG:$BG,$BG686,$B:$B,$B686,$L:$L,"&lt;&gt;"&amp;$L686)+SUMIFS($AY:$AY,$BG:$BG,$BG686,$B:$B,$B686)),IF($D686=$L686,-SUMIFS($BI:$BI,$BG:$BG,$BG686,$B:$B,$B686,$L:$L,"&lt;&gt;"&amp;$L686)*VLOOKUP($D686&amp;(IF($L686=MID($Q686,FIND("Bought ",$Q686)+7,3),MID($Q686,FIND("Sold ",$Q686)+5,3),IF($L686=MID($Q686,FIND("Sold ",$Q686)+5,3),MID($Q686,FIND("Bought ",$Q686)+7,3),"error"))),FX!$A:$B,2,0)+SUMIFS($AY:$AY,$BG:$BG,$BG686,$B:$B,$B686),$BI686*(VLOOKUP($D686&amp;$L686,FX!$A:$B,2,0)))))</f>
        <v>383482289</v>
      </c>
      <c r="BK686" t="str">
        <f>IF(E686="CASH",IFERROR(VLOOKUP(M686,[1]mapping!$A:$C,3,0),""),IF(I686="F.E.T.",IF(VLOOKUP(O686,[1]forwards!$E:$Q,13,0)=0,"",VLOOKUP(O686,[1]forwards!$E:$Q,13,0)),""))</f>
        <v/>
      </c>
      <c r="BL686" t="str">
        <f>IF($B686&lt;&gt;VLOOKUP($BL$1,NAV!$A:$N,MATCH("SubFund_Code",NAV!$A$1:$N$1,0),0),"n/a",IF($BK686="",$BJ686/SUMIFS($BJ:$BJ,$BK:$BK,"",$B:$B,$B686)*VLOOKUP($BL$1,NAV!$A:$N,MATCH("Hedged sc",NAV!$A$1:$N$1,0),0)/VLOOKUP($BL$1,NAV!$A:$N,MATCH("SC in FUND CCY",NAV!$A$1:$N$1,0),0),IF($BK686&lt;&gt;VLOOKUP($BL$1,NAV!$A:$N,MATCH("SC",NAV!$A$1:$N$1,0),0),"n/a",$BJ686/VLOOKUP($BL$1,NAV!$A:$N,MATCH("SC in FUND CCY",NAV!$A$1:$N$1,0),0))))</f>
        <v>n/a</v>
      </c>
    </row>
    <row r="687" spans="1:64" hidden="1" x14ac:dyDescent="0.25">
      <c r="A687" s="1">
        <v>44196</v>
      </c>
      <c r="B687" t="s">
        <v>96</v>
      </c>
      <c r="C687" t="s">
        <v>97</v>
      </c>
      <c r="D687" t="s">
        <v>73</v>
      </c>
      <c r="E687" t="s">
        <v>124</v>
      </c>
      <c r="F687" t="s">
        <v>125</v>
      </c>
      <c r="G687" t="s">
        <v>126</v>
      </c>
      <c r="H687">
        <v>400</v>
      </c>
      <c r="I687" t="s">
        <v>197</v>
      </c>
      <c r="J687">
        <v>410</v>
      </c>
      <c r="K687" t="s">
        <v>198</v>
      </c>
      <c r="L687" t="s">
        <v>73</v>
      </c>
      <c r="P687">
        <v>85799000830</v>
      </c>
      <c r="Q687" t="s">
        <v>445</v>
      </c>
      <c r="R687" t="s">
        <v>199</v>
      </c>
      <c r="S687" t="s">
        <v>149</v>
      </c>
      <c r="T687" t="s">
        <v>446</v>
      </c>
      <c r="U687" t="s">
        <v>219</v>
      </c>
      <c r="V687">
        <v>20052</v>
      </c>
      <c r="W687" t="s">
        <v>447</v>
      </c>
      <c r="X687" t="s">
        <v>448</v>
      </c>
      <c r="AB687">
        <v>61693</v>
      </c>
      <c r="AC687" s="1">
        <v>43280</v>
      </c>
      <c r="AD687" s="1">
        <v>43280</v>
      </c>
      <c r="AE687" s="1">
        <v>44046</v>
      </c>
      <c r="AL687">
        <v>1</v>
      </c>
      <c r="AO687">
        <v>5115.0136480000001</v>
      </c>
      <c r="AP687">
        <v>5569</v>
      </c>
      <c r="AQ687">
        <v>343568317</v>
      </c>
      <c r="AR687">
        <v>0</v>
      </c>
      <c r="AS687">
        <v>343568317</v>
      </c>
      <c r="AT687">
        <v>343568317</v>
      </c>
      <c r="AU687">
        <v>0</v>
      </c>
      <c r="AV687">
        <v>343568317</v>
      </c>
      <c r="AW687">
        <v>315560537</v>
      </c>
      <c r="AX687">
        <v>315560537</v>
      </c>
      <c r="BA687">
        <v>748413709</v>
      </c>
      <c r="BB687">
        <v>0</v>
      </c>
      <c r="BC687">
        <v>748413709</v>
      </c>
      <c r="BD687">
        <v>2496256286</v>
      </c>
      <c r="BE687">
        <v>13.763343000000001</v>
      </c>
      <c r="BF687" t="str">
        <f>IF(TRIM(W687)="",IF(TRIM(O687)="",IF(TRIM(M687)="","please check",CONCATENATE(M687,"_",COUNTIFS($M$2:$M687,M687,$C$2:$C687,$C687))),CONCATENATE(O687,"_",COUNTIFS($O$2:$O687,O687,$C$2:$C687,$C687))),W687)</f>
        <v>LU0136240974</v>
      </c>
      <c r="BG687" t="str">
        <f t="shared" si="38"/>
        <v/>
      </c>
      <c r="BH687">
        <f t="shared" si="39"/>
        <v>61693</v>
      </c>
      <c r="BI687">
        <f t="shared" si="40"/>
        <v>343568317</v>
      </c>
      <c r="BJ687">
        <f>IF($I687&lt;&gt;"F.E.T.",$AV687,IF($BK687="",IF($D687=$L687,$BI687,-SUMIFS($BI:$BI,$BG:$BG,$BG687,$B:$B,$B687,$L:$L,"&lt;&gt;"&amp;$L687)+SUMIFS($AY:$AY,$BG:$BG,$BG687,$B:$B,$B687)),IF($D687=$L687,-SUMIFS($BI:$BI,$BG:$BG,$BG687,$B:$B,$B687,$L:$L,"&lt;&gt;"&amp;$L687)*VLOOKUP($D687&amp;(IF($L687=MID($Q687,FIND("Bought ",$Q687)+7,3),MID($Q687,FIND("Sold ",$Q687)+5,3),IF($L687=MID($Q687,FIND("Sold ",$Q687)+5,3),MID($Q687,FIND("Bought ",$Q687)+7,3),"error"))),FX!$A:$B,2,0)+SUMIFS($AY:$AY,$BG:$BG,$BG687,$B:$B,$B687),$BI687*(VLOOKUP($D687&amp;$L687,FX!$A:$B,2,0)))))</f>
        <v>343568317</v>
      </c>
      <c r="BK687" t="str">
        <f>IF(E687="CASH",IFERROR(VLOOKUP(M687,[1]mapping!$A:$C,3,0),""),IF(I687="F.E.T.",IF(VLOOKUP(O687,[1]forwards!$E:$Q,13,0)=0,"",VLOOKUP(O687,[1]forwards!$E:$Q,13,0)),""))</f>
        <v/>
      </c>
      <c r="BL687" t="str">
        <f>IF($B687&lt;&gt;VLOOKUP($BL$1,NAV!$A:$N,MATCH("SubFund_Code",NAV!$A$1:$N$1,0),0),"n/a",IF($BK687="",$BJ687/SUMIFS($BJ:$BJ,$BK:$BK,"",$B:$B,$B687)*VLOOKUP($BL$1,NAV!$A:$N,MATCH("Hedged sc",NAV!$A$1:$N$1,0),0)/VLOOKUP($BL$1,NAV!$A:$N,MATCH("SC in FUND CCY",NAV!$A$1:$N$1,0),0),IF($BK687&lt;&gt;VLOOKUP($BL$1,NAV!$A:$N,MATCH("SC",NAV!$A$1:$N$1,0),0),"n/a",$BJ687/VLOOKUP($BL$1,NAV!$A:$N,MATCH("SC in FUND CCY",NAV!$A$1:$N$1,0),0))))</f>
        <v>n/a</v>
      </c>
    </row>
    <row r="688" spans="1:64" hidden="1" x14ac:dyDescent="0.25">
      <c r="A688" s="1">
        <v>44196</v>
      </c>
      <c r="B688" t="s">
        <v>96</v>
      </c>
      <c r="C688" t="s">
        <v>97</v>
      </c>
      <c r="D688" t="s">
        <v>73</v>
      </c>
      <c r="E688" t="s">
        <v>124</v>
      </c>
      <c r="F688" t="s">
        <v>125</v>
      </c>
      <c r="G688" t="s">
        <v>126</v>
      </c>
      <c r="H688">
        <v>400</v>
      </c>
      <c r="I688" t="s">
        <v>197</v>
      </c>
      <c r="J688">
        <v>485</v>
      </c>
      <c r="K688" t="s">
        <v>210</v>
      </c>
      <c r="L688" t="s">
        <v>73</v>
      </c>
      <c r="P688">
        <v>238716000000</v>
      </c>
      <c r="Q688" t="s">
        <v>449</v>
      </c>
      <c r="R688" t="s">
        <v>199</v>
      </c>
      <c r="S688" t="s">
        <v>200</v>
      </c>
      <c r="T688" t="s">
        <v>450</v>
      </c>
      <c r="U688" t="s">
        <v>262</v>
      </c>
      <c r="V688">
        <v>890371</v>
      </c>
      <c r="W688" t="s">
        <v>451</v>
      </c>
      <c r="X688" t="s">
        <v>452</v>
      </c>
      <c r="AB688">
        <v>96126</v>
      </c>
      <c r="AC688" s="1">
        <v>43488</v>
      </c>
      <c r="AD688" s="1">
        <v>43493</v>
      </c>
      <c r="AL688">
        <v>1</v>
      </c>
      <c r="AO688">
        <v>1472.130152</v>
      </c>
      <c r="AP688">
        <v>1981.2493999999999</v>
      </c>
      <c r="AQ688">
        <v>190449580</v>
      </c>
      <c r="AR688">
        <v>0</v>
      </c>
      <c r="AS688">
        <v>190449580</v>
      </c>
      <c r="AT688">
        <v>190449580</v>
      </c>
      <c r="AU688">
        <v>0</v>
      </c>
      <c r="AV688">
        <v>190449580</v>
      </c>
      <c r="AW688">
        <v>141509983</v>
      </c>
      <c r="AX688">
        <v>141509983</v>
      </c>
      <c r="BA688">
        <v>748413709</v>
      </c>
      <c r="BB688">
        <v>0</v>
      </c>
      <c r="BC688">
        <v>748413709</v>
      </c>
      <c r="BD688">
        <v>2496256286</v>
      </c>
      <c r="BE688">
        <v>7.6294079999999997</v>
      </c>
      <c r="BF688" t="str">
        <f>IF(TRIM(W688)="",IF(TRIM(O688)="",IF(TRIM(M688)="","please check",CONCATENATE(M688,"_",COUNTIFS($M$2:$M688,M688,$C$2:$C688,$C688))),CONCATENATE(O688,"_",COUNTIFS($O$2:$O688,O688,$C$2:$C688,$C688))),W688)</f>
        <v>IE00BPYP3T56</v>
      </c>
      <c r="BG688" t="str">
        <f t="shared" si="38"/>
        <v/>
      </c>
      <c r="BH688">
        <f t="shared" si="39"/>
        <v>96126</v>
      </c>
      <c r="BI688">
        <f t="shared" si="40"/>
        <v>190449580</v>
      </c>
      <c r="BJ688">
        <f>IF($I688&lt;&gt;"F.E.T.",$AV688,IF($BK688="",IF($D688=$L688,$BI688,-SUMIFS($BI:$BI,$BG:$BG,$BG688,$B:$B,$B688,$L:$L,"&lt;&gt;"&amp;$L688)+SUMIFS($AY:$AY,$BG:$BG,$BG688,$B:$B,$B688)),IF($D688=$L688,-SUMIFS($BI:$BI,$BG:$BG,$BG688,$B:$B,$B688,$L:$L,"&lt;&gt;"&amp;$L688)*VLOOKUP($D688&amp;(IF($L688=MID($Q688,FIND("Bought ",$Q688)+7,3),MID($Q688,FIND("Sold ",$Q688)+5,3),IF($L688=MID($Q688,FIND("Sold ",$Q688)+5,3),MID($Q688,FIND("Bought ",$Q688)+7,3),"error"))),FX!$A:$B,2,0)+SUMIFS($AY:$AY,$BG:$BG,$BG688,$B:$B,$B688),$BI688*(VLOOKUP($D688&amp;$L688,FX!$A:$B,2,0)))))</f>
        <v>190449580</v>
      </c>
      <c r="BK688" t="str">
        <f>IF(E688="CASH",IFERROR(VLOOKUP(M688,[1]mapping!$A:$C,3,0),""),IF(I688="F.E.T.",IF(VLOOKUP(O688,[1]forwards!$E:$Q,13,0)=0,"",VLOOKUP(O688,[1]forwards!$E:$Q,13,0)),""))</f>
        <v/>
      </c>
      <c r="BL688" t="str">
        <f>IF($B688&lt;&gt;VLOOKUP($BL$1,NAV!$A:$N,MATCH("SubFund_Code",NAV!$A$1:$N$1,0),0),"n/a",IF($BK688="",$BJ688/SUMIFS($BJ:$BJ,$BK:$BK,"",$B:$B,$B688)*VLOOKUP($BL$1,NAV!$A:$N,MATCH("Hedged sc",NAV!$A$1:$N$1,0),0)/VLOOKUP($BL$1,NAV!$A:$N,MATCH("SC in FUND CCY",NAV!$A$1:$N$1,0),0),IF($BK688&lt;&gt;VLOOKUP($BL$1,NAV!$A:$N,MATCH("SC",NAV!$A$1:$N$1,0),0),"n/a",$BJ688/VLOOKUP($BL$1,NAV!$A:$N,MATCH("SC in FUND CCY",NAV!$A$1:$N$1,0),0))))</f>
        <v>n/a</v>
      </c>
    </row>
    <row r="689" spans="1:64" hidden="1" x14ac:dyDescent="0.25">
      <c r="A689" s="1">
        <v>44196</v>
      </c>
      <c r="B689" t="s">
        <v>96</v>
      </c>
      <c r="C689" t="s">
        <v>97</v>
      </c>
      <c r="D689" t="s">
        <v>73</v>
      </c>
      <c r="E689" t="s">
        <v>124</v>
      </c>
      <c r="F689" t="s">
        <v>125</v>
      </c>
      <c r="G689" t="s">
        <v>126</v>
      </c>
      <c r="H689">
        <v>400</v>
      </c>
      <c r="I689" t="s">
        <v>197</v>
      </c>
      <c r="J689">
        <v>485</v>
      </c>
      <c r="K689" t="s">
        <v>210</v>
      </c>
      <c r="L689" t="s">
        <v>73</v>
      </c>
      <c r="P689">
        <v>247085000000</v>
      </c>
      <c r="Q689" t="s">
        <v>453</v>
      </c>
      <c r="R689" t="s">
        <v>199</v>
      </c>
      <c r="S689" t="s">
        <v>149</v>
      </c>
      <c r="T689" t="s">
        <v>454</v>
      </c>
      <c r="U689" t="s">
        <v>262</v>
      </c>
      <c r="V689">
        <v>890371</v>
      </c>
      <c r="W689" t="s">
        <v>455</v>
      </c>
      <c r="X689" t="s">
        <v>456</v>
      </c>
      <c r="AB689">
        <v>15926</v>
      </c>
      <c r="AC689" s="1">
        <v>43502</v>
      </c>
      <c r="AD689" s="1">
        <v>43508</v>
      </c>
      <c r="AL689">
        <v>1</v>
      </c>
      <c r="AO689">
        <v>10625.215559</v>
      </c>
      <c r="AP689">
        <v>13462</v>
      </c>
      <c r="AQ689">
        <v>214395812</v>
      </c>
      <c r="AR689">
        <v>0</v>
      </c>
      <c r="AS689">
        <v>214395812</v>
      </c>
      <c r="AT689">
        <v>214395812</v>
      </c>
      <c r="AU689">
        <v>0</v>
      </c>
      <c r="AV689">
        <v>214395812</v>
      </c>
      <c r="AW689">
        <v>169217183</v>
      </c>
      <c r="AX689">
        <v>169217183</v>
      </c>
      <c r="BA689">
        <v>748413709</v>
      </c>
      <c r="BB689">
        <v>0</v>
      </c>
      <c r="BC689">
        <v>748413709</v>
      </c>
      <c r="BD689">
        <v>2496256286</v>
      </c>
      <c r="BE689">
        <v>8.5886940000000003</v>
      </c>
      <c r="BF689" t="str">
        <f>IF(TRIM(W689)="",IF(TRIM(O689)="",IF(TRIM(M689)="","please check",CONCATENATE(M689,"_",COUNTIFS($M$2:$M689,M689,$C$2:$C689,$C689))),CONCATENATE(O689,"_",COUNTIFS($O$2:$O689,O689,$C$2:$C689,$C689))),W689)</f>
        <v>LU1642786542</v>
      </c>
      <c r="BG689" t="str">
        <f t="shared" si="38"/>
        <v/>
      </c>
      <c r="BH689">
        <f t="shared" si="39"/>
        <v>15926</v>
      </c>
      <c r="BI689">
        <f t="shared" si="40"/>
        <v>214395812</v>
      </c>
      <c r="BJ689">
        <f>IF($I689&lt;&gt;"F.E.T.",$AV689,IF($BK689="",IF($D689=$L689,$BI689,-SUMIFS($BI:$BI,$BG:$BG,$BG689,$B:$B,$B689,$L:$L,"&lt;&gt;"&amp;$L689)+SUMIFS($AY:$AY,$BG:$BG,$BG689,$B:$B,$B689)),IF($D689=$L689,-SUMIFS($BI:$BI,$BG:$BG,$BG689,$B:$B,$B689,$L:$L,"&lt;&gt;"&amp;$L689)*VLOOKUP($D689&amp;(IF($L689=MID($Q689,FIND("Bought ",$Q689)+7,3),MID($Q689,FIND("Sold ",$Q689)+5,3),IF($L689=MID($Q689,FIND("Sold ",$Q689)+5,3),MID($Q689,FIND("Bought ",$Q689)+7,3),"error"))),FX!$A:$B,2,0)+SUMIFS($AY:$AY,$BG:$BG,$BG689,$B:$B,$B689),$BI689*(VLOOKUP($D689&amp;$L689,FX!$A:$B,2,0)))))</f>
        <v>214395812</v>
      </c>
      <c r="BK689" t="str">
        <f>IF(E689="CASH",IFERROR(VLOOKUP(M689,[1]mapping!$A:$C,3,0),""),IF(I689="F.E.T.",IF(VLOOKUP(O689,[1]forwards!$E:$Q,13,0)=0,"",VLOOKUP(O689,[1]forwards!$E:$Q,13,0)),""))</f>
        <v/>
      </c>
      <c r="BL689" t="str">
        <f>IF($B689&lt;&gt;VLOOKUP($BL$1,NAV!$A:$N,MATCH("SubFund_Code",NAV!$A$1:$N$1,0),0),"n/a",IF($BK689="",$BJ689/SUMIFS($BJ:$BJ,$BK:$BK,"",$B:$B,$B689)*VLOOKUP($BL$1,NAV!$A:$N,MATCH("Hedged sc",NAV!$A$1:$N$1,0),0)/VLOOKUP($BL$1,NAV!$A:$N,MATCH("SC in FUND CCY",NAV!$A$1:$N$1,0),0),IF($BK689&lt;&gt;VLOOKUP($BL$1,NAV!$A:$N,MATCH("SC",NAV!$A$1:$N$1,0),0),"n/a",$BJ689/VLOOKUP($BL$1,NAV!$A:$N,MATCH("SC in FUND CCY",NAV!$A$1:$N$1,0),0))))</f>
        <v>n/a</v>
      </c>
    </row>
    <row r="690" spans="1:64" hidden="1" x14ac:dyDescent="0.25">
      <c r="A690" s="1">
        <v>44196</v>
      </c>
      <c r="B690" t="s">
        <v>96</v>
      </c>
      <c r="C690" t="s">
        <v>97</v>
      </c>
      <c r="D690" t="s">
        <v>73</v>
      </c>
      <c r="E690" t="s">
        <v>124</v>
      </c>
      <c r="F690" t="s">
        <v>125</v>
      </c>
      <c r="G690" t="s">
        <v>126</v>
      </c>
      <c r="H690">
        <v>400</v>
      </c>
      <c r="I690" t="s">
        <v>197</v>
      </c>
      <c r="J690">
        <v>410</v>
      </c>
      <c r="K690" t="s">
        <v>198</v>
      </c>
      <c r="L690" t="s">
        <v>63</v>
      </c>
      <c r="P690">
        <v>643060000010</v>
      </c>
      <c r="Q690" t="s">
        <v>457</v>
      </c>
      <c r="R690" t="s">
        <v>199</v>
      </c>
      <c r="S690" t="s">
        <v>200</v>
      </c>
      <c r="T690" t="s">
        <v>206</v>
      </c>
      <c r="U690" t="s">
        <v>219</v>
      </c>
      <c r="V690">
        <v>20052</v>
      </c>
      <c r="W690" t="s">
        <v>458</v>
      </c>
      <c r="X690" t="s">
        <v>459</v>
      </c>
      <c r="AB690">
        <v>16136</v>
      </c>
      <c r="AC690" s="1">
        <v>43363</v>
      </c>
      <c r="AD690" s="1">
        <v>43367</v>
      </c>
      <c r="AL690">
        <v>0.92682699999999996</v>
      </c>
      <c r="AO690">
        <v>39.322004</v>
      </c>
      <c r="AP690">
        <v>50.98</v>
      </c>
      <c r="AQ690">
        <v>822613.28</v>
      </c>
      <c r="AR690">
        <v>0</v>
      </c>
      <c r="AS690">
        <v>822613.28</v>
      </c>
      <c r="AT690">
        <v>84930700</v>
      </c>
      <c r="AU690">
        <v>0</v>
      </c>
      <c r="AV690">
        <v>84930700</v>
      </c>
      <c r="AW690">
        <v>634499.85</v>
      </c>
      <c r="AX690">
        <v>68459351</v>
      </c>
      <c r="BA690">
        <v>1332343071</v>
      </c>
      <c r="BB690">
        <v>0</v>
      </c>
      <c r="BC690">
        <v>1332343071</v>
      </c>
      <c r="BD690">
        <v>2496256286</v>
      </c>
      <c r="BE690">
        <v>3.402323</v>
      </c>
      <c r="BF690" t="str">
        <f>IF(TRIM(W690)="",IF(TRIM(O690)="",IF(TRIM(M690)="","please check",CONCATENATE(M690,"_",COUNTIFS($M$2:$M690,M690,$C$2:$C690,$C690))),CONCATENATE(O690,"_",COUNTIFS($O$2:$O690,O690,$C$2:$C690,$C690))),W690)</f>
        <v>IE00B4L5YX21</v>
      </c>
      <c r="BG690" t="str">
        <f t="shared" si="38"/>
        <v/>
      </c>
      <c r="BH690">
        <f t="shared" si="39"/>
        <v>16136</v>
      </c>
      <c r="BI690">
        <f t="shared" si="40"/>
        <v>822613.28</v>
      </c>
      <c r="BJ690">
        <f>IF($I690&lt;&gt;"F.E.T.",$AV690,IF($BK690="",IF($D690=$L690,$BI690,-SUMIFS($BI:$BI,$BG:$BG,$BG690,$B:$B,$B690,$L:$L,"&lt;&gt;"&amp;$L690)+SUMIFS($AY:$AY,$BG:$BG,$BG690,$B:$B,$B690)),IF($D690=$L690,-SUMIFS($BI:$BI,$BG:$BG,$BG690,$B:$B,$B690,$L:$L,"&lt;&gt;"&amp;$L690)*VLOOKUP($D690&amp;(IF($L690=MID($Q690,FIND("Bought ",$Q690)+7,3),MID($Q690,FIND("Sold ",$Q690)+5,3),IF($L690=MID($Q690,FIND("Sold ",$Q690)+5,3),MID($Q690,FIND("Bought ",$Q690)+7,3),"error"))),FX!$A:$B,2,0)+SUMIFS($AY:$AY,$BG:$BG,$BG690,$B:$B,$B690),$BI690*(VLOOKUP($D690&amp;$L690,FX!$A:$B,2,0)))))</f>
        <v>84930700</v>
      </c>
      <c r="BK690" t="str">
        <f>IF(E690="CASH",IFERROR(VLOOKUP(M690,[1]mapping!$A:$C,3,0),""),IF(I690="F.E.T.",IF(VLOOKUP(O690,[1]forwards!$E:$Q,13,0)=0,"",VLOOKUP(O690,[1]forwards!$E:$Q,13,0)),""))</f>
        <v/>
      </c>
      <c r="BL690" t="str">
        <f>IF($B690&lt;&gt;VLOOKUP($BL$1,NAV!$A:$N,MATCH("SubFund_Code",NAV!$A$1:$N$1,0),0),"n/a",IF($BK690="",$BJ690/SUMIFS($BJ:$BJ,$BK:$BK,"",$B:$B,$B690)*VLOOKUP($BL$1,NAV!$A:$N,MATCH("Hedged sc",NAV!$A$1:$N$1,0),0)/VLOOKUP($BL$1,NAV!$A:$N,MATCH("SC in FUND CCY",NAV!$A$1:$N$1,0),0),IF($BK690&lt;&gt;VLOOKUP($BL$1,NAV!$A:$N,MATCH("SC",NAV!$A$1:$N$1,0),0),"n/a",$BJ690/VLOOKUP($BL$1,NAV!$A:$N,MATCH("SC in FUND CCY",NAV!$A$1:$N$1,0),0))))</f>
        <v>n/a</v>
      </c>
    </row>
    <row r="691" spans="1:64" hidden="1" x14ac:dyDescent="0.25">
      <c r="A691" s="1">
        <v>44196</v>
      </c>
      <c r="B691" t="s">
        <v>96</v>
      </c>
      <c r="C691" t="s">
        <v>97</v>
      </c>
      <c r="D691" t="s">
        <v>73</v>
      </c>
      <c r="E691" t="s">
        <v>124</v>
      </c>
      <c r="F691" t="s">
        <v>125</v>
      </c>
      <c r="G691" t="s">
        <v>126</v>
      </c>
      <c r="H691">
        <v>400</v>
      </c>
      <c r="I691" t="s">
        <v>197</v>
      </c>
      <c r="J691">
        <v>410</v>
      </c>
      <c r="K691" t="s">
        <v>198</v>
      </c>
      <c r="L691" t="s">
        <v>63</v>
      </c>
      <c r="P691">
        <v>643060000010</v>
      </c>
      <c r="Q691" t="s">
        <v>457</v>
      </c>
      <c r="R691" t="s">
        <v>199</v>
      </c>
      <c r="S691" t="s">
        <v>200</v>
      </c>
      <c r="T691" t="s">
        <v>206</v>
      </c>
      <c r="U691" t="s">
        <v>309</v>
      </c>
      <c r="V691">
        <v>635713</v>
      </c>
      <c r="W691" t="s">
        <v>458</v>
      </c>
      <c r="X691" t="s">
        <v>459</v>
      </c>
      <c r="AB691">
        <v>56196</v>
      </c>
      <c r="AC691" s="1">
        <v>43363</v>
      </c>
      <c r="AD691" s="1">
        <v>43367</v>
      </c>
      <c r="AL691">
        <v>0.90124199999999999</v>
      </c>
      <c r="AO691">
        <v>45.985897000000001</v>
      </c>
      <c r="AP691">
        <v>50.98</v>
      </c>
      <c r="AQ691">
        <v>2864872.08</v>
      </c>
      <c r="AR691">
        <v>0</v>
      </c>
      <c r="AS691">
        <v>2864872.08</v>
      </c>
      <c r="AT691">
        <v>295783689</v>
      </c>
      <c r="AU691">
        <v>0</v>
      </c>
      <c r="AV691">
        <v>295783689</v>
      </c>
      <c r="AW691">
        <v>2584223.4700000002</v>
      </c>
      <c r="AX691">
        <v>286740222</v>
      </c>
      <c r="BA691">
        <v>1332343071</v>
      </c>
      <c r="BB691">
        <v>0</v>
      </c>
      <c r="BC691">
        <v>1332343071</v>
      </c>
      <c r="BD691">
        <v>2496256286</v>
      </c>
      <c r="BE691">
        <v>11.849091</v>
      </c>
      <c r="BF691" t="str">
        <f>IF(TRIM(W691)="",IF(TRIM(O691)="",IF(TRIM(M691)="","please check",CONCATENATE(M691,"_",COUNTIFS($M$2:$M691,M691,$C$2:$C691,$C691))),CONCATENATE(O691,"_",COUNTIFS($O$2:$O691,O691,$C$2:$C691,$C691))),W691)</f>
        <v>IE00B4L5YX21</v>
      </c>
      <c r="BG691" t="str">
        <f t="shared" si="38"/>
        <v/>
      </c>
      <c r="BH691">
        <f t="shared" si="39"/>
        <v>56196</v>
      </c>
      <c r="BI691">
        <f t="shared" si="40"/>
        <v>2864872.08</v>
      </c>
      <c r="BJ691">
        <f>IF($I691&lt;&gt;"F.E.T.",$AV691,IF($BK691="",IF($D691=$L691,$BI691,-SUMIFS($BI:$BI,$BG:$BG,$BG691,$B:$B,$B691,$L:$L,"&lt;&gt;"&amp;$L691)+SUMIFS($AY:$AY,$BG:$BG,$BG691,$B:$B,$B691)),IF($D691=$L691,-SUMIFS($BI:$BI,$BG:$BG,$BG691,$B:$B,$B691,$L:$L,"&lt;&gt;"&amp;$L691)*VLOOKUP($D691&amp;(IF($L691=MID($Q691,FIND("Bought ",$Q691)+7,3),MID($Q691,FIND("Sold ",$Q691)+5,3),IF($L691=MID($Q691,FIND("Sold ",$Q691)+5,3),MID($Q691,FIND("Bought ",$Q691)+7,3),"error"))),FX!$A:$B,2,0)+SUMIFS($AY:$AY,$BG:$BG,$BG691,$B:$B,$B691),$BI691*(VLOOKUP($D691&amp;$L691,FX!$A:$B,2,0)))))</f>
        <v>295783689</v>
      </c>
      <c r="BK691" t="str">
        <f>IF(E691="CASH",IFERROR(VLOOKUP(M691,[1]mapping!$A:$C,3,0),""),IF(I691="F.E.T.",IF(VLOOKUP(O691,[1]forwards!$E:$Q,13,0)=0,"",VLOOKUP(O691,[1]forwards!$E:$Q,13,0)),""))</f>
        <v/>
      </c>
      <c r="BL691" t="str">
        <f>IF($B691&lt;&gt;VLOOKUP($BL$1,NAV!$A:$N,MATCH("SubFund_Code",NAV!$A$1:$N$1,0),0),"n/a",IF($BK691="",$BJ691/SUMIFS($BJ:$BJ,$BK:$BK,"",$B:$B,$B691)*VLOOKUP($BL$1,NAV!$A:$N,MATCH("Hedged sc",NAV!$A$1:$N$1,0),0)/VLOOKUP($BL$1,NAV!$A:$N,MATCH("SC in FUND CCY",NAV!$A$1:$N$1,0),0),IF($BK691&lt;&gt;VLOOKUP($BL$1,NAV!$A:$N,MATCH("SC",NAV!$A$1:$N$1,0),0),"n/a",$BJ691/VLOOKUP($BL$1,NAV!$A:$N,MATCH("SC in FUND CCY",NAV!$A$1:$N$1,0),0))))</f>
        <v>n/a</v>
      </c>
    </row>
    <row r="692" spans="1:64" hidden="1" x14ac:dyDescent="0.25">
      <c r="A692" s="1">
        <v>44196</v>
      </c>
      <c r="B692" t="s">
        <v>96</v>
      </c>
      <c r="C692" t="s">
        <v>97</v>
      </c>
      <c r="D692" t="s">
        <v>73</v>
      </c>
      <c r="E692" t="s">
        <v>124</v>
      </c>
      <c r="F692" t="s">
        <v>125</v>
      </c>
      <c r="G692" t="s">
        <v>126</v>
      </c>
      <c r="H692">
        <v>400</v>
      </c>
      <c r="I692" t="s">
        <v>197</v>
      </c>
      <c r="J692">
        <v>410</v>
      </c>
      <c r="K692" t="s">
        <v>198</v>
      </c>
      <c r="L692" t="s">
        <v>63</v>
      </c>
      <c r="P692">
        <v>190074000010</v>
      </c>
      <c r="Q692" t="s">
        <v>460</v>
      </c>
      <c r="R692" t="s">
        <v>199</v>
      </c>
      <c r="S692" t="s">
        <v>149</v>
      </c>
      <c r="T692" t="s">
        <v>461</v>
      </c>
      <c r="U692" t="s">
        <v>309</v>
      </c>
      <c r="V692">
        <v>635713</v>
      </c>
      <c r="W692" t="s">
        <v>408</v>
      </c>
      <c r="X692" t="s">
        <v>462</v>
      </c>
      <c r="AB692">
        <v>50331</v>
      </c>
      <c r="AC692" s="1">
        <v>43889</v>
      </c>
      <c r="AD692" s="1">
        <v>43894</v>
      </c>
      <c r="AL692">
        <v>0.90110900000000005</v>
      </c>
      <c r="AO692">
        <v>60.822299999999998</v>
      </c>
      <c r="AP692">
        <v>73.88</v>
      </c>
      <c r="AQ692">
        <v>3718454.28</v>
      </c>
      <c r="AR692">
        <v>0</v>
      </c>
      <c r="AS692">
        <v>3718454.28</v>
      </c>
      <c r="AT692">
        <v>383911775</v>
      </c>
      <c r="AU692">
        <v>0</v>
      </c>
      <c r="AV692">
        <v>383911775</v>
      </c>
      <c r="AW692">
        <v>3061247.17</v>
      </c>
      <c r="AX692">
        <v>339720138</v>
      </c>
      <c r="BA692">
        <v>1332343071</v>
      </c>
      <c r="BB692">
        <v>0</v>
      </c>
      <c r="BC692">
        <v>1332343071</v>
      </c>
      <c r="BD692">
        <v>2496256286</v>
      </c>
      <c r="BE692">
        <v>15.379502</v>
      </c>
      <c r="BF692" t="str">
        <f>IF(TRIM(W692)="",IF(TRIM(O692)="",IF(TRIM(M692)="","please check",CONCATENATE(M692,"_",COUNTIFS($M$2:$M692,M692,$C$2:$C692,$C692))),CONCATENATE(O692,"_",COUNTIFS($O$2:$O692,O692,$C$2:$C692,$C692))),W692)</f>
        <v>LU0274209740</v>
      </c>
      <c r="BG692" t="str">
        <f t="shared" si="38"/>
        <v/>
      </c>
      <c r="BH692">
        <f t="shared" si="39"/>
        <v>50331</v>
      </c>
      <c r="BI692">
        <f t="shared" si="40"/>
        <v>3718454.28</v>
      </c>
      <c r="BJ692">
        <f>IF($I692&lt;&gt;"F.E.T.",$AV692,IF($BK692="",IF($D692=$L692,$BI692,-SUMIFS($BI:$BI,$BG:$BG,$BG692,$B:$B,$B692,$L:$L,"&lt;&gt;"&amp;$L692)+SUMIFS($AY:$AY,$BG:$BG,$BG692,$B:$B,$B692)),IF($D692=$L692,-SUMIFS($BI:$BI,$BG:$BG,$BG692,$B:$B,$B692,$L:$L,"&lt;&gt;"&amp;$L692)*VLOOKUP($D692&amp;(IF($L692=MID($Q692,FIND("Bought ",$Q692)+7,3),MID($Q692,FIND("Sold ",$Q692)+5,3),IF($L692=MID($Q692,FIND("Sold ",$Q692)+5,3),MID($Q692,FIND("Bought ",$Q692)+7,3),"error"))),FX!$A:$B,2,0)+SUMIFS($AY:$AY,$BG:$BG,$BG692,$B:$B,$B692),$BI692*(VLOOKUP($D692&amp;$L692,FX!$A:$B,2,0)))))</f>
        <v>383911775</v>
      </c>
      <c r="BK692" t="str">
        <f>IF(E692="CASH",IFERROR(VLOOKUP(M692,[1]mapping!$A:$C,3,0),""),IF(I692="F.E.T.",IF(VLOOKUP(O692,[1]forwards!$E:$Q,13,0)=0,"",VLOOKUP(O692,[1]forwards!$E:$Q,13,0)),""))</f>
        <v/>
      </c>
      <c r="BL692" t="str">
        <f>IF($B692&lt;&gt;VLOOKUP($BL$1,NAV!$A:$N,MATCH("SubFund_Code",NAV!$A$1:$N$1,0),0),"n/a",IF($BK692="",$BJ692/SUMIFS($BJ:$BJ,$BK:$BK,"",$B:$B,$B692)*VLOOKUP($BL$1,NAV!$A:$N,MATCH("Hedged sc",NAV!$A$1:$N$1,0),0)/VLOOKUP($BL$1,NAV!$A:$N,MATCH("SC in FUND CCY",NAV!$A$1:$N$1,0),0),IF($BK692&lt;&gt;VLOOKUP($BL$1,NAV!$A:$N,MATCH("SC",NAV!$A$1:$N$1,0),0),"n/a",$BJ692/VLOOKUP($BL$1,NAV!$A:$N,MATCH("SC in FUND CCY",NAV!$A$1:$N$1,0),0))))</f>
        <v>n/a</v>
      </c>
    </row>
    <row r="693" spans="1:64" hidden="1" x14ac:dyDescent="0.25">
      <c r="A693" s="1">
        <v>44196</v>
      </c>
      <c r="B693" t="s">
        <v>96</v>
      </c>
      <c r="C693" t="s">
        <v>97</v>
      </c>
      <c r="D693" t="s">
        <v>73</v>
      </c>
      <c r="E693" t="s">
        <v>124</v>
      </c>
      <c r="F693" t="s">
        <v>125</v>
      </c>
      <c r="G693" t="s">
        <v>126</v>
      </c>
      <c r="H693">
        <v>400</v>
      </c>
      <c r="I693" t="s">
        <v>197</v>
      </c>
      <c r="J693">
        <v>485</v>
      </c>
      <c r="K693" t="s">
        <v>210</v>
      </c>
      <c r="L693" t="s">
        <v>63</v>
      </c>
      <c r="P693">
        <v>257819000000</v>
      </c>
      <c r="Q693" t="s">
        <v>472</v>
      </c>
      <c r="R693" t="s">
        <v>199</v>
      </c>
      <c r="S693" t="s">
        <v>200</v>
      </c>
      <c r="T693" t="s">
        <v>217</v>
      </c>
      <c r="U693" t="s">
        <v>262</v>
      </c>
      <c r="V693">
        <v>890371</v>
      </c>
      <c r="W693" t="s">
        <v>473</v>
      </c>
      <c r="X693" t="s">
        <v>474</v>
      </c>
      <c r="AB693">
        <v>6393</v>
      </c>
      <c r="AC693" s="1">
        <v>43280</v>
      </c>
      <c r="AD693" s="1">
        <v>43280</v>
      </c>
      <c r="AL693">
        <v>0.902586</v>
      </c>
      <c r="AO693">
        <v>165.898112</v>
      </c>
      <c r="AP693">
        <v>139.29</v>
      </c>
      <c r="AQ693">
        <v>890480.97</v>
      </c>
      <c r="AR693">
        <v>0</v>
      </c>
      <c r="AS693">
        <v>890480.97</v>
      </c>
      <c r="AT693">
        <v>91937699</v>
      </c>
      <c r="AU693">
        <v>0</v>
      </c>
      <c r="AV693">
        <v>91937699</v>
      </c>
      <c r="AW693">
        <v>1060586.6299999999</v>
      </c>
      <c r="AX693">
        <v>117505323</v>
      </c>
      <c r="BA693">
        <v>1332343071</v>
      </c>
      <c r="BB693">
        <v>0</v>
      </c>
      <c r="BC693">
        <v>1332343071</v>
      </c>
      <c r="BD693">
        <v>2496256286</v>
      </c>
      <c r="BE693">
        <v>3.6830229999999999</v>
      </c>
      <c r="BF693" t="str">
        <f>IF(TRIM(W693)="",IF(TRIM(O693)="",IF(TRIM(M693)="","please check",CONCATENATE(M693,"_",COUNTIFS($M$2:$M693,M693,$C$2:$C693,$C693))),CONCATENATE(O693,"_",COUNTIFS($O$2:$O693,O693,$C$2:$C693,$C693))),W693)</f>
        <v>IE00B3QXQG18</v>
      </c>
      <c r="BG693" t="str">
        <f t="shared" si="38"/>
        <v/>
      </c>
      <c r="BH693">
        <f t="shared" si="39"/>
        <v>6393</v>
      </c>
      <c r="BI693">
        <f t="shared" si="40"/>
        <v>890480.97</v>
      </c>
      <c r="BJ693">
        <f>IF($I693&lt;&gt;"F.E.T.",$AV693,IF($BK693="",IF($D693=$L693,$BI693,-SUMIFS($BI:$BI,$BG:$BG,$BG693,$B:$B,$B693,$L:$L,"&lt;&gt;"&amp;$L693)+SUMIFS($AY:$AY,$BG:$BG,$BG693,$B:$B,$B693)),IF($D693=$L693,-SUMIFS($BI:$BI,$BG:$BG,$BG693,$B:$B,$B693,$L:$L,"&lt;&gt;"&amp;$L693)*VLOOKUP($D693&amp;(IF($L693=MID($Q693,FIND("Bought ",$Q693)+7,3),MID($Q693,FIND("Sold ",$Q693)+5,3),IF($L693=MID($Q693,FIND("Sold ",$Q693)+5,3),MID($Q693,FIND("Bought ",$Q693)+7,3),"error"))),FX!$A:$B,2,0)+SUMIFS($AY:$AY,$BG:$BG,$BG693,$B:$B,$B693),$BI693*(VLOOKUP($D693&amp;$L693,FX!$A:$B,2,0)))))</f>
        <v>91937699</v>
      </c>
      <c r="BK693" t="str">
        <f>IF(E693="CASH",IFERROR(VLOOKUP(M693,[1]mapping!$A:$C,3,0),""),IF(I693="F.E.T.",IF(VLOOKUP(O693,[1]forwards!$E:$Q,13,0)=0,"",VLOOKUP(O693,[1]forwards!$E:$Q,13,0)),""))</f>
        <v/>
      </c>
      <c r="BL693" t="str">
        <f>IF($B693&lt;&gt;VLOOKUP($BL$1,NAV!$A:$N,MATCH("SubFund_Code",NAV!$A$1:$N$1,0),0),"n/a",IF($BK693="",$BJ693/SUMIFS($BJ:$BJ,$BK:$BK,"",$B:$B,$B693)*VLOOKUP($BL$1,NAV!$A:$N,MATCH("Hedged sc",NAV!$A$1:$N$1,0),0)/VLOOKUP($BL$1,NAV!$A:$N,MATCH("SC in FUND CCY",NAV!$A$1:$N$1,0),0),IF($BK693&lt;&gt;VLOOKUP($BL$1,NAV!$A:$N,MATCH("SC",NAV!$A$1:$N$1,0),0),"n/a",$BJ693/VLOOKUP($BL$1,NAV!$A:$N,MATCH("SC in FUND CCY",NAV!$A$1:$N$1,0),0))))</f>
        <v>n/a</v>
      </c>
    </row>
    <row r="694" spans="1:64" hidden="1" x14ac:dyDescent="0.25">
      <c r="A694" s="1">
        <v>44196</v>
      </c>
      <c r="B694" t="s">
        <v>96</v>
      </c>
      <c r="C694" t="s">
        <v>97</v>
      </c>
      <c r="D694" t="s">
        <v>73</v>
      </c>
      <c r="E694" t="s">
        <v>124</v>
      </c>
      <c r="F694" t="s">
        <v>125</v>
      </c>
      <c r="G694" t="s">
        <v>126</v>
      </c>
      <c r="H694">
        <v>400</v>
      </c>
      <c r="I694" t="s">
        <v>197</v>
      </c>
      <c r="J694">
        <v>485</v>
      </c>
      <c r="K694" t="s">
        <v>210</v>
      </c>
      <c r="L694" t="s">
        <v>63</v>
      </c>
      <c r="P694">
        <v>991508000000</v>
      </c>
      <c r="Q694" t="s">
        <v>469</v>
      </c>
      <c r="R694" t="s">
        <v>199</v>
      </c>
      <c r="S694" t="s">
        <v>149</v>
      </c>
      <c r="T694" t="s">
        <v>218</v>
      </c>
      <c r="U694" t="s">
        <v>262</v>
      </c>
      <c r="V694">
        <v>890371</v>
      </c>
      <c r="W694" t="s">
        <v>470</v>
      </c>
      <c r="X694" t="s">
        <v>471</v>
      </c>
      <c r="AB694">
        <v>81922</v>
      </c>
      <c r="AC694" s="1">
        <v>43280</v>
      </c>
      <c r="AD694" s="1">
        <v>43280</v>
      </c>
      <c r="AL694">
        <v>0.89958499999999997</v>
      </c>
      <c r="AO694">
        <v>12.824006000000001</v>
      </c>
      <c r="AP694">
        <v>18.18</v>
      </c>
      <c r="AQ694">
        <v>1489341.96</v>
      </c>
      <c r="AR694">
        <v>0</v>
      </c>
      <c r="AS694">
        <v>1489341.96</v>
      </c>
      <c r="AT694">
        <v>153767096</v>
      </c>
      <c r="AU694">
        <v>0</v>
      </c>
      <c r="AV694">
        <v>153767096</v>
      </c>
      <c r="AW694">
        <v>1050568.26</v>
      </c>
      <c r="AX694">
        <v>116783653</v>
      </c>
      <c r="BA694">
        <v>1332343071</v>
      </c>
      <c r="BB694">
        <v>0</v>
      </c>
      <c r="BC694">
        <v>1332343071</v>
      </c>
      <c r="BD694">
        <v>2496256286</v>
      </c>
      <c r="BE694">
        <v>6.1599079999999997</v>
      </c>
      <c r="BF694" t="str">
        <f>IF(TRIM(W694)="",IF(TRIM(O694)="",IF(TRIM(M694)="","please check",CONCATENATE(M694,"_",COUNTIFS($M$2:$M694,M694,$C$2:$C694,$C694))),CONCATENATE(O694,"_",COUNTIFS($O$2:$O694,O694,$C$2:$C694,$C694))),W694)</f>
        <v>LU1569987610</v>
      </c>
      <c r="BG694" t="str">
        <f t="shared" si="38"/>
        <v/>
      </c>
      <c r="BH694">
        <f t="shared" si="39"/>
        <v>81922</v>
      </c>
      <c r="BI694">
        <f t="shared" si="40"/>
        <v>1489341.96</v>
      </c>
      <c r="BJ694">
        <f>IF($I694&lt;&gt;"F.E.T.",$AV694,IF($BK694="",IF($D694=$L694,$BI694,-SUMIFS($BI:$BI,$BG:$BG,$BG694,$B:$B,$B694,$L:$L,"&lt;&gt;"&amp;$L694)+SUMIFS($AY:$AY,$BG:$BG,$BG694,$B:$B,$B694)),IF($D694=$L694,-SUMIFS($BI:$BI,$BG:$BG,$BG694,$B:$B,$B694,$L:$L,"&lt;&gt;"&amp;$L694)*VLOOKUP($D694&amp;(IF($L694=MID($Q694,FIND("Bought ",$Q694)+7,3),MID($Q694,FIND("Sold ",$Q694)+5,3),IF($L694=MID($Q694,FIND("Sold ",$Q694)+5,3),MID($Q694,FIND("Bought ",$Q694)+7,3),"error"))),FX!$A:$B,2,0)+SUMIFS($AY:$AY,$BG:$BG,$BG694,$B:$B,$B694),$BI694*(VLOOKUP($D694&amp;$L694,FX!$A:$B,2,0)))))</f>
        <v>153767096</v>
      </c>
      <c r="BK694" t="str">
        <f>IF(E694="CASH",IFERROR(VLOOKUP(M694,[1]mapping!$A:$C,3,0),""),IF(I694="F.E.T.",IF(VLOOKUP(O694,[1]forwards!$E:$Q,13,0)=0,"",VLOOKUP(O694,[1]forwards!$E:$Q,13,0)),""))</f>
        <v/>
      </c>
      <c r="BL694" t="str">
        <f>IF($B694&lt;&gt;VLOOKUP($BL$1,NAV!$A:$N,MATCH("SubFund_Code",NAV!$A$1:$N$1,0),0),"n/a",IF($BK694="",$BJ694/SUMIFS($BJ:$BJ,$BK:$BK,"",$B:$B,$B694)*VLOOKUP($BL$1,NAV!$A:$N,MATCH("Hedged sc",NAV!$A$1:$N$1,0),0)/VLOOKUP($BL$1,NAV!$A:$N,MATCH("SC in FUND CCY",NAV!$A$1:$N$1,0),0),IF($BK694&lt;&gt;VLOOKUP($BL$1,NAV!$A:$N,MATCH("SC",NAV!$A$1:$N$1,0),0),"n/a",$BJ694/VLOOKUP($BL$1,NAV!$A:$N,MATCH("SC in FUND CCY",NAV!$A$1:$N$1,0),0))))</f>
        <v>n/a</v>
      </c>
    </row>
    <row r="695" spans="1:64" hidden="1" x14ac:dyDescent="0.25">
      <c r="A695" s="1">
        <v>44196</v>
      </c>
      <c r="B695" t="s">
        <v>96</v>
      </c>
      <c r="C695" t="s">
        <v>97</v>
      </c>
      <c r="D695" t="s">
        <v>73</v>
      </c>
      <c r="E695" t="s">
        <v>124</v>
      </c>
      <c r="F695" t="s">
        <v>125</v>
      </c>
      <c r="G695" t="s">
        <v>126</v>
      </c>
      <c r="H695">
        <v>400</v>
      </c>
      <c r="I695" t="s">
        <v>197</v>
      </c>
      <c r="J695">
        <v>485</v>
      </c>
      <c r="K695" t="s">
        <v>210</v>
      </c>
      <c r="L695" t="s">
        <v>63</v>
      </c>
      <c r="P695">
        <v>118804000000</v>
      </c>
      <c r="Q695" t="s">
        <v>463</v>
      </c>
      <c r="R695" t="s">
        <v>199</v>
      </c>
      <c r="S695" t="s">
        <v>200</v>
      </c>
      <c r="T695" t="s">
        <v>217</v>
      </c>
      <c r="U695" t="s">
        <v>262</v>
      </c>
      <c r="V695">
        <v>890371</v>
      </c>
      <c r="W695" t="s">
        <v>464</v>
      </c>
      <c r="X695">
        <v>729208</v>
      </c>
      <c r="AB695">
        <v>5500</v>
      </c>
      <c r="AC695" s="1">
        <v>43924</v>
      </c>
      <c r="AD695" s="1">
        <v>43928</v>
      </c>
      <c r="AL695">
        <v>0.93175799999999998</v>
      </c>
      <c r="AO695">
        <v>201.11005499999999</v>
      </c>
      <c r="AP695">
        <v>270.85660000000001</v>
      </c>
      <c r="AQ695">
        <v>1489711.3</v>
      </c>
      <c r="AR695">
        <v>0</v>
      </c>
      <c r="AS695">
        <v>1489711.3</v>
      </c>
      <c r="AT695">
        <v>153805228</v>
      </c>
      <c r="AU695">
        <v>0</v>
      </c>
      <c r="AV695">
        <v>153805228</v>
      </c>
      <c r="AW695">
        <v>1106105.3</v>
      </c>
      <c r="AX695">
        <v>118711700</v>
      </c>
      <c r="BA695">
        <v>1332343071</v>
      </c>
      <c r="BB695">
        <v>0</v>
      </c>
      <c r="BC695">
        <v>1332343071</v>
      </c>
      <c r="BD695">
        <v>2496256286</v>
      </c>
      <c r="BE695">
        <v>6.1614360000000001</v>
      </c>
      <c r="BF695" t="str">
        <f>IF(TRIM(W695)="",IF(TRIM(O695)="",IF(TRIM(M695)="","please check",CONCATENATE(M695,"_",COUNTIFS($M$2:$M695,M695,$C$2:$C695,$C695))),CONCATENATE(O695,"_",COUNTIFS($O$2:$O695,O695,$C$2:$C695,$C695))),W695)</f>
        <v>IE0007292083</v>
      </c>
      <c r="BG695" t="str">
        <f t="shared" si="38"/>
        <v/>
      </c>
      <c r="BH695">
        <f t="shared" si="39"/>
        <v>5500</v>
      </c>
      <c r="BI695">
        <f t="shared" si="40"/>
        <v>1489711.3</v>
      </c>
      <c r="BJ695">
        <f>IF($I695&lt;&gt;"F.E.T.",$AV695,IF($BK695="",IF($D695=$L695,$BI695,-SUMIFS($BI:$BI,$BG:$BG,$BG695,$B:$B,$B695,$L:$L,"&lt;&gt;"&amp;$L695)+SUMIFS($AY:$AY,$BG:$BG,$BG695,$B:$B,$B695)),IF($D695=$L695,-SUMIFS($BI:$BI,$BG:$BG,$BG695,$B:$B,$B695,$L:$L,"&lt;&gt;"&amp;$L695)*VLOOKUP($D695&amp;(IF($L695=MID($Q695,FIND("Bought ",$Q695)+7,3),MID($Q695,FIND("Sold ",$Q695)+5,3),IF($L695=MID($Q695,FIND("Sold ",$Q695)+5,3),MID($Q695,FIND("Bought ",$Q695)+7,3),"error"))),FX!$A:$B,2,0)+SUMIFS($AY:$AY,$BG:$BG,$BG695,$B:$B,$B695),$BI695*(VLOOKUP($D695&amp;$L695,FX!$A:$B,2,0)))))</f>
        <v>153805228</v>
      </c>
      <c r="BK695" t="str">
        <f>IF(E695="CASH",IFERROR(VLOOKUP(M695,[1]mapping!$A:$C,3,0),""),IF(I695="F.E.T.",IF(VLOOKUP(O695,[1]forwards!$E:$Q,13,0)=0,"",VLOOKUP(O695,[1]forwards!$E:$Q,13,0)),""))</f>
        <v/>
      </c>
      <c r="BL695" t="str">
        <f>IF($B695&lt;&gt;VLOOKUP($BL$1,NAV!$A:$N,MATCH("SubFund_Code",NAV!$A$1:$N$1,0),0),"n/a",IF($BK695="",$BJ695/SUMIFS($BJ:$BJ,$BK:$BK,"",$B:$B,$B695)*VLOOKUP($BL$1,NAV!$A:$N,MATCH("Hedged sc",NAV!$A$1:$N$1,0),0)/VLOOKUP($BL$1,NAV!$A:$N,MATCH("SC in FUND CCY",NAV!$A$1:$N$1,0),0),IF($BK695&lt;&gt;VLOOKUP($BL$1,NAV!$A:$N,MATCH("SC",NAV!$A$1:$N$1,0),0),"n/a",$BJ695/VLOOKUP($BL$1,NAV!$A:$N,MATCH("SC in FUND CCY",NAV!$A$1:$N$1,0),0))))</f>
        <v>n/a</v>
      </c>
    </row>
    <row r="696" spans="1:64" hidden="1" x14ac:dyDescent="0.25">
      <c r="A696" s="1">
        <v>44196</v>
      </c>
      <c r="B696" t="s">
        <v>96</v>
      </c>
      <c r="C696" t="s">
        <v>97</v>
      </c>
      <c r="D696" t="s">
        <v>73</v>
      </c>
      <c r="E696" t="s">
        <v>124</v>
      </c>
      <c r="F696" t="s">
        <v>125</v>
      </c>
      <c r="G696" t="s">
        <v>126</v>
      </c>
      <c r="H696">
        <v>400</v>
      </c>
      <c r="I696" t="s">
        <v>197</v>
      </c>
      <c r="J696">
        <v>485</v>
      </c>
      <c r="K696" t="s">
        <v>210</v>
      </c>
      <c r="L696" t="s">
        <v>63</v>
      </c>
      <c r="P696">
        <v>253880000000</v>
      </c>
      <c r="Q696" t="s">
        <v>465</v>
      </c>
      <c r="R696" t="s">
        <v>199</v>
      </c>
      <c r="S696" t="s">
        <v>200</v>
      </c>
      <c r="T696" t="s">
        <v>466</v>
      </c>
      <c r="U696" t="s">
        <v>262</v>
      </c>
      <c r="V696">
        <v>890371</v>
      </c>
      <c r="W696" t="s">
        <v>467</v>
      </c>
      <c r="X696" t="s">
        <v>468</v>
      </c>
      <c r="AB696">
        <v>84546</v>
      </c>
      <c r="AC696" s="1">
        <v>43280</v>
      </c>
      <c r="AD696" s="1">
        <v>43280</v>
      </c>
      <c r="AL696">
        <v>0.90281199999999995</v>
      </c>
      <c r="AO696">
        <v>12.331500999999999</v>
      </c>
      <c r="AP696">
        <v>19.27</v>
      </c>
      <c r="AQ696">
        <v>1629201.42</v>
      </c>
      <c r="AR696">
        <v>0</v>
      </c>
      <c r="AS696">
        <v>1629201.42</v>
      </c>
      <c r="AT696">
        <v>168206884</v>
      </c>
      <c r="AU696">
        <v>0</v>
      </c>
      <c r="AV696">
        <v>168206884</v>
      </c>
      <c r="AW696">
        <v>1042579.07</v>
      </c>
      <c r="AX696">
        <v>115481304</v>
      </c>
      <c r="BA696">
        <v>1332343071</v>
      </c>
      <c r="BB696">
        <v>0</v>
      </c>
      <c r="BC696">
        <v>1332343071</v>
      </c>
      <c r="BD696">
        <v>2496256286</v>
      </c>
      <c r="BE696">
        <v>6.7383660000000001</v>
      </c>
      <c r="BF696" t="str">
        <f>IF(TRIM(W696)="",IF(TRIM(O696)="",IF(TRIM(M696)="","please check",CONCATENATE(M696,"_",COUNTIFS($M$2:$M696,M696,$C$2:$C696,$C696))),CONCATENATE(O696,"_",COUNTIFS($O$2:$O696,O696,$C$2:$C696,$C696))),W696)</f>
        <v>IE00BYT1GJ24</v>
      </c>
      <c r="BG696" t="str">
        <f t="shared" si="38"/>
        <v/>
      </c>
      <c r="BH696">
        <f t="shared" si="39"/>
        <v>84546</v>
      </c>
      <c r="BI696">
        <f t="shared" si="40"/>
        <v>1629201.42</v>
      </c>
      <c r="BJ696">
        <f>IF($I696&lt;&gt;"F.E.T.",$AV696,IF($BK696="",IF($D696=$L696,$BI696,-SUMIFS($BI:$BI,$BG:$BG,$BG696,$B:$B,$B696,$L:$L,"&lt;&gt;"&amp;$L696)+SUMIFS($AY:$AY,$BG:$BG,$BG696,$B:$B,$B696)),IF($D696=$L696,-SUMIFS($BI:$BI,$BG:$BG,$BG696,$B:$B,$B696,$L:$L,"&lt;&gt;"&amp;$L696)*VLOOKUP($D696&amp;(IF($L696=MID($Q696,FIND("Bought ",$Q696)+7,3),MID($Q696,FIND("Sold ",$Q696)+5,3),IF($L696=MID($Q696,FIND("Sold ",$Q696)+5,3),MID($Q696,FIND("Bought ",$Q696)+7,3),"error"))),FX!$A:$B,2,0)+SUMIFS($AY:$AY,$BG:$BG,$BG696,$B:$B,$B696),$BI696*(VLOOKUP($D696&amp;$L696,FX!$A:$B,2,0)))))</f>
        <v>168206884</v>
      </c>
      <c r="BK696" t="str">
        <f>IF(E696="CASH",IFERROR(VLOOKUP(M696,[1]mapping!$A:$C,3,0),""),IF(I696="F.E.T.",IF(VLOOKUP(O696,[1]forwards!$E:$Q,13,0)=0,"",VLOOKUP(O696,[1]forwards!$E:$Q,13,0)),""))</f>
        <v/>
      </c>
      <c r="BL696" t="str">
        <f>IF($B696&lt;&gt;VLOOKUP($BL$1,NAV!$A:$N,MATCH("SubFund_Code",NAV!$A$1:$N$1,0),0),"n/a",IF($BK696="",$BJ696/SUMIFS($BJ:$BJ,$BK:$BK,"",$B:$B,$B696)*VLOOKUP($BL$1,NAV!$A:$N,MATCH("Hedged sc",NAV!$A$1:$N$1,0),0)/VLOOKUP($BL$1,NAV!$A:$N,MATCH("SC in FUND CCY",NAV!$A$1:$N$1,0),0),IF($BK696&lt;&gt;VLOOKUP($BL$1,NAV!$A:$N,MATCH("SC",NAV!$A$1:$N$1,0),0),"n/a",$BJ696/VLOOKUP($BL$1,NAV!$A:$N,MATCH("SC in FUND CCY",NAV!$A$1:$N$1,0),0))))</f>
        <v>n/a</v>
      </c>
    </row>
    <row r="697" spans="1:64" hidden="1" x14ac:dyDescent="0.25">
      <c r="A697" s="1">
        <v>44196</v>
      </c>
      <c r="B697" t="s">
        <v>1681</v>
      </c>
      <c r="C697" t="s">
        <v>1682</v>
      </c>
      <c r="D697" t="s">
        <v>63</v>
      </c>
      <c r="E697" t="s">
        <v>58</v>
      </c>
      <c r="F697" t="s">
        <v>59</v>
      </c>
      <c r="G697" t="s">
        <v>60</v>
      </c>
      <c r="H697">
        <v>850</v>
      </c>
      <c r="I697" t="s">
        <v>62</v>
      </c>
      <c r="L697" t="s">
        <v>63</v>
      </c>
      <c r="M697">
        <v>294864</v>
      </c>
      <c r="N697">
        <v>0</v>
      </c>
      <c r="Q697" t="s">
        <v>79</v>
      </c>
      <c r="AQ697">
        <v>-1628.17</v>
      </c>
      <c r="AS697">
        <v>-1628.17</v>
      </c>
      <c r="AT697">
        <v>-1628.17</v>
      </c>
      <c r="AV697">
        <v>-1628.17</v>
      </c>
      <c r="BA697">
        <v>969754.03</v>
      </c>
      <c r="BD697">
        <v>94848031.060000002</v>
      </c>
      <c r="BE697">
        <v>-1.717E-3</v>
      </c>
      <c r="BF697" t="str">
        <f>IF(TRIM(W697)="",IF(TRIM(O697)="",IF(TRIM(M697)="","please check",CONCATENATE(M697,"_",COUNTIFS($M$2:$M697,M697,$C$2:$C697,$C697))),CONCATENATE(O697,"_",COUNTIFS($O$2:$O697,O697,$C$2:$C697,$C697))),W697)</f>
        <v>294864_1</v>
      </c>
      <c r="BG697" t="str">
        <f t="shared" si="38"/>
        <v/>
      </c>
      <c r="BH697">
        <f t="shared" si="39"/>
        <v>-1628.17</v>
      </c>
      <c r="BI697">
        <f t="shared" si="40"/>
        <v>-1628.17</v>
      </c>
      <c r="BJ697">
        <f>IF($I697&lt;&gt;"F.E.T.",$AV697,IF($BK697="",IF($D697=$L697,$BI697,-SUMIFS($BI:$BI,$BG:$BG,$BG697,$B:$B,$B697,$L:$L,"&lt;&gt;"&amp;$L697)+SUMIFS($AY:$AY,$BG:$BG,$BG697,$B:$B,$B697)),IF($D697=$L697,-SUMIFS($BI:$BI,$BG:$BG,$BG697,$B:$B,$B697,$L:$L,"&lt;&gt;"&amp;$L697)*VLOOKUP($D697&amp;(IF($L697=MID($Q697,FIND("Bought ",$Q697)+7,3),MID($Q697,FIND("Sold ",$Q697)+5,3),IF($L697=MID($Q697,FIND("Sold ",$Q697)+5,3),MID($Q697,FIND("Bought ",$Q697)+7,3),"error"))),FX!$A:$B,2,0)+SUMIFS($AY:$AY,$BG:$BG,$BG697,$B:$B,$B697),$BI697*(VLOOKUP($D697&amp;$L697,FX!$A:$B,2,0)))))</f>
        <v>-1628.17</v>
      </c>
      <c r="BK697" t="str">
        <f>IF(E697="CASH",IFERROR(VLOOKUP(M697,[1]mapping!$A:$C,3,0),""),IF(I697="F.E.T.",IF(VLOOKUP(O697,[1]forwards!$E:$Q,13,0)=0,"",VLOOKUP(O697,[1]forwards!$E:$Q,13,0)),""))</f>
        <v>P</v>
      </c>
      <c r="BL697" t="str">
        <f>IF($B697&lt;&gt;VLOOKUP($BL$1,NAV!$A:$N,MATCH("SubFund_Code",NAV!$A$1:$N$1,0),0),"n/a",IF($BK697="",$BJ697/SUMIFS($BJ:$BJ,$BK:$BK,"",$B:$B,$B697)*VLOOKUP($BL$1,NAV!$A:$N,MATCH("Hedged sc",NAV!$A$1:$N$1,0),0)/VLOOKUP($BL$1,NAV!$A:$N,MATCH("SC in FUND CCY",NAV!$A$1:$N$1,0),0),IF($BK697&lt;&gt;VLOOKUP($BL$1,NAV!$A:$N,MATCH("SC",NAV!$A$1:$N$1,0),0),"n/a",$BJ697/VLOOKUP($BL$1,NAV!$A:$N,MATCH("SC in FUND CCY",NAV!$A$1:$N$1,0),0))))</f>
        <v>n/a</v>
      </c>
    </row>
    <row r="698" spans="1:64" hidden="1" x14ac:dyDescent="0.25">
      <c r="A698" s="1">
        <v>44196</v>
      </c>
      <c r="B698" t="s">
        <v>1681</v>
      </c>
      <c r="C698" t="s">
        <v>1682</v>
      </c>
      <c r="D698" t="s">
        <v>63</v>
      </c>
      <c r="E698" t="s">
        <v>58</v>
      </c>
      <c r="F698" t="s">
        <v>59</v>
      </c>
      <c r="G698" t="s">
        <v>60</v>
      </c>
      <c r="H698">
        <v>850</v>
      </c>
      <c r="I698" t="s">
        <v>62</v>
      </c>
      <c r="L698" t="s">
        <v>63</v>
      </c>
      <c r="M698">
        <v>294880</v>
      </c>
      <c r="N698">
        <v>0</v>
      </c>
      <c r="Q698" t="s">
        <v>89</v>
      </c>
      <c r="AQ698">
        <v>-8.3000000000000007</v>
      </c>
      <c r="AS698">
        <v>-8.3000000000000007</v>
      </c>
      <c r="AT698">
        <v>-8.3000000000000007</v>
      </c>
      <c r="AV698">
        <v>-8.3000000000000007</v>
      </c>
      <c r="BA698">
        <v>969754.03</v>
      </c>
      <c r="BD698">
        <v>94848031.060000002</v>
      </c>
      <c r="BE698">
        <v>-9.0000000000000002E-6</v>
      </c>
      <c r="BF698" t="str">
        <f>IF(TRIM(W698)="",IF(TRIM(O698)="",IF(TRIM(M698)="","please check",CONCATENATE(M698,"_",COUNTIFS($M$2:$M698,M698,$C$2:$C698,$C698))),CONCATENATE(O698,"_",COUNTIFS($O$2:$O698,O698,$C$2:$C698,$C698))),W698)</f>
        <v>294880_1</v>
      </c>
      <c r="BG698" t="str">
        <f t="shared" si="38"/>
        <v/>
      </c>
      <c r="BH698">
        <f t="shared" si="39"/>
        <v>-8.3000000000000007</v>
      </c>
      <c r="BI698">
        <f t="shared" si="40"/>
        <v>-8.3000000000000007</v>
      </c>
      <c r="BJ698">
        <f>IF($I698&lt;&gt;"F.E.T.",$AV698,IF($BK698="",IF($D698=$L698,$BI698,-SUMIFS($BI:$BI,$BG:$BG,$BG698,$B:$B,$B698,$L:$L,"&lt;&gt;"&amp;$L698)+SUMIFS($AY:$AY,$BG:$BG,$BG698,$B:$B,$B698)),IF($D698=$L698,-SUMIFS($BI:$BI,$BG:$BG,$BG698,$B:$B,$B698,$L:$L,"&lt;&gt;"&amp;$L698)*VLOOKUP($D698&amp;(IF($L698=MID($Q698,FIND("Bought ",$Q698)+7,3),MID($Q698,FIND("Sold ",$Q698)+5,3),IF($L698=MID($Q698,FIND("Sold ",$Q698)+5,3),MID($Q698,FIND("Bought ",$Q698)+7,3),"error"))),FX!$A:$B,2,0)+SUMIFS($AY:$AY,$BG:$BG,$BG698,$B:$B,$B698),$BI698*(VLOOKUP($D698&amp;$L698,FX!$A:$B,2,0)))))</f>
        <v>-8.3000000000000007</v>
      </c>
      <c r="BK698" t="str">
        <f>IF(E698="CASH",IFERROR(VLOOKUP(M698,[1]mapping!$A:$C,3,0),""),IF(I698="F.E.T.",IF(VLOOKUP(O698,[1]forwards!$E:$Q,13,0)=0,"",VLOOKUP(O698,[1]forwards!$E:$Q,13,0)),""))</f>
        <v>PD</v>
      </c>
      <c r="BL698" t="str">
        <f>IF($B698&lt;&gt;VLOOKUP($BL$1,NAV!$A:$N,MATCH("SubFund_Code",NAV!$A$1:$N$1,0),0),"n/a",IF($BK698="",$BJ698/SUMIFS($BJ:$BJ,$BK:$BK,"",$B:$B,$B698)*VLOOKUP($BL$1,NAV!$A:$N,MATCH("Hedged sc",NAV!$A$1:$N$1,0),0)/VLOOKUP($BL$1,NAV!$A:$N,MATCH("SC in FUND CCY",NAV!$A$1:$N$1,0),0),IF($BK698&lt;&gt;VLOOKUP($BL$1,NAV!$A:$N,MATCH("SC",NAV!$A$1:$N$1,0),0),"n/a",$BJ698/VLOOKUP($BL$1,NAV!$A:$N,MATCH("SC in FUND CCY",NAV!$A$1:$N$1,0),0))))</f>
        <v>n/a</v>
      </c>
    </row>
    <row r="699" spans="1:64" hidden="1" x14ac:dyDescent="0.25">
      <c r="A699" s="1">
        <v>44196</v>
      </c>
      <c r="B699" t="s">
        <v>1681</v>
      </c>
      <c r="C699" t="s">
        <v>1682</v>
      </c>
      <c r="D699" t="s">
        <v>63</v>
      </c>
      <c r="E699" t="s">
        <v>58</v>
      </c>
      <c r="F699" t="s">
        <v>59</v>
      </c>
      <c r="G699" t="s">
        <v>60</v>
      </c>
      <c r="H699">
        <v>450</v>
      </c>
      <c r="I699" t="s">
        <v>58</v>
      </c>
      <c r="L699" t="s">
        <v>63</v>
      </c>
      <c r="M699">
        <v>144120</v>
      </c>
      <c r="N699">
        <v>0</v>
      </c>
      <c r="Q699" t="s">
        <v>61</v>
      </c>
      <c r="AQ699">
        <v>1044793.61</v>
      </c>
      <c r="AS699">
        <v>1044793.61</v>
      </c>
      <c r="AT699">
        <v>1044793.61</v>
      </c>
      <c r="AV699">
        <v>1044793.61</v>
      </c>
      <c r="BA699">
        <v>969754.03</v>
      </c>
      <c r="BD699">
        <v>94848031.060000002</v>
      </c>
      <c r="BE699">
        <v>1.101545</v>
      </c>
      <c r="BF699" t="str">
        <f>IF(TRIM(W699)="",IF(TRIM(O699)="",IF(TRIM(M699)="","please check",CONCATENATE(M699,"_",COUNTIFS($M$2:$M699,M699,$C$2:$C699,$C699))),CONCATENATE(O699,"_",COUNTIFS($O$2:$O699,O699,$C$2:$C699,$C699))),W699)</f>
        <v>144120_1</v>
      </c>
      <c r="BG699" t="str">
        <f t="shared" si="38"/>
        <v/>
      </c>
      <c r="BH699">
        <f t="shared" si="39"/>
        <v>1044793.61</v>
      </c>
      <c r="BI699">
        <f t="shared" si="40"/>
        <v>1044793.61</v>
      </c>
      <c r="BJ699">
        <f>IF($I699&lt;&gt;"F.E.T.",$AV699,IF($BK699="",IF($D699=$L699,$BI699,-SUMIFS($BI:$BI,$BG:$BG,$BG699,$B:$B,$B699,$L:$L,"&lt;&gt;"&amp;$L699)+SUMIFS($AY:$AY,$BG:$BG,$BG699,$B:$B,$B699)),IF($D699=$L699,-SUMIFS($BI:$BI,$BG:$BG,$BG699,$B:$B,$B699,$L:$L,"&lt;&gt;"&amp;$L699)*VLOOKUP($D699&amp;(IF($L699=MID($Q699,FIND("Bought ",$Q699)+7,3),MID($Q699,FIND("Sold ",$Q699)+5,3),IF($L699=MID($Q699,FIND("Sold ",$Q699)+5,3),MID($Q699,FIND("Bought ",$Q699)+7,3),"error"))),FX!$A:$B,2,0)+SUMIFS($AY:$AY,$BG:$BG,$BG699,$B:$B,$B699),$BI699*(VLOOKUP($D699&amp;$L699,FX!$A:$B,2,0)))))</f>
        <v>1044793.61</v>
      </c>
      <c r="BK699" t="str">
        <f>IF(E699="CASH",IFERROR(VLOOKUP(M699,[1]mapping!$A:$C,3,0),""),IF(I699="F.E.T.",IF(VLOOKUP(O699,[1]forwards!$E:$Q,13,0)=0,"",VLOOKUP(O699,[1]forwards!$E:$Q,13,0)),""))</f>
        <v/>
      </c>
      <c r="BL699" t="str">
        <f>IF($B699&lt;&gt;VLOOKUP($BL$1,NAV!$A:$N,MATCH("SubFund_Code",NAV!$A$1:$N$1,0),0),"n/a",IF($BK699="",$BJ699/SUMIFS($BJ:$BJ,$BK:$BK,"",$B:$B,$B699)*VLOOKUP($BL$1,NAV!$A:$N,MATCH("Hedged sc",NAV!$A$1:$N$1,0),0)/VLOOKUP($BL$1,NAV!$A:$N,MATCH("SC in FUND CCY",NAV!$A$1:$N$1,0),0),IF($BK699&lt;&gt;VLOOKUP($BL$1,NAV!$A:$N,MATCH("SC",NAV!$A$1:$N$1,0),0),"n/a",$BJ699/VLOOKUP($BL$1,NAV!$A:$N,MATCH("SC in FUND CCY",NAV!$A$1:$N$1,0),0))))</f>
        <v>n/a</v>
      </c>
    </row>
    <row r="700" spans="1:64" hidden="1" x14ac:dyDescent="0.25">
      <c r="A700" s="1">
        <v>44196</v>
      </c>
      <c r="B700" t="s">
        <v>1681</v>
      </c>
      <c r="C700" t="s">
        <v>1682</v>
      </c>
      <c r="D700" t="s">
        <v>63</v>
      </c>
      <c r="E700" t="s">
        <v>58</v>
      </c>
      <c r="F700" t="s">
        <v>59</v>
      </c>
      <c r="G700" t="s">
        <v>60</v>
      </c>
      <c r="H700">
        <v>600</v>
      </c>
      <c r="I700" t="s">
        <v>65</v>
      </c>
      <c r="L700" t="s">
        <v>63</v>
      </c>
      <c r="M700">
        <v>152001</v>
      </c>
      <c r="N700">
        <v>0</v>
      </c>
      <c r="Q700" t="s">
        <v>66</v>
      </c>
      <c r="AQ700">
        <v>-4.0599999999999996</v>
      </c>
      <c r="AS700">
        <v>-4.0599999999999996</v>
      </c>
      <c r="AT700">
        <v>-4.0599999999999996</v>
      </c>
      <c r="AV700">
        <v>-4.0599999999999996</v>
      </c>
      <c r="BA700">
        <v>969754.03</v>
      </c>
      <c r="BD700">
        <v>94848031.060000002</v>
      </c>
      <c r="BE700">
        <v>-3.9999999999999998E-6</v>
      </c>
      <c r="BF700" t="str">
        <f>IF(TRIM(W700)="",IF(TRIM(O700)="",IF(TRIM(M700)="","please check",CONCATENATE(M700,"_",COUNTIFS($M$2:$M700,M700,$C$2:$C700,$C700))),CONCATENATE(O700,"_",COUNTIFS($O$2:$O700,O700,$C$2:$C700,$C700))),W700)</f>
        <v>152001_1</v>
      </c>
      <c r="BG700" t="str">
        <f t="shared" si="38"/>
        <v/>
      </c>
      <c r="BH700">
        <f t="shared" si="39"/>
        <v>-4.0599999999999996</v>
      </c>
      <c r="BI700">
        <f t="shared" si="40"/>
        <v>-4.0599999999999996</v>
      </c>
      <c r="BJ700">
        <f>IF($I700&lt;&gt;"F.E.T.",$AV700,IF($BK700="",IF($D700=$L700,$BI700,-SUMIFS($BI:$BI,$BG:$BG,$BG700,$B:$B,$B700,$L:$L,"&lt;&gt;"&amp;$L700)+SUMIFS($AY:$AY,$BG:$BG,$BG700,$B:$B,$B700)),IF($D700=$L700,-SUMIFS($BI:$BI,$BG:$BG,$BG700,$B:$B,$B700,$L:$L,"&lt;&gt;"&amp;$L700)*VLOOKUP($D700&amp;(IF($L700=MID($Q700,FIND("Bought ",$Q700)+7,3),MID($Q700,FIND("Sold ",$Q700)+5,3),IF($L700=MID($Q700,FIND("Sold ",$Q700)+5,3),MID($Q700,FIND("Bought ",$Q700)+7,3),"error"))),FX!$A:$B,2,0)+SUMIFS($AY:$AY,$BG:$BG,$BG700,$B:$B,$B700),$BI700*(VLOOKUP($D700&amp;$L700,FX!$A:$B,2,0)))))</f>
        <v>-4.0599999999999996</v>
      </c>
      <c r="BK700" t="str">
        <f>IF(E700="CASH",IFERROR(VLOOKUP(M700,[1]mapping!$A:$C,3,0),""),IF(I700="F.E.T.",IF(VLOOKUP(O700,[1]forwards!$E:$Q,13,0)=0,"",VLOOKUP(O700,[1]forwards!$E:$Q,13,0)),""))</f>
        <v/>
      </c>
      <c r="BL700" t="str">
        <f>IF($B700&lt;&gt;VLOOKUP($BL$1,NAV!$A:$N,MATCH("SubFund_Code",NAV!$A$1:$N$1,0),0),"n/a",IF($BK700="",$BJ700/SUMIFS($BJ:$BJ,$BK:$BK,"",$B:$B,$B700)*VLOOKUP($BL$1,NAV!$A:$N,MATCH("Hedged sc",NAV!$A$1:$N$1,0),0)/VLOOKUP($BL$1,NAV!$A:$N,MATCH("SC in FUND CCY",NAV!$A$1:$N$1,0),0),IF($BK700&lt;&gt;VLOOKUP($BL$1,NAV!$A:$N,MATCH("SC",NAV!$A$1:$N$1,0),0),"n/a",$BJ700/VLOOKUP($BL$1,NAV!$A:$N,MATCH("SC in FUND CCY",NAV!$A$1:$N$1,0),0))))</f>
        <v>n/a</v>
      </c>
    </row>
    <row r="701" spans="1:64" hidden="1" x14ac:dyDescent="0.25">
      <c r="A701" s="1">
        <v>44196</v>
      </c>
      <c r="B701" t="s">
        <v>1681</v>
      </c>
      <c r="C701" t="s">
        <v>1682</v>
      </c>
      <c r="D701" t="s">
        <v>63</v>
      </c>
      <c r="E701" t="s">
        <v>58</v>
      </c>
      <c r="F701" t="s">
        <v>59</v>
      </c>
      <c r="G701" t="s">
        <v>60</v>
      </c>
      <c r="H701">
        <v>600</v>
      </c>
      <c r="I701" t="s">
        <v>65</v>
      </c>
      <c r="L701" t="s">
        <v>63</v>
      </c>
      <c r="M701">
        <v>155000</v>
      </c>
      <c r="N701">
        <v>0</v>
      </c>
      <c r="Q701" t="s">
        <v>82</v>
      </c>
      <c r="AQ701">
        <v>62522.94</v>
      </c>
      <c r="AS701">
        <v>62522.94</v>
      </c>
      <c r="AT701">
        <v>62522.94</v>
      </c>
      <c r="AV701">
        <v>62522.94</v>
      </c>
      <c r="BA701">
        <v>969754.03</v>
      </c>
      <c r="BD701">
        <v>94848031.060000002</v>
      </c>
      <c r="BE701">
        <v>6.5919000000000005E-2</v>
      </c>
      <c r="BF701" t="str">
        <f>IF(TRIM(W701)="",IF(TRIM(O701)="",IF(TRIM(M701)="","please check",CONCATENATE(M701,"_",COUNTIFS($M$2:$M701,M701,$C$2:$C701,$C701))),CONCATENATE(O701,"_",COUNTIFS($O$2:$O701,O701,$C$2:$C701,$C701))),W701)</f>
        <v>155000_1</v>
      </c>
      <c r="BG701" t="str">
        <f t="shared" si="38"/>
        <v/>
      </c>
      <c r="BH701">
        <f t="shared" si="39"/>
        <v>62522.94</v>
      </c>
      <c r="BI701">
        <f t="shared" si="40"/>
        <v>62522.94</v>
      </c>
      <c r="BJ701">
        <f>IF($I701&lt;&gt;"F.E.T.",$AV701,IF($BK701="",IF($D701=$L701,$BI701,-SUMIFS($BI:$BI,$BG:$BG,$BG701,$B:$B,$B701,$L:$L,"&lt;&gt;"&amp;$L701)+SUMIFS($AY:$AY,$BG:$BG,$BG701,$B:$B,$B701)),IF($D701=$L701,-SUMIFS($BI:$BI,$BG:$BG,$BG701,$B:$B,$B701,$L:$L,"&lt;&gt;"&amp;$L701)*VLOOKUP($D701&amp;(IF($L701=MID($Q701,FIND("Bought ",$Q701)+7,3),MID($Q701,FIND("Sold ",$Q701)+5,3),IF($L701=MID($Q701,FIND("Sold ",$Q701)+5,3),MID($Q701,FIND("Bought ",$Q701)+7,3),"error"))),FX!$A:$B,2,0)+SUMIFS($AY:$AY,$BG:$BG,$BG701,$B:$B,$B701),$BI701*(VLOOKUP($D701&amp;$L701,FX!$A:$B,2,0)))))</f>
        <v>62522.94</v>
      </c>
      <c r="BK701" t="str">
        <f>IF(E701="CASH",IFERROR(VLOOKUP(M701,[1]mapping!$A:$C,3,0),""),IF(I701="F.E.T.",IF(VLOOKUP(O701,[1]forwards!$E:$Q,13,0)=0,"",VLOOKUP(O701,[1]forwards!$E:$Q,13,0)),""))</f>
        <v/>
      </c>
      <c r="BL701" t="str">
        <f>IF($B701&lt;&gt;VLOOKUP($BL$1,NAV!$A:$N,MATCH("SubFund_Code",NAV!$A$1:$N$1,0),0),"n/a",IF($BK701="",$BJ701/SUMIFS($BJ:$BJ,$BK:$BK,"",$B:$B,$B701)*VLOOKUP($BL$1,NAV!$A:$N,MATCH("Hedged sc",NAV!$A$1:$N$1,0),0)/VLOOKUP($BL$1,NAV!$A:$N,MATCH("SC in FUND CCY",NAV!$A$1:$N$1,0),0),IF($BK701&lt;&gt;VLOOKUP($BL$1,NAV!$A:$N,MATCH("SC",NAV!$A$1:$N$1,0),0),"n/a",$BJ701/VLOOKUP($BL$1,NAV!$A:$N,MATCH("SC in FUND CCY",NAV!$A$1:$N$1,0),0))))</f>
        <v>n/a</v>
      </c>
    </row>
    <row r="702" spans="1:64" hidden="1" x14ac:dyDescent="0.25">
      <c r="A702" s="1">
        <v>44196</v>
      </c>
      <c r="B702" t="s">
        <v>1681</v>
      </c>
      <c r="C702" t="s">
        <v>1682</v>
      </c>
      <c r="D702" t="s">
        <v>63</v>
      </c>
      <c r="E702" t="s">
        <v>58</v>
      </c>
      <c r="F702" t="s">
        <v>59</v>
      </c>
      <c r="G702" t="s">
        <v>60</v>
      </c>
      <c r="H702">
        <v>850</v>
      </c>
      <c r="I702" t="s">
        <v>62</v>
      </c>
      <c r="L702" t="s">
        <v>63</v>
      </c>
      <c r="M702">
        <v>263076</v>
      </c>
      <c r="N702">
        <v>0</v>
      </c>
      <c r="Q702" t="s">
        <v>90</v>
      </c>
      <c r="AQ702">
        <v>-12.12</v>
      </c>
      <c r="AS702">
        <v>-12.12</v>
      </c>
      <c r="AT702">
        <v>-12.12</v>
      </c>
      <c r="AV702">
        <v>-12.12</v>
      </c>
      <c r="BA702">
        <v>969754.03</v>
      </c>
      <c r="BD702">
        <v>94848031.060000002</v>
      </c>
      <c r="BE702">
        <v>-1.2999999999999999E-5</v>
      </c>
      <c r="BF702" t="str">
        <f>IF(TRIM(W702)="",IF(TRIM(O702)="",IF(TRIM(M702)="","please check",CONCATENATE(M702,"_",COUNTIFS($M$2:$M702,M702,$C$2:$C702,$C702))),CONCATENATE(O702,"_",COUNTIFS($O$2:$O702,O702,$C$2:$C702,$C702))),W702)</f>
        <v>263076_1</v>
      </c>
      <c r="BG702" t="str">
        <f t="shared" si="38"/>
        <v/>
      </c>
      <c r="BH702">
        <f t="shared" si="39"/>
        <v>-12.12</v>
      </c>
      <c r="BI702">
        <f t="shared" si="40"/>
        <v>-12.12</v>
      </c>
      <c r="BJ702">
        <f>IF($I702&lt;&gt;"F.E.T.",$AV702,IF($BK702="",IF($D702=$L702,$BI702,-SUMIFS($BI:$BI,$BG:$BG,$BG702,$B:$B,$B702,$L:$L,"&lt;&gt;"&amp;$L702)+SUMIFS($AY:$AY,$BG:$BG,$BG702,$B:$B,$B702)),IF($D702=$L702,-SUMIFS($BI:$BI,$BG:$BG,$BG702,$B:$B,$B702,$L:$L,"&lt;&gt;"&amp;$L702)*VLOOKUP($D702&amp;(IF($L702=MID($Q702,FIND("Bought ",$Q702)+7,3),MID($Q702,FIND("Sold ",$Q702)+5,3),IF($L702=MID($Q702,FIND("Sold ",$Q702)+5,3),MID($Q702,FIND("Bought ",$Q702)+7,3),"error"))),FX!$A:$B,2,0)+SUMIFS($AY:$AY,$BG:$BG,$BG702,$B:$B,$B702),$BI702*(VLOOKUP($D702&amp;$L702,FX!$A:$B,2,0)))))</f>
        <v>-12.12</v>
      </c>
      <c r="BK702" t="str">
        <f>IF(E702="CASH",IFERROR(VLOOKUP(M702,[1]mapping!$A:$C,3,0),""),IF(I702="F.E.T.",IF(VLOOKUP(O702,[1]forwards!$E:$Q,13,0)=0,"",VLOOKUP(O702,[1]forwards!$E:$Q,13,0)),""))</f>
        <v>PD</v>
      </c>
      <c r="BL702" t="str">
        <f>IF($B702&lt;&gt;VLOOKUP($BL$1,NAV!$A:$N,MATCH("SubFund_Code",NAV!$A$1:$N$1,0),0),"n/a",IF($BK702="",$BJ702/SUMIFS($BJ:$BJ,$BK:$BK,"",$B:$B,$B702)*VLOOKUP($BL$1,NAV!$A:$N,MATCH("Hedged sc",NAV!$A$1:$N$1,0),0)/VLOOKUP($BL$1,NAV!$A:$N,MATCH("SC in FUND CCY",NAV!$A$1:$N$1,0),0),IF($BK702&lt;&gt;VLOOKUP($BL$1,NAV!$A:$N,MATCH("SC",NAV!$A$1:$N$1,0),0),"n/a",$BJ702/VLOOKUP($BL$1,NAV!$A:$N,MATCH("SC in FUND CCY",NAV!$A$1:$N$1,0),0))))</f>
        <v>n/a</v>
      </c>
    </row>
    <row r="703" spans="1:64" hidden="1" x14ac:dyDescent="0.25">
      <c r="A703" s="1">
        <v>44196</v>
      </c>
      <c r="B703" t="s">
        <v>1681</v>
      </c>
      <c r="C703" t="s">
        <v>1682</v>
      </c>
      <c r="D703" t="s">
        <v>63</v>
      </c>
      <c r="E703" t="s">
        <v>58</v>
      </c>
      <c r="F703" t="s">
        <v>59</v>
      </c>
      <c r="G703" t="s">
        <v>60</v>
      </c>
      <c r="H703">
        <v>850</v>
      </c>
      <c r="I703" t="s">
        <v>62</v>
      </c>
      <c r="L703" t="s">
        <v>63</v>
      </c>
      <c r="M703">
        <v>264287</v>
      </c>
      <c r="N703">
        <v>0</v>
      </c>
      <c r="Q703" t="s">
        <v>81</v>
      </c>
      <c r="AQ703">
        <v>-11580.32</v>
      </c>
      <c r="AS703">
        <v>-11580.32</v>
      </c>
      <c r="AT703">
        <v>-11580.32</v>
      </c>
      <c r="AV703">
        <v>-11580.32</v>
      </c>
      <c r="BA703">
        <v>969754.03</v>
      </c>
      <c r="BD703">
        <v>94848031.060000002</v>
      </c>
      <c r="BE703">
        <v>-1.2208999999999999E-2</v>
      </c>
      <c r="BF703" t="str">
        <f>IF(TRIM(W703)="",IF(TRIM(O703)="",IF(TRIM(M703)="","please check",CONCATENATE(M703,"_",COUNTIFS($M$2:$M703,M703,$C$2:$C703,$C703))),CONCATENATE(O703,"_",COUNTIFS($O$2:$O703,O703,$C$2:$C703,$C703))),W703)</f>
        <v>264287_1</v>
      </c>
      <c r="BG703" t="str">
        <f t="shared" si="38"/>
        <v/>
      </c>
      <c r="BH703">
        <f t="shared" si="39"/>
        <v>-11580.32</v>
      </c>
      <c r="BI703">
        <f t="shared" si="40"/>
        <v>-11580.32</v>
      </c>
      <c r="BJ703">
        <f>IF($I703&lt;&gt;"F.E.T.",$AV703,IF($BK703="",IF($D703=$L703,$BI703,-SUMIFS($BI:$BI,$BG:$BG,$BG703,$B:$B,$B703,$L:$L,"&lt;&gt;"&amp;$L703)+SUMIFS($AY:$AY,$BG:$BG,$BG703,$B:$B,$B703)),IF($D703=$L703,-SUMIFS($BI:$BI,$BG:$BG,$BG703,$B:$B,$B703,$L:$L,"&lt;&gt;"&amp;$L703)*VLOOKUP($D703&amp;(IF($L703=MID($Q703,FIND("Bought ",$Q703)+7,3),MID($Q703,FIND("Sold ",$Q703)+5,3),IF($L703=MID($Q703,FIND("Sold ",$Q703)+5,3),MID($Q703,FIND("Bought ",$Q703)+7,3),"error"))),FX!$A:$B,2,0)+SUMIFS($AY:$AY,$BG:$BG,$BG703,$B:$B,$B703),$BI703*(VLOOKUP($D703&amp;$L703,FX!$A:$B,2,0)))))</f>
        <v>-11580.32</v>
      </c>
      <c r="BK703" t="str">
        <f>IF(E703="CASH",IFERROR(VLOOKUP(M703,[1]mapping!$A:$C,3,0),""),IF(I703="F.E.T.",IF(VLOOKUP(O703,[1]forwards!$E:$Q,13,0)=0,"",VLOOKUP(O703,[1]forwards!$E:$Q,13,0)),""))</f>
        <v>P</v>
      </c>
      <c r="BL703" t="str">
        <f>IF($B703&lt;&gt;VLOOKUP($BL$1,NAV!$A:$N,MATCH("SubFund_Code",NAV!$A$1:$N$1,0),0),"n/a",IF($BK703="",$BJ703/SUMIFS($BJ:$BJ,$BK:$BK,"",$B:$B,$B703)*VLOOKUP($BL$1,NAV!$A:$N,MATCH("Hedged sc",NAV!$A$1:$N$1,0),0)/VLOOKUP($BL$1,NAV!$A:$N,MATCH("SC in FUND CCY",NAV!$A$1:$N$1,0),0),IF($BK703&lt;&gt;VLOOKUP($BL$1,NAV!$A:$N,MATCH("SC",NAV!$A$1:$N$1,0),0),"n/a",$BJ703/VLOOKUP($BL$1,NAV!$A:$N,MATCH("SC in FUND CCY",NAV!$A$1:$N$1,0),0))))</f>
        <v>n/a</v>
      </c>
    </row>
    <row r="704" spans="1:64" hidden="1" x14ac:dyDescent="0.25">
      <c r="A704" s="1">
        <v>44196</v>
      </c>
      <c r="B704" t="s">
        <v>1681</v>
      </c>
      <c r="C704" t="s">
        <v>1682</v>
      </c>
      <c r="D704" t="s">
        <v>63</v>
      </c>
      <c r="E704" t="s">
        <v>58</v>
      </c>
      <c r="F704" t="s">
        <v>59</v>
      </c>
      <c r="G704" t="s">
        <v>60</v>
      </c>
      <c r="H704">
        <v>850</v>
      </c>
      <c r="I704" t="s">
        <v>62</v>
      </c>
      <c r="L704" t="s">
        <v>63</v>
      </c>
      <c r="M704">
        <v>264293</v>
      </c>
      <c r="N704">
        <v>0</v>
      </c>
      <c r="Q704" t="s">
        <v>91</v>
      </c>
      <c r="AQ704">
        <v>-34299.870000000003</v>
      </c>
      <c r="AS704">
        <v>-34299.870000000003</v>
      </c>
      <c r="AT704">
        <v>-34299.870000000003</v>
      </c>
      <c r="AV704">
        <v>-34299.870000000003</v>
      </c>
      <c r="BA704">
        <v>969754.03</v>
      </c>
      <c r="BD704">
        <v>94848031.060000002</v>
      </c>
      <c r="BE704">
        <v>-3.6163000000000001E-2</v>
      </c>
      <c r="BF704" t="str">
        <f>IF(TRIM(W704)="",IF(TRIM(O704)="",IF(TRIM(M704)="","please check",CONCATENATE(M704,"_",COUNTIFS($M$2:$M704,M704,$C$2:$C704,$C704))),CONCATENATE(O704,"_",COUNTIFS($O$2:$O704,O704,$C$2:$C704,$C704))),W704)</f>
        <v>264293_1</v>
      </c>
      <c r="BG704" t="str">
        <f t="shared" si="38"/>
        <v/>
      </c>
      <c r="BH704">
        <f t="shared" si="39"/>
        <v>-34299.870000000003</v>
      </c>
      <c r="BI704">
        <f t="shared" si="40"/>
        <v>-34299.870000000003</v>
      </c>
      <c r="BJ704">
        <f>IF($I704&lt;&gt;"F.E.T.",$AV704,IF($BK704="",IF($D704=$L704,$BI704,-SUMIFS($BI:$BI,$BG:$BG,$BG704,$B:$B,$B704,$L:$L,"&lt;&gt;"&amp;$L704)+SUMIFS($AY:$AY,$BG:$BG,$BG704,$B:$B,$B704)),IF($D704=$L704,-SUMIFS($BI:$BI,$BG:$BG,$BG704,$B:$B,$B704,$L:$L,"&lt;&gt;"&amp;$L704)*VLOOKUP($D704&amp;(IF($L704=MID($Q704,FIND("Bought ",$Q704)+7,3),MID($Q704,FIND("Sold ",$Q704)+5,3),IF($L704=MID($Q704,FIND("Sold ",$Q704)+5,3),MID($Q704,FIND("Bought ",$Q704)+7,3),"error"))),FX!$A:$B,2,0)+SUMIFS($AY:$AY,$BG:$BG,$BG704,$B:$B,$B704),$BI704*(VLOOKUP($D704&amp;$L704,FX!$A:$B,2,0)))))</f>
        <v>-34299.870000000003</v>
      </c>
      <c r="BK704" t="str">
        <f>IF(E704="CASH",IFERROR(VLOOKUP(M704,[1]mapping!$A:$C,3,0),""),IF(I704="F.E.T.",IF(VLOOKUP(O704,[1]forwards!$E:$Q,13,0)=0,"",VLOOKUP(O704,[1]forwards!$E:$Q,13,0)),""))</f>
        <v>I</v>
      </c>
      <c r="BL704" t="str">
        <f>IF($B704&lt;&gt;VLOOKUP($BL$1,NAV!$A:$N,MATCH("SubFund_Code",NAV!$A$1:$N$1,0),0),"n/a",IF($BK704="",$BJ704/SUMIFS($BJ:$BJ,$BK:$BK,"",$B:$B,$B704)*VLOOKUP($BL$1,NAV!$A:$N,MATCH("Hedged sc",NAV!$A$1:$N$1,0),0)/VLOOKUP($BL$1,NAV!$A:$N,MATCH("SC in FUND CCY",NAV!$A$1:$N$1,0),0),IF($BK704&lt;&gt;VLOOKUP($BL$1,NAV!$A:$N,MATCH("SC",NAV!$A$1:$N$1,0),0),"n/a",$BJ704/VLOOKUP($BL$1,NAV!$A:$N,MATCH("SC in FUND CCY",NAV!$A$1:$N$1,0),0))))</f>
        <v>n/a</v>
      </c>
    </row>
    <row r="705" spans="1:64" hidden="1" x14ac:dyDescent="0.25">
      <c r="A705" s="1">
        <v>44196</v>
      </c>
      <c r="B705" t="s">
        <v>1681</v>
      </c>
      <c r="C705" t="s">
        <v>1682</v>
      </c>
      <c r="D705" t="s">
        <v>63</v>
      </c>
      <c r="E705" t="s">
        <v>58</v>
      </c>
      <c r="F705" t="s">
        <v>59</v>
      </c>
      <c r="G705" t="s">
        <v>60</v>
      </c>
      <c r="H705">
        <v>800</v>
      </c>
      <c r="I705" t="s">
        <v>68</v>
      </c>
      <c r="L705" t="s">
        <v>63</v>
      </c>
      <c r="M705">
        <v>265000</v>
      </c>
      <c r="N705">
        <v>0</v>
      </c>
      <c r="Q705" t="s">
        <v>69</v>
      </c>
      <c r="AQ705">
        <v>-72588.06</v>
      </c>
      <c r="AS705">
        <v>-72588.06</v>
      </c>
      <c r="AT705">
        <v>-72588.06</v>
      </c>
      <c r="AV705">
        <v>-72588.06</v>
      </c>
      <c r="BA705">
        <v>969754.03</v>
      </c>
      <c r="BD705">
        <v>94848031.060000002</v>
      </c>
      <c r="BE705">
        <v>-7.6531000000000002E-2</v>
      </c>
      <c r="BF705" t="str">
        <f>IF(TRIM(W705)="",IF(TRIM(O705)="",IF(TRIM(M705)="","please check",CONCATENATE(M705,"_",COUNTIFS($M$2:$M705,M705,$C$2:$C705,$C705))),CONCATENATE(O705,"_",COUNTIFS($O$2:$O705,O705,$C$2:$C705,$C705))),W705)</f>
        <v>265000_1</v>
      </c>
      <c r="BG705" t="str">
        <f t="shared" si="38"/>
        <v/>
      </c>
      <c r="BH705">
        <f t="shared" si="39"/>
        <v>-72588.06</v>
      </c>
      <c r="BI705">
        <f t="shared" si="40"/>
        <v>-72588.06</v>
      </c>
      <c r="BJ705">
        <f>IF($I705&lt;&gt;"F.E.T.",$AV705,IF($BK705="",IF($D705=$L705,$BI705,-SUMIFS($BI:$BI,$BG:$BG,$BG705,$B:$B,$B705,$L:$L,"&lt;&gt;"&amp;$L705)+SUMIFS($AY:$AY,$BG:$BG,$BG705,$B:$B,$B705)),IF($D705=$L705,-SUMIFS($BI:$BI,$BG:$BG,$BG705,$B:$B,$B705,$L:$L,"&lt;&gt;"&amp;$L705)*VLOOKUP($D705&amp;(IF($L705=MID($Q705,FIND("Bought ",$Q705)+7,3),MID($Q705,FIND("Sold ",$Q705)+5,3),IF($L705=MID($Q705,FIND("Sold ",$Q705)+5,3),MID($Q705,FIND("Bought ",$Q705)+7,3),"error"))),FX!$A:$B,2,0)+SUMIFS($AY:$AY,$BG:$BG,$BG705,$B:$B,$B705),$BI705*(VLOOKUP($D705&amp;$L705,FX!$A:$B,2,0)))))</f>
        <v>-72588.06</v>
      </c>
      <c r="BK705" t="str">
        <f>IF(E705="CASH",IFERROR(VLOOKUP(M705,[1]mapping!$A:$C,3,0),""),IF(I705="F.E.T.",IF(VLOOKUP(O705,[1]forwards!$E:$Q,13,0)=0,"",VLOOKUP(O705,[1]forwards!$E:$Q,13,0)),""))</f>
        <v/>
      </c>
      <c r="BL705" t="str">
        <f>IF($B705&lt;&gt;VLOOKUP($BL$1,NAV!$A:$N,MATCH("SubFund_Code",NAV!$A$1:$N$1,0),0),"n/a",IF($BK705="",$BJ705/SUMIFS($BJ:$BJ,$BK:$BK,"",$B:$B,$B705)*VLOOKUP($BL$1,NAV!$A:$N,MATCH("Hedged sc",NAV!$A$1:$N$1,0),0)/VLOOKUP($BL$1,NAV!$A:$N,MATCH("SC in FUND CCY",NAV!$A$1:$N$1,0),0),IF($BK705&lt;&gt;VLOOKUP($BL$1,NAV!$A:$N,MATCH("SC",NAV!$A$1:$N$1,0),0),"n/a",$BJ705/VLOOKUP($BL$1,NAV!$A:$N,MATCH("SC in FUND CCY",NAV!$A$1:$N$1,0),0))))</f>
        <v>n/a</v>
      </c>
    </row>
    <row r="706" spans="1:64" hidden="1" x14ac:dyDescent="0.25">
      <c r="A706" s="1">
        <v>44196</v>
      </c>
      <c r="B706" t="s">
        <v>1681</v>
      </c>
      <c r="C706" t="s">
        <v>1682</v>
      </c>
      <c r="D706" t="s">
        <v>63</v>
      </c>
      <c r="E706" t="s">
        <v>58</v>
      </c>
      <c r="F706" t="s">
        <v>59</v>
      </c>
      <c r="G706" t="s">
        <v>60</v>
      </c>
      <c r="H706">
        <v>850</v>
      </c>
      <c r="I706" t="s">
        <v>62</v>
      </c>
      <c r="L706" t="s">
        <v>63</v>
      </c>
      <c r="M706">
        <v>265796</v>
      </c>
      <c r="N706">
        <v>0</v>
      </c>
      <c r="Q706" t="s">
        <v>92</v>
      </c>
      <c r="AQ706">
        <v>-55.11</v>
      </c>
      <c r="AS706">
        <v>-55.11</v>
      </c>
      <c r="AT706">
        <v>-55.11</v>
      </c>
      <c r="AV706">
        <v>-55.11</v>
      </c>
      <c r="BA706">
        <v>969754.03</v>
      </c>
      <c r="BD706">
        <v>94848031.060000002</v>
      </c>
      <c r="BE706">
        <v>-5.8E-5</v>
      </c>
      <c r="BF706" t="str">
        <f>IF(TRIM(W706)="",IF(TRIM(O706)="",IF(TRIM(M706)="","please check",CONCATENATE(M706,"_",COUNTIFS($M$2:$M706,M706,$C$2:$C706,$C706))),CONCATENATE(O706,"_",COUNTIFS($O$2:$O706,O706,$C$2:$C706,$C706))),W706)</f>
        <v>265796_1</v>
      </c>
      <c r="BG706" t="str">
        <f t="shared" si="38"/>
        <v/>
      </c>
      <c r="BH706">
        <f t="shared" si="39"/>
        <v>-55.11</v>
      </c>
      <c r="BI706">
        <f t="shared" si="40"/>
        <v>-55.11</v>
      </c>
      <c r="BJ706">
        <f>IF($I706&lt;&gt;"F.E.T.",$AV706,IF($BK706="",IF($D706=$L706,$BI706,-SUMIFS($BI:$BI,$BG:$BG,$BG706,$B:$B,$B706,$L:$L,"&lt;&gt;"&amp;$L706)+SUMIFS($AY:$AY,$BG:$BG,$BG706,$B:$B,$B706)),IF($D706=$L706,-SUMIFS($BI:$BI,$BG:$BG,$BG706,$B:$B,$B706,$L:$L,"&lt;&gt;"&amp;$L706)*VLOOKUP($D706&amp;(IF($L706=MID($Q706,FIND("Bought ",$Q706)+7,3),MID($Q706,FIND("Sold ",$Q706)+5,3),IF($L706=MID($Q706,FIND("Sold ",$Q706)+5,3),MID($Q706,FIND("Bought ",$Q706)+7,3),"error"))),FX!$A:$B,2,0)+SUMIFS($AY:$AY,$BG:$BG,$BG706,$B:$B,$B706),$BI706*(VLOOKUP($D706&amp;$L706,FX!$A:$B,2,0)))))</f>
        <v>-55.11</v>
      </c>
      <c r="BK706" t="str">
        <f>IF(E706="CASH",IFERROR(VLOOKUP(M706,[1]mapping!$A:$C,3,0),""),IF(I706="F.E.T.",IF(VLOOKUP(O706,[1]forwards!$E:$Q,13,0)=0,"",VLOOKUP(O706,[1]forwards!$E:$Q,13,0)),""))</f>
        <v>PD</v>
      </c>
      <c r="BL706" t="str">
        <f>IF($B706&lt;&gt;VLOOKUP($BL$1,NAV!$A:$N,MATCH("SubFund_Code",NAV!$A$1:$N$1,0),0),"n/a",IF($BK706="",$BJ706/SUMIFS($BJ:$BJ,$BK:$BK,"",$B:$B,$B706)*VLOOKUP($BL$1,NAV!$A:$N,MATCH("Hedged sc",NAV!$A$1:$N$1,0),0)/VLOOKUP($BL$1,NAV!$A:$N,MATCH("SC in FUND CCY",NAV!$A$1:$N$1,0),0),IF($BK706&lt;&gt;VLOOKUP($BL$1,NAV!$A:$N,MATCH("SC",NAV!$A$1:$N$1,0),0),"n/a",$BJ706/VLOOKUP($BL$1,NAV!$A:$N,MATCH("SC in FUND CCY",NAV!$A$1:$N$1,0),0))))</f>
        <v>n/a</v>
      </c>
    </row>
    <row r="707" spans="1:64" hidden="1" x14ac:dyDescent="0.25">
      <c r="A707" s="1">
        <v>44196</v>
      </c>
      <c r="B707" t="s">
        <v>1681</v>
      </c>
      <c r="C707" t="s">
        <v>1682</v>
      </c>
      <c r="D707" t="s">
        <v>63</v>
      </c>
      <c r="E707" t="s">
        <v>58</v>
      </c>
      <c r="F707" t="s">
        <v>59</v>
      </c>
      <c r="G707" t="s">
        <v>60</v>
      </c>
      <c r="H707">
        <v>850</v>
      </c>
      <c r="I707" t="s">
        <v>62</v>
      </c>
      <c r="L707" t="s">
        <v>63</v>
      </c>
      <c r="M707">
        <v>267100</v>
      </c>
      <c r="N707">
        <v>0</v>
      </c>
      <c r="Q707" t="s">
        <v>75</v>
      </c>
      <c r="AQ707">
        <v>-2020.95</v>
      </c>
      <c r="AS707">
        <v>-2020.95</v>
      </c>
      <c r="AT707">
        <v>-2020.95</v>
      </c>
      <c r="AV707">
        <v>-2020.95</v>
      </c>
      <c r="BA707">
        <v>969754.03</v>
      </c>
      <c r="BD707">
        <v>94848031.060000002</v>
      </c>
      <c r="BE707">
        <v>-2.1310000000000001E-3</v>
      </c>
      <c r="BF707" t="str">
        <f>IF(TRIM(W707)="",IF(TRIM(O707)="",IF(TRIM(M707)="","please check",CONCATENATE(M707,"_",COUNTIFS($M$2:$M707,M707,$C$2:$C707,$C707))),CONCATENATE(O707,"_",COUNTIFS($O$2:$O707,O707,$C$2:$C707,$C707))),W707)</f>
        <v>267100_1</v>
      </c>
      <c r="BG707" t="str">
        <f t="shared" si="38"/>
        <v/>
      </c>
      <c r="BH707">
        <f t="shared" si="39"/>
        <v>-2020.95</v>
      </c>
      <c r="BI707">
        <f t="shared" si="40"/>
        <v>-2020.95</v>
      </c>
      <c r="BJ707">
        <f>IF($I707&lt;&gt;"F.E.T.",$AV707,IF($BK707="",IF($D707=$L707,$BI707,-SUMIFS($BI:$BI,$BG:$BG,$BG707,$B:$B,$B707,$L:$L,"&lt;&gt;"&amp;$L707)+SUMIFS($AY:$AY,$BG:$BG,$BG707,$B:$B,$B707)),IF($D707=$L707,-SUMIFS($BI:$BI,$BG:$BG,$BG707,$B:$B,$B707,$L:$L,"&lt;&gt;"&amp;$L707)*VLOOKUP($D707&amp;(IF($L707=MID($Q707,FIND("Bought ",$Q707)+7,3),MID($Q707,FIND("Sold ",$Q707)+5,3),IF($L707=MID($Q707,FIND("Sold ",$Q707)+5,3),MID($Q707,FIND("Bought ",$Q707)+7,3),"error"))),FX!$A:$B,2,0)+SUMIFS($AY:$AY,$BG:$BG,$BG707,$B:$B,$B707),$BI707*(VLOOKUP($D707&amp;$L707,FX!$A:$B,2,0)))))</f>
        <v>-2020.95</v>
      </c>
      <c r="BK707" t="s">
        <v>1727</v>
      </c>
      <c r="BL707" t="str">
        <f>IF($B707&lt;&gt;VLOOKUP($BL$1,NAV!$A:$N,MATCH("SubFund_Code",NAV!$A$1:$N$1,0),0),"n/a",IF($BK707="",$BJ707/SUMIFS($BJ:$BJ,$BK:$BK,"",$B:$B,$B707)*VLOOKUP($BL$1,NAV!$A:$N,MATCH("Hedged sc",NAV!$A$1:$N$1,0),0)/VLOOKUP($BL$1,NAV!$A:$N,MATCH("SC in FUND CCY",NAV!$A$1:$N$1,0),0),IF($BK707&lt;&gt;VLOOKUP($BL$1,NAV!$A:$N,MATCH("SC",NAV!$A$1:$N$1,0),0),"n/a",$BJ707/VLOOKUP($BL$1,NAV!$A:$N,MATCH("SC in FUND CCY",NAV!$A$1:$N$1,0),0))))</f>
        <v>n/a</v>
      </c>
    </row>
    <row r="708" spans="1:64" hidden="1" x14ac:dyDescent="0.25">
      <c r="A708" s="1">
        <v>44196</v>
      </c>
      <c r="B708" t="s">
        <v>1681</v>
      </c>
      <c r="C708" t="s">
        <v>1682</v>
      </c>
      <c r="D708" t="s">
        <v>63</v>
      </c>
      <c r="E708" t="s">
        <v>58</v>
      </c>
      <c r="F708" t="s">
        <v>59</v>
      </c>
      <c r="G708" t="s">
        <v>60</v>
      </c>
      <c r="H708">
        <v>850</v>
      </c>
      <c r="I708" t="s">
        <v>62</v>
      </c>
      <c r="L708" t="s">
        <v>63</v>
      </c>
      <c r="M708">
        <v>267101</v>
      </c>
      <c r="N708">
        <v>0</v>
      </c>
      <c r="Q708" t="s">
        <v>75</v>
      </c>
      <c r="AQ708">
        <v>-1155.8900000000001</v>
      </c>
      <c r="AS708">
        <v>-1155.8900000000001</v>
      </c>
      <c r="AT708">
        <v>-1155.8900000000001</v>
      </c>
      <c r="AV708">
        <v>-1155.8900000000001</v>
      </c>
      <c r="BA708">
        <v>969754.03</v>
      </c>
      <c r="BD708">
        <v>94848031.060000002</v>
      </c>
      <c r="BE708">
        <v>-1.219E-3</v>
      </c>
      <c r="BF708" t="str">
        <f>IF(TRIM(W708)="",IF(TRIM(O708)="",IF(TRIM(M708)="","please check",CONCATENATE(M708,"_",COUNTIFS($M$2:$M708,M708,$C$2:$C708,$C708))),CONCATENATE(O708,"_",COUNTIFS($O$2:$O708,O708,$C$2:$C708,$C708))),W708)</f>
        <v>267101_1</v>
      </c>
      <c r="BG708" t="str">
        <f t="shared" si="38"/>
        <v/>
      </c>
      <c r="BH708">
        <f t="shared" si="39"/>
        <v>-1155.8900000000001</v>
      </c>
      <c r="BI708">
        <f t="shared" si="40"/>
        <v>-1155.8900000000001</v>
      </c>
      <c r="BJ708">
        <f>IF($I708&lt;&gt;"F.E.T.",$AV708,IF($BK708="",IF($D708=$L708,$BI708,-SUMIFS($BI:$BI,$BG:$BG,$BG708,$B:$B,$B708,$L:$L,"&lt;&gt;"&amp;$L708)+SUMIFS($AY:$AY,$BG:$BG,$BG708,$B:$B,$B708)),IF($D708=$L708,-SUMIFS($BI:$BI,$BG:$BG,$BG708,$B:$B,$B708,$L:$L,"&lt;&gt;"&amp;$L708)*VLOOKUP($D708&amp;(IF($L708=MID($Q708,FIND("Bought ",$Q708)+7,3),MID($Q708,FIND("Sold ",$Q708)+5,3),IF($L708=MID($Q708,FIND("Sold ",$Q708)+5,3),MID($Q708,FIND("Bought ",$Q708)+7,3),"error"))),FX!$A:$B,2,0)+SUMIFS($AY:$AY,$BG:$BG,$BG708,$B:$B,$B708),$BI708*(VLOOKUP($D708&amp;$L708,FX!$A:$B,2,0)))))</f>
        <v>-1155.8900000000001</v>
      </c>
      <c r="BK708" t="str">
        <f>IF(E708="CASH",IFERROR(VLOOKUP(M708,[1]mapping!$A:$C,3,0),""),IF(I708="F.E.T.",IF(VLOOKUP(O708,[1]forwards!$E:$Q,13,0)=0,"",VLOOKUP(O708,[1]forwards!$E:$Q,13,0)),""))</f>
        <v>I</v>
      </c>
      <c r="BL708" t="str">
        <f>IF($B708&lt;&gt;VLOOKUP($BL$1,NAV!$A:$N,MATCH("SubFund_Code",NAV!$A$1:$N$1,0),0),"n/a",IF($BK708="",$BJ708/SUMIFS($BJ:$BJ,$BK:$BK,"",$B:$B,$B708)*VLOOKUP($BL$1,NAV!$A:$N,MATCH("Hedged sc",NAV!$A$1:$N$1,0),0)/VLOOKUP($BL$1,NAV!$A:$N,MATCH("SC in FUND CCY",NAV!$A$1:$N$1,0),0),IF($BK708&lt;&gt;VLOOKUP($BL$1,NAV!$A:$N,MATCH("SC",NAV!$A$1:$N$1,0),0),"n/a",$BJ708/VLOOKUP($BL$1,NAV!$A:$N,MATCH("SC in FUND CCY",NAV!$A$1:$N$1,0),0))))</f>
        <v>n/a</v>
      </c>
    </row>
    <row r="709" spans="1:64" hidden="1" x14ac:dyDescent="0.25">
      <c r="A709" s="1">
        <v>44196</v>
      </c>
      <c r="B709" t="s">
        <v>1681</v>
      </c>
      <c r="C709" t="s">
        <v>1682</v>
      </c>
      <c r="D709" t="s">
        <v>63</v>
      </c>
      <c r="E709" t="s">
        <v>58</v>
      </c>
      <c r="F709" t="s">
        <v>59</v>
      </c>
      <c r="G709" t="s">
        <v>60</v>
      </c>
      <c r="H709">
        <v>850</v>
      </c>
      <c r="I709" t="s">
        <v>62</v>
      </c>
      <c r="L709" t="s">
        <v>63</v>
      </c>
      <c r="M709">
        <v>290018</v>
      </c>
      <c r="N709">
        <v>0</v>
      </c>
      <c r="Q709" t="s">
        <v>84</v>
      </c>
      <c r="AQ709">
        <v>-11661.98</v>
      </c>
      <c r="AS709">
        <v>-11661.98</v>
      </c>
      <c r="AT709">
        <v>-11661.98</v>
      </c>
      <c r="AV709">
        <v>-11661.98</v>
      </c>
      <c r="BA709">
        <v>969754.03</v>
      </c>
      <c r="BD709">
        <v>94848031.060000002</v>
      </c>
      <c r="BE709">
        <v>-1.2295E-2</v>
      </c>
      <c r="BF709" t="str">
        <f>IF(TRIM(W709)="",IF(TRIM(O709)="",IF(TRIM(M709)="","please check",CONCATENATE(M709,"_",COUNTIFS($M$2:$M709,M709,$C$2:$C709,$C709))),CONCATENATE(O709,"_",COUNTIFS($O$2:$O709,O709,$C$2:$C709,$C709))),W709)</f>
        <v>290018_1</v>
      </c>
      <c r="BG709" t="str">
        <f t="shared" si="38"/>
        <v/>
      </c>
      <c r="BH709">
        <f t="shared" si="39"/>
        <v>-11661.98</v>
      </c>
      <c r="BI709">
        <f t="shared" si="40"/>
        <v>-11661.98</v>
      </c>
      <c r="BJ709">
        <f>IF($I709&lt;&gt;"F.E.T.",$AV709,IF($BK709="",IF($D709=$L709,$BI709,-SUMIFS($BI:$BI,$BG:$BG,$BG709,$B:$B,$B709,$L:$L,"&lt;&gt;"&amp;$L709)+SUMIFS($AY:$AY,$BG:$BG,$BG709,$B:$B,$B709)),IF($D709=$L709,-SUMIFS($BI:$BI,$BG:$BG,$BG709,$B:$B,$B709,$L:$L,"&lt;&gt;"&amp;$L709)*VLOOKUP($D709&amp;(IF($L709=MID($Q709,FIND("Bought ",$Q709)+7,3),MID($Q709,FIND("Sold ",$Q709)+5,3),IF($L709=MID($Q709,FIND("Sold ",$Q709)+5,3),MID($Q709,FIND("Bought ",$Q709)+7,3),"error"))),FX!$A:$B,2,0)+SUMIFS($AY:$AY,$BG:$BG,$BG709,$B:$B,$B709),$BI709*(VLOOKUP($D709&amp;$L709,FX!$A:$B,2,0)))))</f>
        <v>-11661.98</v>
      </c>
      <c r="BK709" t="str">
        <f>IF(E709="CASH",IFERROR(VLOOKUP(M709,[1]mapping!$A:$C,3,0),""),IF(I709="F.E.T.",IF(VLOOKUP(O709,[1]forwards!$E:$Q,13,0)=0,"",VLOOKUP(O709,[1]forwards!$E:$Q,13,0)),""))</f>
        <v>I</v>
      </c>
      <c r="BL709" t="str">
        <f>IF($B709&lt;&gt;VLOOKUP($BL$1,NAV!$A:$N,MATCH("SubFund_Code",NAV!$A$1:$N$1,0),0),"n/a",IF($BK709="",$BJ709/SUMIFS($BJ:$BJ,$BK:$BK,"",$B:$B,$B709)*VLOOKUP($BL$1,NAV!$A:$N,MATCH("Hedged sc",NAV!$A$1:$N$1,0),0)/VLOOKUP($BL$1,NAV!$A:$N,MATCH("SC in FUND CCY",NAV!$A$1:$N$1,0),0),IF($BK709&lt;&gt;VLOOKUP($BL$1,NAV!$A:$N,MATCH("SC",NAV!$A$1:$N$1,0),0),"n/a",$BJ709/VLOOKUP($BL$1,NAV!$A:$N,MATCH("SC in FUND CCY",NAV!$A$1:$N$1,0),0))))</f>
        <v>n/a</v>
      </c>
    </row>
    <row r="710" spans="1:64" hidden="1" x14ac:dyDescent="0.25">
      <c r="A710" s="1">
        <v>44196</v>
      </c>
      <c r="B710" t="s">
        <v>1681</v>
      </c>
      <c r="C710" t="s">
        <v>1682</v>
      </c>
      <c r="D710" t="s">
        <v>63</v>
      </c>
      <c r="E710" t="s">
        <v>58</v>
      </c>
      <c r="F710" t="s">
        <v>59</v>
      </c>
      <c r="G710" t="s">
        <v>60</v>
      </c>
      <c r="H710">
        <v>850</v>
      </c>
      <c r="I710" t="s">
        <v>62</v>
      </c>
      <c r="L710" t="s">
        <v>63</v>
      </c>
      <c r="M710">
        <v>290034</v>
      </c>
      <c r="N710">
        <v>0</v>
      </c>
      <c r="Q710" t="s">
        <v>80</v>
      </c>
      <c r="AQ710">
        <v>-2547.69</v>
      </c>
      <c r="AS710">
        <v>-2547.69</v>
      </c>
      <c r="AT710">
        <v>-2547.69</v>
      </c>
      <c r="AV710">
        <v>-2547.69</v>
      </c>
      <c r="BA710">
        <v>969754.03</v>
      </c>
      <c r="BD710">
        <v>94848031.060000002</v>
      </c>
      <c r="BE710">
        <v>-2.686E-3</v>
      </c>
      <c r="BF710" t="str">
        <f>IF(TRIM(W710)="",IF(TRIM(O710)="",IF(TRIM(M710)="","please check",CONCATENATE(M710,"_",COUNTIFS($M$2:$M710,M710,$C$2:$C710,$C710))),CONCATENATE(O710,"_",COUNTIFS($O$2:$O710,O710,$C$2:$C710,$C710))),W710)</f>
        <v>290034_1</v>
      </c>
      <c r="BG710" t="str">
        <f t="shared" si="38"/>
        <v/>
      </c>
      <c r="BH710">
        <f t="shared" si="39"/>
        <v>-2547.69</v>
      </c>
      <c r="BI710">
        <f t="shared" si="40"/>
        <v>-2547.69</v>
      </c>
      <c r="BJ710">
        <f>IF($I710&lt;&gt;"F.E.T.",$AV710,IF($BK710="",IF($D710=$L710,$BI710,-SUMIFS($BI:$BI,$BG:$BG,$BG710,$B:$B,$B710,$L:$L,"&lt;&gt;"&amp;$L710)+SUMIFS($AY:$AY,$BG:$BG,$BG710,$B:$B,$B710)),IF($D710=$L710,-SUMIFS($BI:$BI,$BG:$BG,$BG710,$B:$B,$B710,$L:$L,"&lt;&gt;"&amp;$L710)*VLOOKUP($D710&amp;(IF($L710=MID($Q710,FIND("Bought ",$Q710)+7,3),MID($Q710,FIND("Sold ",$Q710)+5,3),IF($L710=MID($Q710,FIND("Sold ",$Q710)+5,3),MID($Q710,FIND("Bought ",$Q710)+7,3),"error"))),FX!$A:$B,2,0)+SUMIFS($AY:$AY,$BG:$BG,$BG710,$B:$B,$B710),$BI710*(VLOOKUP($D710&amp;$L710,FX!$A:$B,2,0)))))</f>
        <v>-2547.69</v>
      </c>
      <c r="BK710" t="str">
        <f>IF(E710="CASH",IFERROR(VLOOKUP(M710,[1]mapping!$A:$C,3,0),""),IF(I710="F.E.T.",IF(VLOOKUP(O710,[1]forwards!$E:$Q,13,0)=0,"",VLOOKUP(O710,[1]forwards!$E:$Q,13,0)),""))</f>
        <v>P</v>
      </c>
      <c r="BL710" t="str">
        <f>IF($B710&lt;&gt;VLOOKUP($BL$1,NAV!$A:$N,MATCH("SubFund_Code",NAV!$A$1:$N$1,0),0),"n/a",IF($BK710="",$BJ710/SUMIFS($BJ:$BJ,$BK:$BK,"",$B:$B,$B710)*VLOOKUP($BL$1,NAV!$A:$N,MATCH("Hedged sc",NAV!$A$1:$N$1,0),0)/VLOOKUP($BL$1,NAV!$A:$N,MATCH("SC in FUND CCY",NAV!$A$1:$N$1,0),0),IF($BK710&lt;&gt;VLOOKUP($BL$1,NAV!$A:$N,MATCH("SC",NAV!$A$1:$N$1,0),0),"n/a",$BJ710/VLOOKUP($BL$1,NAV!$A:$N,MATCH("SC in FUND CCY",NAV!$A$1:$N$1,0),0))))</f>
        <v>n/a</v>
      </c>
    </row>
    <row r="711" spans="1:64" hidden="1" x14ac:dyDescent="0.25">
      <c r="A711" s="1">
        <v>44196</v>
      </c>
      <c r="B711" t="s">
        <v>1681</v>
      </c>
      <c r="C711" t="s">
        <v>1682</v>
      </c>
      <c r="D711" t="s">
        <v>63</v>
      </c>
      <c r="E711" t="s">
        <v>124</v>
      </c>
      <c r="F711" t="s">
        <v>125</v>
      </c>
      <c r="G711" t="s">
        <v>126</v>
      </c>
      <c r="H711">
        <v>400</v>
      </c>
      <c r="I711" t="s">
        <v>197</v>
      </c>
      <c r="J711">
        <v>410</v>
      </c>
      <c r="K711" t="s">
        <v>198</v>
      </c>
      <c r="L711" t="s">
        <v>63</v>
      </c>
      <c r="P711">
        <v>329043000000</v>
      </c>
      <c r="Q711" t="s">
        <v>1683</v>
      </c>
      <c r="R711" t="s">
        <v>199</v>
      </c>
      <c r="S711" t="s">
        <v>200</v>
      </c>
      <c r="T711" t="s">
        <v>461</v>
      </c>
      <c r="U711" t="s">
        <v>309</v>
      </c>
      <c r="V711">
        <v>635713</v>
      </c>
      <c r="W711" t="s">
        <v>1684</v>
      </c>
      <c r="X711" t="s">
        <v>1685</v>
      </c>
      <c r="AB711">
        <v>125286</v>
      </c>
      <c r="AC711" s="1">
        <v>43850</v>
      </c>
      <c r="AD711" s="1">
        <v>43852</v>
      </c>
      <c r="AL711">
        <v>1</v>
      </c>
      <c r="AO711">
        <v>78.320046000000005</v>
      </c>
      <c r="AP711">
        <v>106.15</v>
      </c>
      <c r="AQ711">
        <v>13299108.9</v>
      </c>
      <c r="AR711">
        <v>0</v>
      </c>
      <c r="AS711">
        <v>13299108.9</v>
      </c>
      <c r="AT711">
        <v>13299108.9</v>
      </c>
      <c r="AU711">
        <v>0</v>
      </c>
      <c r="AV711">
        <v>13299108.9</v>
      </c>
      <c r="AW711">
        <v>9812405.25</v>
      </c>
      <c r="AX711">
        <v>9812405.25</v>
      </c>
      <c r="BA711">
        <v>93878277.030000001</v>
      </c>
      <c r="BB711">
        <v>0</v>
      </c>
      <c r="BC711">
        <v>93878277.030000001</v>
      </c>
      <c r="BD711">
        <v>94848031.060000002</v>
      </c>
      <c r="BE711">
        <v>14.021492</v>
      </c>
      <c r="BF711" t="str">
        <f>IF(TRIM(W711)="",IF(TRIM(O711)="",IF(TRIM(M711)="","please check",CONCATENATE(M711,"_",COUNTIFS($M$2:$M711,M711,$C$2:$C711,$C711))),CONCATENATE(O711,"_",COUNTIFS($O$2:$O711,O711,$C$2:$C711,$C711))),W711)</f>
        <v>IE00BJ0KDR00</v>
      </c>
      <c r="BG711" t="str">
        <f t="shared" ref="BG711:BG774" si="41">IF(TRIM(O711)="","",IFERROR(_xlfn.NUMBERVALUE(TRIM(O711)),TRIM(O711)))</f>
        <v/>
      </c>
      <c r="BH711">
        <f t="shared" ref="BH711:BH774" si="42">IF(I711="F.E.T.",$AW711,IF(AB711="",AQ711,AB711))</f>
        <v>125286</v>
      </c>
      <c r="BI711">
        <f t="shared" ref="BI711:BI774" si="43">IF($I711&lt;&gt;"F.E.T.",$AS711,$BH711)</f>
        <v>13299108.9</v>
      </c>
      <c r="BJ711">
        <f>IF($I711&lt;&gt;"F.E.T.",$AV711,IF($BK711="",IF($D711=$L711,$BI711,-SUMIFS($BI:$BI,$BG:$BG,$BG711,$B:$B,$B711,$L:$L,"&lt;&gt;"&amp;$L711)+SUMIFS($AY:$AY,$BG:$BG,$BG711,$B:$B,$B711)),IF($D711=$L711,-SUMIFS($BI:$BI,$BG:$BG,$BG711,$B:$B,$B711,$L:$L,"&lt;&gt;"&amp;$L711)*VLOOKUP($D711&amp;(IF($L711=MID($Q711,FIND("Bought ",$Q711)+7,3),MID($Q711,FIND("Sold ",$Q711)+5,3),IF($L711=MID($Q711,FIND("Sold ",$Q711)+5,3),MID($Q711,FIND("Bought ",$Q711)+7,3),"error"))),FX!$A:$B,2,0)+SUMIFS($AY:$AY,$BG:$BG,$BG711,$B:$B,$B711),$BI711*(VLOOKUP($D711&amp;$L711,FX!$A:$B,2,0)))))</f>
        <v>13299108.9</v>
      </c>
      <c r="BK711" t="str">
        <f>IF(E711="CASH",IFERROR(VLOOKUP(M711,[1]mapping!$A:$C,3,0),""),IF(I711="F.E.T.",IF(VLOOKUP(O711,[1]forwards!$E:$Q,13,0)=0,"",VLOOKUP(O711,[1]forwards!$E:$Q,13,0)),""))</f>
        <v/>
      </c>
      <c r="BL711" t="str">
        <f>IF($B711&lt;&gt;VLOOKUP($BL$1,NAV!$A:$N,MATCH("SubFund_Code",NAV!$A$1:$N$1,0),0),"n/a",IF($BK711="",$BJ711/SUMIFS($BJ:$BJ,$BK:$BK,"",$B:$B,$B711)*VLOOKUP($BL$1,NAV!$A:$N,MATCH("Hedged sc",NAV!$A$1:$N$1,0),0)/VLOOKUP($BL$1,NAV!$A:$N,MATCH("SC in FUND CCY",NAV!$A$1:$N$1,0),0),IF($BK711&lt;&gt;VLOOKUP($BL$1,NAV!$A:$N,MATCH("SC",NAV!$A$1:$N$1,0),0),"n/a",$BJ711/VLOOKUP($BL$1,NAV!$A:$N,MATCH("SC in FUND CCY",NAV!$A$1:$N$1,0),0))))</f>
        <v>n/a</v>
      </c>
    </row>
    <row r="712" spans="1:64" hidden="1" x14ac:dyDescent="0.25">
      <c r="A712" s="1">
        <v>44196</v>
      </c>
      <c r="B712" t="s">
        <v>1681</v>
      </c>
      <c r="C712" t="s">
        <v>1682</v>
      </c>
      <c r="D712" t="s">
        <v>63</v>
      </c>
      <c r="E712" t="s">
        <v>124</v>
      </c>
      <c r="F712" t="s">
        <v>125</v>
      </c>
      <c r="G712" t="s">
        <v>126</v>
      </c>
      <c r="H712">
        <v>400</v>
      </c>
      <c r="I712" t="s">
        <v>197</v>
      </c>
      <c r="J712">
        <v>410</v>
      </c>
      <c r="K712" t="s">
        <v>198</v>
      </c>
      <c r="L712" t="s">
        <v>63</v>
      </c>
      <c r="P712">
        <v>329043000000</v>
      </c>
      <c r="Q712" t="s">
        <v>1683</v>
      </c>
      <c r="R712" t="s">
        <v>199</v>
      </c>
      <c r="S712" t="s">
        <v>200</v>
      </c>
      <c r="T712" t="s">
        <v>461</v>
      </c>
      <c r="U712" t="s">
        <v>219</v>
      </c>
      <c r="V712">
        <v>20052</v>
      </c>
      <c r="W712" t="s">
        <v>1684</v>
      </c>
      <c r="X712" t="s">
        <v>1685</v>
      </c>
      <c r="AB712">
        <v>8059</v>
      </c>
      <c r="AC712" s="1">
        <v>43850</v>
      </c>
      <c r="AD712" s="1">
        <v>43852</v>
      </c>
      <c r="AL712">
        <v>1</v>
      </c>
      <c r="AO712">
        <v>78.320044999999993</v>
      </c>
      <c r="AP712">
        <v>106.15</v>
      </c>
      <c r="AQ712">
        <v>855462.85</v>
      </c>
      <c r="AR712">
        <v>0</v>
      </c>
      <c r="AS712">
        <v>855462.85</v>
      </c>
      <c r="AT712">
        <v>855462.85</v>
      </c>
      <c r="AU712">
        <v>0</v>
      </c>
      <c r="AV712">
        <v>855462.85</v>
      </c>
      <c r="AW712">
        <v>631181.24</v>
      </c>
      <c r="AX712">
        <v>631181.24</v>
      </c>
      <c r="BA712">
        <v>93878277.030000001</v>
      </c>
      <c r="BB712">
        <v>0</v>
      </c>
      <c r="BC712">
        <v>93878277.030000001</v>
      </c>
      <c r="BD712">
        <v>94848031.060000002</v>
      </c>
      <c r="BE712">
        <v>0.90193000000000001</v>
      </c>
      <c r="BF712" t="str">
        <f>IF(TRIM(W712)="",IF(TRIM(O712)="",IF(TRIM(M712)="","please check",CONCATENATE(M712,"_",COUNTIFS($M$2:$M712,M712,$C$2:$C712,$C712))),CONCATENATE(O712,"_",COUNTIFS($O$2:$O712,O712,$C$2:$C712,$C712))),W712)</f>
        <v>IE00BJ0KDR00</v>
      </c>
      <c r="BG712" t="str">
        <f t="shared" si="41"/>
        <v/>
      </c>
      <c r="BH712">
        <f t="shared" si="42"/>
        <v>8059</v>
      </c>
      <c r="BI712">
        <f t="shared" si="43"/>
        <v>855462.85</v>
      </c>
      <c r="BJ712">
        <f>IF($I712&lt;&gt;"F.E.T.",$AV712,IF($BK712="",IF($D712=$L712,$BI712,-SUMIFS($BI:$BI,$BG:$BG,$BG712,$B:$B,$B712,$L:$L,"&lt;&gt;"&amp;$L712)+SUMIFS($AY:$AY,$BG:$BG,$BG712,$B:$B,$B712)),IF($D712=$L712,-SUMIFS($BI:$BI,$BG:$BG,$BG712,$B:$B,$B712,$L:$L,"&lt;&gt;"&amp;$L712)*VLOOKUP($D712&amp;(IF($L712=MID($Q712,FIND("Bought ",$Q712)+7,3),MID($Q712,FIND("Sold ",$Q712)+5,3),IF($L712=MID($Q712,FIND("Sold ",$Q712)+5,3),MID($Q712,FIND("Bought ",$Q712)+7,3),"error"))),FX!$A:$B,2,0)+SUMIFS($AY:$AY,$BG:$BG,$BG712,$B:$B,$B712),$BI712*(VLOOKUP($D712&amp;$L712,FX!$A:$B,2,0)))))</f>
        <v>855462.85</v>
      </c>
      <c r="BK712" t="str">
        <f>IF(E712="CASH",IFERROR(VLOOKUP(M712,[1]mapping!$A:$C,3,0),""),IF(I712="F.E.T.",IF(VLOOKUP(O712,[1]forwards!$E:$Q,13,0)=0,"",VLOOKUP(O712,[1]forwards!$E:$Q,13,0)),""))</f>
        <v/>
      </c>
      <c r="BL712" t="str">
        <f>IF($B712&lt;&gt;VLOOKUP($BL$1,NAV!$A:$N,MATCH("SubFund_Code",NAV!$A$1:$N$1,0),0),"n/a",IF($BK712="",$BJ712/SUMIFS($BJ:$BJ,$BK:$BK,"",$B:$B,$B712)*VLOOKUP($BL$1,NAV!$A:$N,MATCH("Hedged sc",NAV!$A$1:$N$1,0),0)/VLOOKUP($BL$1,NAV!$A:$N,MATCH("SC in FUND CCY",NAV!$A$1:$N$1,0),0),IF($BK712&lt;&gt;VLOOKUP($BL$1,NAV!$A:$N,MATCH("SC",NAV!$A$1:$N$1,0),0),"n/a",$BJ712/VLOOKUP($BL$1,NAV!$A:$N,MATCH("SC in FUND CCY",NAV!$A$1:$N$1,0),0))))</f>
        <v>n/a</v>
      </c>
    </row>
    <row r="713" spans="1:64" hidden="1" x14ac:dyDescent="0.25">
      <c r="A713" s="1">
        <v>44196</v>
      </c>
      <c r="B713" t="s">
        <v>1681</v>
      </c>
      <c r="C713" t="s">
        <v>1682</v>
      </c>
      <c r="D713" t="s">
        <v>63</v>
      </c>
      <c r="E713" t="s">
        <v>124</v>
      </c>
      <c r="F713" t="s">
        <v>125</v>
      </c>
      <c r="G713" t="s">
        <v>126</v>
      </c>
      <c r="H713">
        <v>400</v>
      </c>
      <c r="I713" t="s">
        <v>197</v>
      </c>
      <c r="J713">
        <v>410</v>
      </c>
      <c r="K713" t="s">
        <v>198</v>
      </c>
      <c r="L713" t="s">
        <v>63</v>
      </c>
      <c r="P713">
        <v>314499000010</v>
      </c>
      <c r="Q713" t="s">
        <v>1686</v>
      </c>
      <c r="R713" t="s">
        <v>199</v>
      </c>
      <c r="S713" t="s">
        <v>200</v>
      </c>
      <c r="T713" t="s">
        <v>427</v>
      </c>
      <c r="U713" t="s">
        <v>273</v>
      </c>
      <c r="V713">
        <v>20067</v>
      </c>
      <c r="W713" t="s">
        <v>1687</v>
      </c>
      <c r="X713" t="s">
        <v>1688</v>
      </c>
      <c r="AB713">
        <v>22800</v>
      </c>
      <c r="AC713" s="1">
        <v>43965</v>
      </c>
      <c r="AD713" s="1">
        <v>43970</v>
      </c>
      <c r="AE713" s="1">
        <v>44046</v>
      </c>
      <c r="AL713">
        <v>1</v>
      </c>
      <c r="AO713">
        <v>66.092021000000003</v>
      </c>
      <c r="AP713">
        <v>81.94</v>
      </c>
      <c r="AQ713">
        <v>1868232</v>
      </c>
      <c r="AR713">
        <v>0</v>
      </c>
      <c r="AS713">
        <v>1868232</v>
      </c>
      <c r="AT713">
        <v>1868232</v>
      </c>
      <c r="AU713">
        <v>0</v>
      </c>
      <c r="AV713">
        <v>1868232</v>
      </c>
      <c r="AW713">
        <v>1506898.08</v>
      </c>
      <c r="AX713">
        <v>1506898.08</v>
      </c>
      <c r="BA713">
        <v>93878277.030000001</v>
      </c>
      <c r="BB713">
        <v>0</v>
      </c>
      <c r="BC713">
        <v>93878277.030000001</v>
      </c>
      <c r="BD713">
        <v>94848031.060000002</v>
      </c>
      <c r="BE713">
        <v>1.969711</v>
      </c>
      <c r="BF713" t="str">
        <f>IF(TRIM(W713)="",IF(TRIM(O713)="",IF(TRIM(M713)="","please check",CONCATENATE(M713,"_",COUNTIFS($M$2:$M713,M713,$C$2:$C713,$C713))),CONCATENATE(O713,"_",COUNTIFS($O$2:$O713,O713,$C$2:$C713,$C713))),W713)</f>
        <v>IE00B78JSG98</v>
      </c>
      <c r="BG713" t="str">
        <f t="shared" si="41"/>
        <v/>
      </c>
      <c r="BH713">
        <f t="shared" si="42"/>
        <v>22800</v>
      </c>
      <c r="BI713">
        <f t="shared" si="43"/>
        <v>1868232</v>
      </c>
      <c r="BJ713">
        <f>IF($I713&lt;&gt;"F.E.T.",$AV713,IF($BK713="",IF($D713=$L713,$BI713,-SUMIFS($BI:$BI,$BG:$BG,$BG713,$B:$B,$B713,$L:$L,"&lt;&gt;"&amp;$L713)+SUMIFS($AY:$AY,$BG:$BG,$BG713,$B:$B,$B713)),IF($D713=$L713,-SUMIFS($BI:$BI,$BG:$BG,$BG713,$B:$B,$B713,$L:$L,"&lt;&gt;"&amp;$L713)*VLOOKUP($D713&amp;(IF($L713=MID($Q713,FIND("Bought ",$Q713)+7,3),MID($Q713,FIND("Sold ",$Q713)+5,3),IF($L713=MID($Q713,FIND("Sold ",$Q713)+5,3),MID($Q713,FIND("Bought ",$Q713)+7,3),"error"))),FX!$A:$B,2,0)+SUMIFS($AY:$AY,$BG:$BG,$BG713,$B:$B,$B713),$BI713*(VLOOKUP($D713&amp;$L713,FX!$A:$B,2,0)))))</f>
        <v>1868232</v>
      </c>
      <c r="BK713" t="str">
        <f>IF(E713="CASH",IFERROR(VLOOKUP(M713,[1]mapping!$A:$C,3,0),""),IF(I713="F.E.T.",IF(VLOOKUP(O713,[1]forwards!$E:$Q,13,0)=0,"",VLOOKUP(O713,[1]forwards!$E:$Q,13,0)),""))</f>
        <v/>
      </c>
      <c r="BL713" t="str">
        <f>IF($B713&lt;&gt;VLOOKUP($BL$1,NAV!$A:$N,MATCH("SubFund_Code",NAV!$A$1:$N$1,0),0),"n/a",IF($BK713="",$BJ713/SUMIFS($BJ:$BJ,$BK:$BK,"",$B:$B,$B713)*VLOOKUP($BL$1,NAV!$A:$N,MATCH("Hedged sc",NAV!$A$1:$N$1,0),0)/VLOOKUP($BL$1,NAV!$A:$N,MATCH("SC in FUND CCY",NAV!$A$1:$N$1,0),0),IF($BK713&lt;&gt;VLOOKUP($BL$1,NAV!$A:$N,MATCH("SC",NAV!$A$1:$N$1,0),0),"n/a",$BJ713/VLOOKUP($BL$1,NAV!$A:$N,MATCH("SC in FUND CCY",NAV!$A$1:$N$1,0),0))))</f>
        <v>n/a</v>
      </c>
    </row>
    <row r="714" spans="1:64" hidden="1" x14ac:dyDescent="0.25">
      <c r="A714" s="1">
        <v>44196</v>
      </c>
      <c r="B714" t="s">
        <v>1681</v>
      </c>
      <c r="C714" t="s">
        <v>1682</v>
      </c>
      <c r="D714" t="s">
        <v>63</v>
      </c>
      <c r="E714" t="s">
        <v>124</v>
      </c>
      <c r="F714" t="s">
        <v>125</v>
      </c>
      <c r="G714" t="s">
        <v>126</v>
      </c>
      <c r="H714">
        <v>400</v>
      </c>
      <c r="I714" t="s">
        <v>197</v>
      </c>
      <c r="J714">
        <v>410</v>
      </c>
      <c r="K714" t="s">
        <v>198</v>
      </c>
      <c r="L714" t="s">
        <v>63</v>
      </c>
      <c r="P714">
        <v>788538000010</v>
      </c>
      <c r="Q714" t="s">
        <v>1689</v>
      </c>
      <c r="R714" t="s">
        <v>199</v>
      </c>
      <c r="S714" t="s">
        <v>200</v>
      </c>
      <c r="T714" t="s">
        <v>206</v>
      </c>
      <c r="U714" t="s">
        <v>219</v>
      </c>
      <c r="V714">
        <v>20052</v>
      </c>
      <c r="W714" t="s">
        <v>1690</v>
      </c>
      <c r="X714" t="s">
        <v>1691</v>
      </c>
      <c r="AB714">
        <v>57758</v>
      </c>
      <c r="AC714" s="1">
        <v>43850</v>
      </c>
      <c r="AD714" s="1">
        <v>43852</v>
      </c>
      <c r="AL714">
        <v>1</v>
      </c>
      <c r="AO714">
        <v>58.862502999999997</v>
      </c>
      <c r="AP714">
        <v>67.599999999999994</v>
      </c>
      <c r="AQ714">
        <v>3904440.8</v>
      </c>
      <c r="AR714">
        <v>0</v>
      </c>
      <c r="AS714">
        <v>3904440.8</v>
      </c>
      <c r="AT714">
        <v>3904440.8</v>
      </c>
      <c r="AU714">
        <v>0</v>
      </c>
      <c r="AV714">
        <v>3904440.8</v>
      </c>
      <c r="AW714">
        <v>3399780.47</v>
      </c>
      <c r="AX714">
        <v>3399780.47</v>
      </c>
      <c r="BA714">
        <v>93878277.030000001</v>
      </c>
      <c r="BB714">
        <v>0</v>
      </c>
      <c r="BC714">
        <v>93878277.030000001</v>
      </c>
      <c r="BD714">
        <v>94848031.060000002</v>
      </c>
      <c r="BE714">
        <v>4.1165229999999999</v>
      </c>
      <c r="BF714" t="str">
        <f>IF(TRIM(W714)="",IF(TRIM(O714)="",IF(TRIM(M714)="","please check",CONCATENATE(M714,"_",COUNTIFS($M$2:$M714,M714,$C$2:$C714,$C714))),CONCATENATE(O714,"_",COUNTIFS($O$2:$O714,O714,$C$2:$C714,$C714))),W714)</f>
        <v>IE00BFMXXD54</v>
      </c>
      <c r="BG714" t="str">
        <f t="shared" si="41"/>
        <v/>
      </c>
      <c r="BH714">
        <f t="shared" si="42"/>
        <v>57758</v>
      </c>
      <c r="BI714">
        <f t="shared" si="43"/>
        <v>3904440.8</v>
      </c>
      <c r="BJ714">
        <f>IF($I714&lt;&gt;"F.E.T.",$AV714,IF($BK714="",IF($D714=$L714,$BI714,-SUMIFS($BI:$BI,$BG:$BG,$BG714,$B:$B,$B714,$L:$L,"&lt;&gt;"&amp;$L714)+SUMIFS($AY:$AY,$BG:$BG,$BG714,$B:$B,$B714)),IF($D714=$L714,-SUMIFS($BI:$BI,$BG:$BG,$BG714,$B:$B,$B714,$L:$L,"&lt;&gt;"&amp;$L714)*VLOOKUP($D714&amp;(IF($L714=MID($Q714,FIND("Bought ",$Q714)+7,3),MID($Q714,FIND("Sold ",$Q714)+5,3),IF($L714=MID($Q714,FIND("Sold ",$Q714)+5,3),MID($Q714,FIND("Bought ",$Q714)+7,3),"error"))),FX!$A:$B,2,0)+SUMIFS($AY:$AY,$BG:$BG,$BG714,$B:$B,$B714),$BI714*(VLOOKUP($D714&amp;$L714,FX!$A:$B,2,0)))))</f>
        <v>3904440.8</v>
      </c>
      <c r="BK714" t="str">
        <f>IF(E714="CASH",IFERROR(VLOOKUP(M714,[1]mapping!$A:$C,3,0),""),IF(I714="F.E.T.",IF(VLOOKUP(O714,[1]forwards!$E:$Q,13,0)=0,"",VLOOKUP(O714,[1]forwards!$E:$Q,13,0)),""))</f>
        <v/>
      </c>
      <c r="BL714" t="str">
        <f>IF($B714&lt;&gt;VLOOKUP($BL$1,NAV!$A:$N,MATCH("SubFund_Code",NAV!$A$1:$N$1,0),0),"n/a",IF($BK714="",$BJ714/SUMIFS($BJ:$BJ,$BK:$BK,"",$B:$B,$B714)*VLOOKUP($BL$1,NAV!$A:$N,MATCH("Hedged sc",NAV!$A$1:$N$1,0),0)/VLOOKUP($BL$1,NAV!$A:$N,MATCH("SC in FUND CCY",NAV!$A$1:$N$1,0),0),IF($BK714&lt;&gt;VLOOKUP($BL$1,NAV!$A:$N,MATCH("SC",NAV!$A$1:$N$1,0),0),"n/a",$BJ714/VLOOKUP($BL$1,NAV!$A:$N,MATCH("SC in FUND CCY",NAV!$A$1:$N$1,0),0))))</f>
        <v>n/a</v>
      </c>
    </row>
    <row r="715" spans="1:64" hidden="1" x14ac:dyDescent="0.25">
      <c r="A715" s="1">
        <v>44196</v>
      </c>
      <c r="B715" t="s">
        <v>1681</v>
      </c>
      <c r="C715" t="s">
        <v>1682</v>
      </c>
      <c r="D715" t="s">
        <v>63</v>
      </c>
      <c r="E715" t="s">
        <v>124</v>
      </c>
      <c r="F715" t="s">
        <v>125</v>
      </c>
      <c r="G715" t="s">
        <v>126</v>
      </c>
      <c r="H715">
        <v>400</v>
      </c>
      <c r="I715" t="s">
        <v>197</v>
      </c>
      <c r="J715">
        <v>410</v>
      </c>
      <c r="K715" t="s">
        <v>198</v>
      </c>
      <c r="L715" t="s">
        <v>63</v>
      </c>
      <c r="P715">
        <v>788538000010</v>
      </c>
      <c r="Q715" t="s">
        <v>1689</v>
      </c>
      <c r="R715" t="s">
        <v>199</v>
      </c>
      <c r="S715" t="s">
        <v>200</v>
      </c>
      <c r="T715" t="s">
        <v>206</v>
      </c>
      <c r="U715" t="s">
        <v>309</v>
      </c>
      <c r="V715">
        <v>635713</v>
      </c>
      <c r="W715" t="s">
        <v>1690</v>
      </c>
      <c r="X715" t="s">
        <v>1691</v>
      </c>
      <c r="AB715">
        <v>145000</v>
      </c>
      <c r="AC715" s="1">
        <v>43815</v>
      </c>
      <c r="AD715" s="1">
        <v>43818</v>
      </c>
      <c r="AL715">
        <v>1</v>
      </c>
      <c r="AO715">
        <v>58.002586000000001</v>
      </c>
      <c r="AP715">
        <v>67.599999999999994</v>
      </c>
      <c r="AQ715">
        <v>9802000</v>
      </c>
      <c r="AR715">
        <v>0</v>
      </c>
      <c r="AS715">
        <v>9802000</v>
      </c>
      <c r="AT715">
        <v>9802000</v>
      </c>
      <c r="AU715">
        <v>0</v>
      </c>
      <c r="AV715">
        <v>9802000</v>
      </c>
      <c r="AW715">
        <v>8410374.9000000004</v>
      </c>
      <c r="AX715">
        <v>8410374.9000000004</v>
      </c>
      <c r="BA715">
        <v>93878277.030000001</v>
      </c>
      <c r="BB715">
        <v>0</v>
      </c>
      <c r="BC715">
        <v>93878277.030000001</v>
      </c>
      <c r="BD715">
        <v>94848031.060000002</v>
      </c>
      <c r="BE715">
        <v>10.334426000000001</v>
      </c>
      <c r="BF715" t="str">
        <f>IF(TRIM(W715)="",IF(TRIM(O715)="",IF(TRIM(M715)="","please check",CONCATENATE(M715,"_",COUNTIFS($M$2:$M715,M715,$C$2:$C715,$C715))),CONCATENATE(O715,"_",COUNTIFS($O$2:$O715,O715,$C$2:$C715,$C715))),W715)</f>
        <v>IE00BFMXXD54</v>
      </c>
      <c r="BG715" t="str">
        <f t="shared" si="41"/>
        <v/>
      </c>
      <c r="BH715">
        <f t="shared" si="42"/>
        <v>145000</v>
      </c>
      <c r="BI715">
        <f t="shared" si="43"/>
        <v>9802000</v>
      </c>
      <c r="BJ715">
        <f>IF($I715&lt;&gt;"F.E.T.",$AV715,IF($BK715="",IF($D715=$L715,$BI715,-SUMIFS($BI:$BI,$BG:$BG,$BG715,$B:$B,$B715,$L:$L,"&lt;&gt;"&amp;$L715)+SUMIFS($AY:$AY,$BG:$BG,$BG715,$B:$B,$B715)),IF($D715=$L715,-SUMIFS($BI:$BI,$BG:$BG,$BG715,$B:$B,$B715,$L:$L,"&lt;&gt;"&amp;$L715)*VLOOKUP($D715&amp;(IF($L715=MID($Q715,FIND("Bought ",$Q715)+7,3),MID($Q715,FIND("Sold ",$Q715)+5,3),IF($L715=MID($Q715,FIND("Sold ",$Q715)+5,3),MID($Q715,FIND("Bought ",$Q715)+7,3),"error"))),FX!$A:$B,2,0)+SUMIFS($AY:$AY,$BG:$BG,$BG715,$B:$B,$B715),$BI715*(VLOOKUP($D715&amp;$L715,FX!$A:$B,2,0)))))</f>
        <v>9802000</v>
      </c>
      <c r="BK715" t="str">
        <f>IF(E715="CASH",IFERROR(VLOOKUP(M715,[1]mapping!$A:$C,3,0),""),IF(I715="F.E.T.",IF(VLOOKUP(O715,[1]forwards!$E:$Q,13,0)=0,"",VLOOKUP(O715,[1]forwards!$E:$Q,13,0)),""))</f>
        <v/>
      </c>
      <c r="BL715" t="str">
        <f>IF($B715&lt;&gt;VLOOKUP($BL$1,NAV!$A:$N,MATCH("SubFund_Code",NAV!$A$1:$N$1,0),0),"n/a",IF($BK715="",$BJ715/SUMIFS($BJ:$BJ,$BK:$BK,"",$B:$B,$B715)*VLOOKUP($BL$1,NAV!$A:$N,MATCH("Hedged sc",NAV!$A$1:$N$1,0),0)/VLOOKUP($BL$1,NAV!$A:$N,MATCH("SC in FUND CCY",NAV!$A$1:$N$1,0),0),IF($BK715&lt;&gt;VLOOKUP($BL$1,NAV!$A:$N,MATCH("SC",NAV!$A$1:$N$1,0),0),"n/a",$BJ715/VLOOKUP($BL$1,NAV!$A:$N,MATCH("SC in FUND CCY",NAV!$A$1:$N$1,0),0))))</f>
        <v>n/a</v>
      </c>
    </row>
    <row r="716" spans="1:64" hidden="1" x14ac:dyDescent="0.25">
      <c r="A716" s="1">
        <v>44196</v>
      </c>
      <c r="B716" t="s">
        <v>1681</v>
      </c>
      <c r="C716" t="s">
        <v>1682</v>
      </c>
      <c r="D716" t="s">
        <v>63</v>
      </c>
      <c r="E716" t="s">
        <v>124</v>
      </c>
      <c r="F716" t="s">
        <v>125</v>
      </c>
      <c r="G716" t="s">
        <v>126</v>
      </c>
      <c r="H716">
        <v>400</v>
      </c>
      <c r="I716" t="s">
        <v>197</v>
      </c>
      <c r="J716">
        <v>410</v>
      </c>
      <c r="K716" t="s">
        <v>198</v>
      </c>
      <c r="L716" t="s">
        <v>63</v>
      </c>
      <c r="P716">
        <v>371064000000</v>
      </c>
      <c r="Q716" t="s">
        <v>1692</v>
      </c>
      <c r="R716" t="s">
        <v>199</v>
      </c>
      <c r="S716" t="s">
        <v>200</v>
      </c>
      <c r="T716" t="s">
        <v>206</v>
      </c>
      <c r="U716" t="s">
        <v>219</v>
      </c>
      <c r="V716">
        <v>20052</v>
      </c>
      <c r="W716" t="s">
        <v>1693</v>
      </c>
      <c r="X716" t="s">
        <v>1694</v>
      </c>
      <c r="AB716">
        <v>36363</v>
      </c>
      <c r="AC716" s="1">
        <v>43320</v>
      </c>
      <c r="AD716" s="1">
        <v>43322</v>
      </c>
      <c r="AL716">
        <v>1</v>
      </c>
      <c r="AO716">
        <v>276.65902899999998</v>
      </c>
      <c r="AP716">
        <v>376.92989999999998</v>
      </c>
      <c r="AQ716">
        <v>13706301.949999999</v>
      </c>
      <c r="AR716">
        <v>0</v>
      </c>
      <c r="AS716">
        <v>13706301.949999999</v>
      </c>
      <c r="AT716">
        <v>13706301.949999999</v>
      </c>
      <c r="AU716">
        <v>0</v>
      </c>
      <c r="AV716">
        <v>13706301.949999999</v>
      </c>
      <c r="AW716">
        <v>10060152.26</v>
      </c>
      <c r="AX716">
        <v>10060152.26</v>
      </c>
      <c r="BA716">
        <v>93878277.030000001</v>
      </c>
      <c r="BB716">
        <v>0</v>
      </c>
      <c r="BC716">
        <v>93878277.030000001</v>
      </c>
      <c r="BD716">
        <v>94848031.060000002</v>
      </c>
      <c r="BE716">
        <v>14.450803000000001</v>
      </c>
      <c r="BF716" t="str">
        <f>IF(TRIM(W716)="",IF(TRIM(O716)="",IF(TRIM(M716)="","please check",CONCATENATE(M716,"_",COUNTIFS($M$2:$M716,M716,$C$2:$C716,$C716))),CONCATENATE(O716,"_",COUNTIFS($O$2:$O716,O716,$C$2:$C716,$C716))),W716)</f>
        <v>IE00B5BMR087</v>
      </c>
      <c r="BG716" t="str">
        <f t="shared" si="41"/>
        <v/>
      </c>
      <c r="BH716">
        <f t="shared" si="42"/>
        <v>36363</v>
      </c>
      <c r="BI716">
        <f t="shared" si="43"/>
        <v>13706301.949999999</v>
      </c>
      <c r="BJ716">
        <f>IF($I716&lt;&gt;"F.E.T.",$AV716,IF($BK716="",IF($D716=$L716,$BI716,-SUMIFS($BI:$BI,$BG:$BG,$BG716,$B:$B,$B716,$L:$L,"&lt;&gt;"&amp;$L716)+SUMIFS($AY:$AY,$BG:$BG,$BG716,$B:$B,$B716)),IF($D716=$L716,-SUMIFS($BI:$BI,$BG:$BG,$BG716,$B:$B,$B716,$L:$L,"&lt;&gt;"&amp;$L716)*VLOOKUP($D716&amp;(IF($L716=MID($Q716,FIND("Bought ",$Q716)+7,3),MID($Q716,FIND("Sold ",$Q716)+5,3),IF($L716=MID($Q716,FIND("Sold ",$Q716)+5,3),MID($Q716,FIND("Bought ",$Q716)+7,3),"error"))),FX!$A:$B,2,0)+SUMIFS($AY:$AY,$BG:$BG,$BG716,$B:$B,$B716),$BI716*(VLOOKUP($D716&amp;$L716,FX!$A:$B,2,0)))))</f>
        <v>13706301.949999999</v>
      </c>
      <c r="BK716" t="str">
        <f>IF(E716="CASH",IFERROR(VLOOKUP(M716,[1]mapping!$A:$C,3,0),""),IF(I716="F.E.T.",IF(VLOOKUP(O716,[1]forwards!$E:$Q,13,0)=0,"",VLOOKUP(O716,[1]forwards!$E:$Q,13,0)),""))</f>
        <v/>
      </c>
      <c r="BL716" t="str">
        <f>IF($B716&lt;&gt;VLOOKUP($BL$1,NAV!$A:$N,MATCH("SubFund_Code",NAV!$A$1:$N$1,0),0),"n/a",IF($BK716="",$BJ716/SUMIFS($BJ:$BJ,$BK:$BK,"",$B:$B,$B716)*VLOOKUP($BL$1,NAV!$A:$N,MATCH("Hedged sc",NAV!$A$1:$N$1,0),0)/VLOOKUP($BL$1,NAV!$A:$N,MATCH("SC in FUND CCY",NAV!$A$1:$N$1,0),0),IF($BK716&lt;&gt;VLOOKUP($BL$1,NAV!$A:$N,MATCH("SC",NAV!$A$1:$N$1,0),0),"n/a",$BJ716/VLOOKUP($BL$1,NAV!$A:$N,MATCH("SC in FUND CCY",NAV!$A$1:$N$1,0),0))))</f>
        <v>n/a</v>
      </c>
    </row>
    <row r="717" spans="1:64" hidden="1" x14ac:dyDescent="0.25">
      <c r="A717" s="1">
        <v>44196</v>
      </c>
      <c r="B717" t="s">
        <v>1681</v>
      </c>
      <c r="C717" t="s">
        <v>1682</v>
      </c>
      <c r="D717" t="s">
        <v>63</v>
      </c>
      <c r="E717" t="s">
        <v>124</v>
      </c>
      <c r="F717" t="s">
        <v>125</v>
      </c>
      <c r="G717" t="s">
        <v>126</v>
      </c>
      <c r="H717">
        <v>400</v>
      </c>
      <c r="I717" t="s">
        <v>197</v>
      </c>
      <c r="J717">
        <v>485</v>
      </c>
      <c r="K717" t="s">
        <v>210</v>
      </c>
      <c r="L717" t="s">
        <v>63</v>
      </c>
      <c r="P717">
        <v>192495000000</v>
      </c>
      <c r="Q717" t="s">
        <v>1695</v>
      </c>
      <c r="R717" t="s">
        <v>199</v>
      </c>
      <c r="S717" t="s">
        <v>200</v>
      </c>
      <c r="T717" t="s">
        <v>217</v>
      </c>
      <c r="U717" t="s">
        <v>262</v>
      </c>
      <c r="V717">
        <v>890371</v>
      </c>
      <c r="W717" t="s">
        <v>1696</v>
      </c>
      <c r="X717" t="s">
        <v>1697</v>
      </c>
      <c r="AB717">
        <v>459187</v>
      </c>
      <c r="AC717" s="1">
        <v>43152</v>
      </c>
      <c r="AD717" s="1">
        <v>43157</v>
      </c>
      <c r="AL717">
        <v>1</v>
      </c>
      <c r="AO717">
        <v>21.327840999999999</v>
      </c>
      <c r="AP717">
        <v>30.620999999999999</v>
      </c>
      <c r="AQ717">
        <v>14060765.130000001</v>
      </c>
      <c r="AR717">
        <v>0</v>
      </c>
      <c r="AS717">
        <v>14060765.130000001</v>
      </c>
      <c r="AT717">
        <v>14060765.130000001</v>
      </c>
      <c r="AU717">
        <v>0</v>
      </c>
      <c r="AV717">
        <v>14060765.130000001</v>
      </c>
      <c r="AW717">
        <v>9793467.3499999996</v>
      </c>
      <c r="AX717">
        <v>9793467.3499999996</v>
      </c>
      <c r="BA717">
        <v>93878277.030000001</v>
      </c>
      <c r="BB717">
        <v>0</v>
      </c>
      <c r="BC717">
        <v>93878277.030000001</v>
      </c>
      <c r="BD717">
        <v>94848031.060000002</v>
      </c>
      <c r="BE717">
        <v>14.82452</v>
      </c>
      <c r="BF717" t="str">
        <f>IF(TRIM(W717)="",IF(TRIM(O717)="",IF(TRIM(M717)="","please check",CONCATENATE(M717,"_",COUNTIFS($M$2:$M717,M717,$C$2:$C717,$C717))),CONCATENATE(O717,"_",COUNTIFS($O$2:$O717,O717,$C$2:$C717,$C717))),W717)</f>
        <v>IE00B1W56J03</v>
      </c>
      <c r="BG717" t="str">
        <f t="shared" si="41"/>
        <v/>
      </c>
      <c r="BH717">
        <f t="shared" si="42"/>
        <v>459187</v>
      </c>
      <c r="BI717">
        <f t="shared" si="43"/>
        <v>14060765.130000001</v>
      </c>
      <c r="BJ717">
        <f>IF($I717&lt;&gt;"F.E.T.",$AV717,IF($BK717="",IF($D717=$L717,$BI717,-SUMIFS($BI:$BI,$BG:$BG,$BG717,$B:$B,$B717,$L:$L,"&lt;&gt;"&amp;$L717)+SUMIFS($AY:$AY,$BG:$BG,$BG717,$B:$B,$B717)),IF($D717=$L717,-SUMIFS($BI:$BI,$BG:$BG,$BG717,$B:$B,$B717,$L:$L,"&lt;&gt;"&amp;$L717)*VLOOKUP($D717&amp;(IF($L717=MID($Q717,FIND("Bought ",$Q717)+7,3),MID($Q717,FIND("Sold ",$Q717)+5,3),IF($L717=MID($Q717,FIND("Sold ",$Q717)+5,3),MID($Q717,FIND("Bought ",$Q717)+7,3),"error"))),FX!$A:$B,2,0)+SUMIFS($AY:$AY,$BG:$BG,$BG717,$B:$B,$B717),$BI717*(VLOOKUP($D717&amp;$L717,FX!$A:$B,2,0)))))</f>
        <v>14060765.130000001</v>
      </c>
      <c r="BK717" t="str">
        <f>IF(E717="CASH",IFERROR(VLOOKUP(M717,[1]mapping!$A:$C,3,0),""),IF(I717="F.E.T.",IF(VLOOKUP(O717,[1]forwards!$E:$Q,13,0)=0,"",VLOOKUP(O717,[1]forwards!$E:$Q,13,0)),""))</f>
        <v/>
      </c>
      <c r="BL717" t="str">
        <f>IF($B717&lt;&gt;VLOOKUP($BL$1,NAV!$A:$N,MATCH("SubFund_Code",NAV!$A$1:$N$1,0),0),"n/a",IF($BK717="",$BJ717/SUMIFS($BJ:$BJ,$BK:$BK,"",$B:$B,$B717)*VLOOKUP($BL$1,NAV!$A:$N,MATCH("Hedged sc",NAV!$A$1:$N$1,0),0)/VLOOKUP($BL$1,NAV!$A:$N,MATCH("SC in FUND CCY",NAV!$A$1:$N$1,0),0),IF($BK717&lt;&gt;VLOOKUP($BL$1,NAV!$A:$N,MATCH("SC",NAV!$A$1:$N$1,0),0),"n/a",$BJ717/VLOOKUP($BL$1,NAV!$A:$N,MATCH("SC in FUND CCY",NAV!$A$1:$N$1,0),0))))</f>
        <v>n/a</v>
      </c>
    </row>
    <row r="718" spans="1:64" hidden="1" x14ac:dyDescent="0.25">
      <c r="A718" s="1">
        <v>44196</v>
      </c>
      <c r="B718" t="s">
        <v>1681</v>
      </c>
      <c r="C718" t="s">
        <v>1682</v>
      </c>
      <c r="D718" t="s">
        <v>63</v>
      </c>
      <c r="E718" t="s">
        <v>124</v>
      </c>
      <c r="F718" t="s">
        <v>125</v>
      </c>
      <c r="G718" t="s">
        <v>126</v>
      </c>
      <c r="H718">
        <v>400</v>
      </c>
      <c r="I718" t="s">
        <v>197</v>
      </c>
      <c r="J718">
        <v>485</v>
      </c>
      <c r="K718" t="s">
        <v>210</v>
      </c>
      <c r="L718" t="s">
        <v>63</v>
      </c>
      <c r="P718">
        <v>494994000000</v>
      </c>
      <c r="Q718" t="s">
        <v>1698</v>
      </c>
      <c r="R718" t="s">
        <v>199</v>
      </c>
      <c r="S718" t="s">
        <v>149</v>
      </c>
      <c r="T718" t="s">
        <v>218</v>
      </c>
      <c r="U718" t="s">
        <v>262</v>
      </c>
      <c r="V718">
        <v>890371</v>
      </c>
      <c r="W718" t="s">
        <v>1699</v>
      </c>
      <c r="X718" t="s">
        <v>1700</v>
      </c>
      <c r="AB718">
        <v>220000</v>
      </c>
      <c r="AC718" s="1">
        <v>43964</v>
      </c>
      <c r="AD718" s="1">
        <v>43969</v>
      </c>
      <c r="AL718">
        <v>1</v>
      </c>
      <c r="AO718">
        <v>13.516818000000001</v>
      </c>
      <c r="AP718">
        <v>17.149999999999999</v>
      </c>
      <c r="AQ718">
        <v>3773000</v>
      </c>
      <c r="AR718">
        <v>0</v>
      </c>
      <c r="AS718">
        <v>3773000</v>
      </c>
      <c r="AT718">
        <v>3773000</v>
      </c>
      <c r="AU718">
        <v>0</v>
      </c>
      <c r="AV718">
        <v>3773000</v>
      </c>
      <c r="AW718">
        <v>2973700</v>
      </c>
      <c r="AX718">
        <v>2973700</v>
      </c>
      <c r="BA718">
        <v>93878277.030000001</v>
      </c>
      <c r="BB718">
        <v>0</v>
      </c>
      <c r="BC718">
        <v>93878277.030000001</v>
      </c>
      <c r="BD718">
        <v>94848031.060000002</v>
      </c>
      <c r="BE718">
        <v>3.9779420000000001</v>
      </c>
      <c r="BF718" t="str">
        <f>IF(TRIM(W718)="",IF(TRIM(O718)="",IF(TRIM(M718)="","please check",CONCATENATE(M718,"_",COUNTIFS($M$2:$M718,M718,$C$2:$C718,$C718))),CONCATENATE(O718,"_",COUNTIFS($O$2:$O718,O718,$C$2:$C718,$C718))),W718)</f>
        <v>LU1521982055</v>
      </c>
      <c r="BG718" t="str">
        <f t="shared" si="41"/>
        <v/>
      </c>
      <c r="BH718">
        <f t="shared" si="42"/>
        <v>220000</v>
      </c>
      <c r="BI718">
        <f t="shared" si="43"/>
        <v>3773000</v>
      </c>
      <c r="BJ718">
        <f>IF($I718&lt;&gt;"F.E.T.",$AV718,IF($BK718="",IF($D718=$L718,$BI718,-SUMIFS($BI:$BI,$BG:$BG,$BG718,$B:$B,$B718,$L:$L,"&lt;&gt;"&amp;$L718)+SUMIFS($AY:$AY,$BG:$BG,$BG718,$B:$B,$B718)),IF($D718=$L718,-SUMIFS($BI:$BI,$BG:$BG,$BG718,$B:$B,$B718,$L:$L,"&lt;&gt;"&amp;$L718)*VLOOKUP($D718&amp;(IF($L718=MID($Q718,FIND("Bought ",$Q718)+7,3),MID($Q718,FIND("Sold ",$Q718)+5,3),IF($L718=MID($Q718,FIND("Sold ",$Q718)+5,3),MID($Q718,FIND("Bought ",$Q718)+7,3),"error"))),FX!$A:$B,2,0)+SUMIFS($AY:$AY,$BG:$BG,$BG718,$B:$B,$B718),$BI718*(VLOOKUP($D718&amp;$L718,FX!$A:$B,2,0)))))</f>
        <v>3773000</v>
      </c>
      <c r="BK718" t="str">
        <f>IF(E718="CASH",IFERROR(VLOOKUP(M718,[1]mapping!$A:$C,3,0),""),IF(I718="F.E.T.",IF(VLOOKUP(O718,[1]forwards!$E:$Q,13,0)=0,"",VLOOKUP(O718,[1]forwards!$E:$Q,13,0)),""))</f>
        <v/>
      </c>
      <c r="BL718" t="str">
        <f>IF($B718&lt;&gt;VLOOKUP($BL$1,NAV!$A:$N,MATCH("SubFund_Code",NAV!$A$1:$N$1,0),0),"n/a",IF($BK718="",$BJ718/SUMIFS($BJ:$BJ,$BK:$BK,"",$B:$B,$B718)*VLOOKUP($BL$1,NAV!$A:$N,MATCH("Hedged sc",NAV!$A$1:$N$1,0),0)/VLOOKUP($BL$1,NAV!$A:$N,MATCH("SC in FUND CCY",NAV!$A$1:$N$1,0),0),IF($BK718&lt;&gt;VLOOKUP($BL$1,NAV!$A:$N,MATCH("SC",NAV!$A$1:$N$1,0),0),"n/a",$BJ718/VLOOKUP($BL$1,NAV!$A:$N,MATCH("SC in FUND CCY",NAV!$A$1:$N$1,0),0))))</f>
        <v>n/a</v>
      </c>
    </row>
    <row r="719" spans="1:64" hidden="1" x14ac:dyDescent="0.25">
      <c r="A719" s="1">
        <v>44196</v>
      </c>
      <c r="B719" t="s">
        <v>1681</v>
      </c>
      <c r="C719" t="s">
        <v>1682</v>
      </c>
      <c r="D719" t="s">
        <v>63</v>
      </c>
      <c r="E719" t="s">
        <v>124</v>
      </c>
      <c r="F719" t="s">
        <v>125</v>
      </c>
      <c r="G719" t="s">
        <v>126</v>
      </c>
      <c r="H719">
        <v>400</v>
      </c>
      <c r="I719" t="s">
        <v>197</v>
      </c>
      <c r="J719">
        <v>485</v>
      </c>
      <c r="K719" t="s">
        <v>210</v>
      </c>
      <c r="L719" t="s">
        <v>63</v>
      </c>
      <c r="P719">
        <v>504678000000</v>
      </c>
      <c r="Q719" t="s">
        <v>1701</v>
      </c>
      <c r="R719" t="s">
        <v>199</v>
      </c>
      <c r="S719" t="s">
        <v>149</v>
      </c>
      <c r="T719" t="s">
        <v>218</v>
      </c>
      <c r="U719" t="s">
        <v>262</v>
      </c>
      <c r="V719">
        <v>890371</v>
      </c>
      <c r="W719" t="s">
        <v>1702</v>
      </c>
      <c r="X719" t="s">
        <v>1703</v>
      </c>
      <c r="AB719">
        <v>490</v>
      </c>
      <c r="AC719" s="1">
        <v>43144</v>
      </c>
      <c r="AD719" s="1">
        <v>43146</v>
      </c>
      <c r="AL719">
        <v>1</v>
      </c>
      <c r="AO719">
        <v>6582.4929590000002</v>
      </c>
      <c r="AP719">
        <v>11742.32</v>
      </c>
      <c r="AQ719">
        <v>5753736.7999999998</v>
      </c>
      <c r="AR719">
        <v>0</v>
      </c>
      <c r="AS719">
        <v>5753736.7999999998</v>
      </c>
      <c r="AT719">
        <v>5753736.7999999998</v>
      </c>
      <c r="AU719">
        <v>0</v>
      </c>
      <c r="AV719">
        <v>5753736.7999999998</v>
      </c>
      <c r="AW719">
        <v>3225421.55</v>
      </c>
      <c r="AX719">
        <v>3225421.55</v>
      </c>
      <c r="BA719">
        <v>93878277.030000001</v>
      </c>
      <c r="BB719">
        <v>0</v>
      </c>
      <c r="BC719">
        <v>93878277.030000001</v>
      </c>
      <c r="BD719">
        <v>94848031.060000002</v>
      </c>
      <c r="BE719">
        <v>6.0662690000000001</v>
      </c>
      <c r="BF719" t="str">
        <f>IF(TRIM(W719)="",IF(TRIM(O719)="",IF(TRIM(M719)="","please check",CONCATENATE(M719,"_",COUNTIFS($M$2:$M719,M719,$C$2:$C719,$C719))),CONCATENATE(O719,"_",COUNTIFS($O$2:$O719,O719,$C$2:$C719,$C719))),W719)</f>
        <v>LU0225244705</v>
      </c>
      <c r="BG719" t="str">
        <f t="shared" si="41"/>
        <v/>
      </c>
      <c r="BH719">
        <f t="shared" si="42"/>
        <v>490</v>
      </c>
      <c r="BI719">
        <f t="shared" si="43"/>
        <v>5753736.7999999998</v>
      </c>
      <c r="BJ719">
        <f>IF($I719&lt;&gt;"F.E.T.",$AV719,IF($BK719="",IF($D719=$L719,$BI719,-SUMIFS($BI:$BI,$BG:$BG,$BG719,$B:$B,$B719,$L:$L,"&lt;&gt;"&amp;$L719)+SUMIFS($AY:$AY,$BG:$BG,$BG719,$B:$B,$B719)),IF($D719=$L719,-SUMIFS($BI:$BI,$BG:$BG,$BG719,$B:$B,$B719,$L:$L,"&lt;&gt;"&amp;$L719)*VLOOKUP($D719&amp;(IF($L719=MID($Q719,FIND("Bought ",$Q719)+7,3),MID($Q719,FIND("Sold ",$Q719)+5,3),IF($L719=MID($Q719,FIND("Sold ",$Q719)+5,3),MID($Q719,FIND("Bought ",$Q719)+7,3),"error"))),FX!$A:$B,2,0)+SUMIFS($AY:$AY,$BG:$BG,$BG719,$B:$B,$B719),$BI719*(VLOOKUP($D719&amp;$L719,FX!$A:$B,2,0)))))</f>
        <v>5753736.7999999998</v>
      </c>
      <c r="BK719" t="str">
        <f>IF(E719="CASH",IFERROR(VLOOKUP(M719,[1]mapping!$A:$C,3,0),""),IF(I719="F.E.T.",IF(VLOOKUP(O719,[1]forwards!$E:$Q,13,0)=0,"",VLOOKUP(O719,[1]forwards!$E:$Q,13,0)),""))</f>
        <v/>
      </c>
      <c r="BL719" t="str">
        <f>IF($B719&lt;&gt;VLOOKUP($BL$1,NAV!$A:$N,MATCH("SubFund_Code",NAV!$A$1:$N$1,0),0),"n/a",IF($BK719="",$BJ719/SUMIFS($BJ:$BJ,$BK:$BK,"",$B:$B,$B719)*VLOOKUP($BL$1,NAV!$A:$N,MATCH("Hedged sc",NAV!$A$1:$N$1,0),0)/VLOOKUP($BL$1,NAV!$A:$N,MATCH("SC in FUND CCY",NAV!$A$1:$N$1,0),0),IF($BK719&lt;&gt;VLOOKUP($BL$1,NAV!$A:$N,MATCH("SC",NAV!$A$1:$N$1,0),0),"n/a",$BJ719/VLOOKUP($BL$1,NAV!$A:$N,MATCH("SC in FUND CCY",NAV!$A$1:$N$1,0),0))))</f>
        <v>n/a</v>
      </c>
    </row>
    <row r="720" spans="1:64" hidden="1" x14ac:dyDescent="0.25">
      <c r="A720" s="1">
        <v>44196</v>
      </c>
      <c r="B720" t="s">
        <v>1681</v>
      </c>
      <c r="C720" t="s">
        <v>1682</v>
      </c>
      <c r="D720" t="s">
        <v>63</v>
      </c>
      <c r="E720" t="s">
        <v>124</v>
      </c>
      <c r="F720" t="s">
        <v>125</v>
      </c>
      <c r="G720" t="s">
        <v>126</v>
      </c>
      <c r="H720">
        <v>400</v>
      </c>
      <c r="I720" t="s">
        <v>197</v>
      </c>
      <c r="J720">
        <v>485</v>
      </c>
      <c r="K720" t="s">
        <v>210</v>
      </c>
      <c r="L720" t="s">
        <v>63</v>
      </c>
      <c r="P720">
        <v>839946000000</v>
      </c>
      <c r="Q720" t="s">
        <v>1704</v>
      </c>
      <c r="R720" t="s">
        <v>199</v>
      </c>
      <c r="S720" t="s">
        <v>149</v>
      </c>
      <c r="T720" t="s">
        <v>190</v>
      </c>
      <c r="U720" t="s">
        <v>262</v>
      </c>
      <c r="V720">
        <v>890371</v>
      </c>
      <c r="W720" t="s">
        <v>1705</v>
      </c>
      <c r="X720" t="s">
        <v>1706</v>
      </c>
      <c r="AB720">
        <v>292400</v>
      </c>
      <c r="AC720" s="1">
        <v>43964</v>
      </c>
      <c r="AD720" s="1">
        <v>43969</v>
      </c>
      <c r="AL720">
        <v>1</v>
      </c>
      <c r="AO720">
        <v>15.015000000000001</v>
      </c>
      <c r="AP720">
        <v>19.77</v>
      </c>
      <c r="AQ720">
        <v>5780748</v>
      </c>
      <c r="AR720">
        <v>0</v>
      </c>
      <c r="AS720">
        <v>5780748</v>
      </c>
      <c r="AT720">
        <v>5780748</v>
      </c>
      <c r="AU720">
        <v>0</v>
      </c>
      <c r="AV720">
        <v>5780748</v>
      </c>
      <c r="AW720">
        <v>4390386</v>
      </c>
      <c r="AX720">
        <v>4390386</v>
      </c>
      <c r="BA720">
        <v>93878277.030000001</v>
      </c>
      <c r="BB720">
        <v>0</v>
      </c>
      <c r="BC720">
        <v>93878277.030000001</v>
      </c>
      <c r="BD720">
        <v>94848031.060000002</v>
      </c>
      <c r="BE720">
        <v>6.0947469999999999</v>
      </c>
      <c r="BF720" t="str">
        <f>IF(TRIM(W720)="",IF(TRIM(O720)="",IF(TRIM(M720)="","please check",CONCATENATE(M720,"_",COUNTIFS($M$2:$M720,M720,$C$2:$C720,$C720))),CONCATENATE(O720,"_",COUNTIFS($O$2:$O720,O720,$C$2:$C720,$C720))),W720)</f>
        <v>LU1883873652</v>
      </c>
      <c r="BG720" t="str">
        <f t="shared" si="41"/>
        <v/>
      </c>
      <c r="BH720">
        <f t="shared" si="42"/>
        <v>292400</v>
      </c>
      <c r="BI720">
        <f t="shared" si="43"/>
        <v>5780748</v>
      </c>
      <c r="BJ720">
        <f>IF($I720&lt;&gt;"F.E.T.",$AV720,IF($BK720="",IF($D720=$L720,$BI720,-SUMIFS($BI:$BI,$BG:$BG,$BG720,$B:$B,$B720,$L:$L,"&lt;&gt;"&amp;$L720)+SUMIFS($AY:$AY,$BG:$BG,$BG720,$B:$B,$B720)),IF($D720=$L720,-SUMIFS($BI:$BI,$BG:$BG,$BG720,$B:$B,$B720,$L:$L,"&lt;&gt;"&amp;$L720)*VLOOKUP($D720&amp;(IF($L720=MID($Q720,FIND("Bought ",$Q720)+7,3),MID($Q720,FIND("Sold ",$Q720)+5,3),IF($L720=MID($Q720,FIND("Sold ",$Q720)+5,3),MID($Q720,FIND("Bought ",$Q720)+7,3),"error"))),FX!$A:$B,2,0)+SUMIFS($AY:$AY,$BG:$BG,$BG720,$B:$B,$B720),$BI720*(VLOOKUP($D720&amp;$L720,FX!$A:$B,2,0)))))</f>
        <v>5780748</v>
      </c>
      <c r="BK720" t="str">
        <f>IF(E720="CASH",IFERROR(VLOOKUP(M720,[1]mapping!$A:$C,3,0),""),IF(I720="F.E.T.",IF(VLOOKUP(O720,[1]forwards!$E:$Q,13,0)=0,"",VLOOKUP(O720,[1]forwards!$E:$Q,13,0)),""))</f>
        <v/>
      </c>
      <c r="BL720" t="str">
        <f>IF($B720&lt;&gt;VLOOKUP($BL$1,NAV!$A:$N,MATCH("SubFund_Code",NAV!$A$1:$N$1,0),0),"n/a",IF($BK720="",$BJ720/SUMIFS($BJ:$BJ,$BK:$BK,"",$B:$B,$B720)*VLOOKUP($BL$1,NAV!$A:$N,MATCH("Hedged sc",NAV!$A$1:$N$1,0),0)/VLOOKUP($BL$1,NAV!$A:$N,MATCH("SC in FUND CCY",NAV!$A$1:$N$1,0),0),IF($BK720&lt;&gt;VLOOKUP($BL$1,NAV!$A:$N,MATCH("SC",NAV!$A$1:$N$1,0),0),"n/a",$BJ720/VLOOKUP($BL$1,NAV!$A:$N,MATCH("SC in FUND CCY",NAV!$A$1:$N$1,0),0))))</f>
        <v>n/a</v>
      </c>
    </row>
    <row r="721" spans="1:64" hidden="1" x14ac:dyDescent="0.25">
      <c r="A721" s="1">
        <v>44196</v>
      </c>
      <c r="B721" t="s">
        <v>1681</v>
      </c>
      <c r="C721" t="s">
        <v>1682</v>
      </c>
      <c r="D721" t="s">
        <v>63</v>
      </c>
      <c r="E721" t="s">
        <v>124</v>
      </c>
      <c r="F721" t="s">
        <v>125</v>
      </c>
      <c r="G721" t="s">
        <v>126</v>
      </c>
      <c r="H721">
        <v>400</v>
      </c>
      <c r="I721" t="s">
        <v>197</v>
      </c>
      <c r="J721">
        <v>485</v>
      </c>
      <c r="K721" t="s">
        <v>210</v>
      </c>
      <c r="L721" t="s">
        <v>63</v>
      </c>
      <c r="P721">
        <v>226184000000</v>
      </c>
      <c r="Q721" t="s">
        <v>1707</v>
      </c>
      <c r="R721" t="s">
        <v>199</v>
      </c>
      <c r="S721" t="s">
        <v>149</v>
      </c>
      <c r="T721" t="s">
        <v>218</v>
      </c>
      <c r="U721" t="s">
        <v>262</v>
      </c>
      <c r="V721">
        <v>890371</v>
      </c>
      <c r="W721" t="s">
        <v>1708</v>
      </c>
      <c r="X721" t="s">
        <v>1709</v>
      </c>
      <c r="AB721">
        <v>359696</v>
      </c>
      <c r="AC721" s="1">
        <v>43853</v>
      </c>
      <c r="AD721" s="1">
        <v>43858</v>
      </c>
      <c r="AL721">
        <v>1</v>
      </c>
      <c r="AO721">
        <v>12.100329</v>
      </c>
      <c r="AP721">
        <v>13.281599999999999</v>
      </c>
      <c r="AQ721">
        <v>4777338.3899999997</v>
      </c>
      <c r="AR721">
        <v>0</v>
      </c>
      <c r="AS721">
        <v>4777338.3899999997</v>
      </c>
      <c r="AT721">
        <v>4777338.3899999997</v>
      </c>
      <c r="AU721">
        <v>0</v>
      </c>
      <c r="AV721">
        <v>4777338.3899999997</v>
      </c>
      <c r="AW721">
        <v>4352440.03</v>
      </c>
      <c r="AX721">
        <v>4352440.03</v>
      </c>
      <c r="BA721">
        <v>93878277.030000001</v>
      </c>
      <c r="BB721">
        <v>0</v>
      </c>
      <c r="BC721">
        <v>93878277.030000001</v>
      </c>
      <c r="BD721">
        <v>94848031.060000002</v>
      </c>
      <c r="BE721">
        <v>5.036835</v>
      </c>
      <c r="BF721" t="str">
        <f>IF(TRIM(W721)="",IF(TRIM(O721)="",IF(TRIM(M721)="","please check",CONCATENATE(M721,"_",COUNTIFS($M$2:$M721,M721,$C$2:$C721,$C721))),CONCATENATE(O721,"_",COUNTIFS($O$2:$O721,O721,$C$2:$C721,$C721))),W721)</f>
        <v>LU1797809255</v>
      </c>
      <c r="BG721" t="str">
        <f t="shared" si="41"/>
        <v/>
      </c>
      <c r="BH721">
        <f t="shared" si="42"/>
        <v>359696</v>
      </c>
      <c r="BI721">
        <f t="shared" si="43"/>
        <v>4777338.3899999997</v>
      </c>
      <c r="BJ721">
        <f>IF($I721&lt;&gt;"F.E.T.",$AV721,IF($BK721="",IF($D721=$L721,$BI721,-SUMIFS($BI:$BI,$BG:$BG,$BG721,$B:$B,$B721,$L:$L,"&lt;&gt;"&amp;$L721)+SUMIFS($AY:$AY,$BG:$BG,$BG721,$B:$B,$B721)),IF($D721=$L721,-SUMIFS($BI:$BI,$BG:$BG,$BG721,$B:$B,$B721,$L:$L,"&lt;&gt;"&amp;$L721)*VLOOKUP($D721&amp;(IF($L721=MID($Q721,FIND("Bought ",$Q721)+7,3),MID($Q721,FIND("Sold ",$Q721)+5,3),IF($L721=MID($Q721,FIND("Sold ",$Q721)+5,3),MID($Q721,FIND("Bought ",$Q721)+7,3),"error"))),FX!$A:$B,2,0)+SUMIFS($AY:$AY,$BG:$BG,$BG721,$B:$B,$B721),$BI721*(VLOOKUP($D721&amp;$L721,FX!$A:$B,2,0)))))</f>
        <v>4777338.3899999997</v>
      </c>
      <c r="BK721" t="str">
        <f>IF(E721="CASH",IFERROR(VLOOKUP(M721,[1]mapping!$A:$C,3,0),""),IF(I721="F.E.T.",IF(VLOOKUP(O721,[1]forwards!$E:$Q,13,0)=0,"",VLOOKUP(O721,[1]forwards!$E:$Q,13,0)),""))</f>
        <v/>
      </c>
      <c r="BL721" t="str">
        <f>IF($B721&lt;&gt;VLOOKUP($BL$1,NAV!$A:$N,MATCH("SubFund_Code",NAV!$A$1:$N$1,0),0),"n/a",IF($BK721="",$BJ721/SUMIFS($BJ:$BJ,$BK:$BK,"",$B:$B,$B721)*VLOOKUP($BL$1,NAV!$A:$N,MATCH("Hedged sc",NAV!$A$1:$N$1,0),0)/VLOOKUP($BL$1,NAV!$A:$N,MATCH("SC in FUND CCY",NAV!$A$1:$N$1,0),0),IF($BK721&lt;&gt;VLOOKUP($BL$1,NAV!$A:$N,MATCH("SC",NAV!$A$1:$N$1,0),0),"n/a",$BJ721/VLOOKUP($BL$1,NAV!$A:$N,MATCH("SC in FUND CCY",NAV!$A$1:$N$1,0),0))))</f>
        <v>n/a</v>
      </c>
    </row>
    <row r="722" spans="1:64" hidden="1" x14ac:dyDescent="0.25">
      <c r="A722" s="1">
        <v>44196</v>
      </c>
      <c r="B722" t="s">
        <v>1681</v>
      </c>
      <c r="C722" t="s">
        <v>1682</v>
      </c>
      <c r="D722" t="s">
        <v>63</v>
      </c>
      <c r="E722" t="s">
        <v>124</v>
      </c>
      <c r="F722" t="s">
        <v>125</v>
      </c>
      <c r="G722" t="s">
        <v>126</v>
      </c>
      <c r="H722">
        <v>400</v>
      </c>
      <c r="I722" t="s">
        <v>197</v>
      </c>
      <c r="J722">
        <v>485</v>
      </c>
      <c r="K722" t="s">
        <v>210</v>
      </c>
      <c r="L722" t="s">
        <v>63</v>
      </c>
      <c r="P722">
        <v>166711000000</v>
      </c>
      <c r="Q722" t="s">
        <v>1710</v>
      </c>
      <c r="R722" t="s">
        <v>199</v>
      </c>
      <c r="S722" t="s">
        <v>149</v>
      </c>
      <c r="T722" t="s">
        <v>213</v>
      </c>
      <c r="U722" t="s">
        <v>262</v>
      </c>
      <c r="V722">
        <v>890371</v>
      </c>
      <c r="W722" t="s">
        <v>1711</v>
      </c>
      <c r="X722" t="s">
        <v>1712</v>
      </c>
      <c r="AB722">
        <v>5600</v>
      </c>
      <c r="AC722" s="1">
        <v>43195</v>
      </c>
      <c r="AD722" s="1">
        <v>43199</v>
      </c>
      <c r="AL722">
        <v>1</v>
      </c>
      <c r="AO722">
        <v>296.15585700000003</v>
      </c>
      <c r="AP722">
        <v>346.63</v>
      </c>
      <c r="AQ722">
        <v>1941128</v>
      </c>
      <c r="AR722">
        <v>0</v>
      </c>
      <c r="AS722">
        <v>1941128</v>
      </c>
      <c r="AT722">
        <v>1941128</v>
      </c>
      <c r="AU722">
        <v>0</v>
      </c>
      <c r="AV722">
        <v>1941128</v>
      </c>
      <c r="AW722">
        <v>1658472.8</v>
      </c>
      <c r="AX722">
        <v>1658472.8</v>
      </c>
      <c r="BA722">
        <v>93878277.030000001</v>
      </c>
      <c r="BB722">
        <v>0</v>
      </c>
      <c r="BC722">
        <v>93878277.030000001</v>
      </c>
      <c r="BD722">
        <v>94848031.060000002</v>
      </c>
      <c r="BE722">
        <v>2.0465659999999999</v>
      </c>
      <c r="BF722" t="str">
        <f>IF(TRIM(W722)="",IF(TRIM(O722)="",IF(TRIM(M722)="","please check",CONCATENATE(M722,"_",COUNTIFS($M$2:$M722,M722,$C$2:$C722,$C722))),CONCATENATE(O722,"_",COUNTIFS($O$2:$O722,O722,$C$2:$C722,$C722))),W722)</f>
        <v>LU0226954369</v>
      </c>
      <c r="BG722" t="str">
        <f t="shared" si="41"/>
        <v/>
      </c>
      <c r="BH722">
        <f t="shared" si="42"/>
        <v>5600</v>
      </c>
      <c r="BI722">
        <f t="shared" si="43"/>
        <v>1941128</v>
      </c>
      <c r="BJ722">
        <f>IF($I722&lt;&gt;"F.E.T.",$AV722,IF($BK722="",IF($D722=$L722,$BI722,-SUMIFS($BI:$BI,$BG:$BG,$BG722,$B:$B,$B722,$L:$L,"&lt;&gt;"&amp;$L722)+SUMIFS($AY:$AY,$BG:$BG,$BG722,$B:$B,$B722)),IF($D722=$L722,-SUMIFS($BI:$BI,$BG:$BG,$BG722,$B:$B,$B722,$L:$L,"&lt;&gt;"&amp;$L722)*VLOOKUP($D722&amp;(IF($L722=MID($Q722,FIND("Bought ",$Q722)+7,3),MID($Q722,FIND("Sold ",$Q722)+5,3),IF($L722=MID($Q722,FIND("Sold ",$Q722)+5,3),MID($Q722,FIND("Bought ",$Q722)+7,3),"error"))),FX!$A:$B,2,0)+SUMIFS($AY:$AY,$BG:$BG,$BG722,$B:$B,$B722),$BI722*(VLOOKUP($D722&amp;$L722,FX!$A:$B,2,0)))))</f>
        <v>1941128</v>
      </c>
      <c r="BK722" t="str">
        <f>IF(E722="CASH",IFERROR(VLOOKUP(M722,[1]mapping!$A:$C,3,0),""),IF(I722="F.E.T.",IF(VLOOKUP(O722,[1]forwards!$E:$Q,13,0)=0,"",VLOOKUP(O722,[1]forwards!$E:$Q,13,0)),""))</f>
        <v/>
      </c>
      <c r="BL722" t="str">
        <f>IF($B722&lt;&gt;VLOOKUP($BL$1,NAV!$A:$N,MATCH("SubFund_Code",NAV!$A$1:$N$1,0),0),"n/a",IF($BK722="",$BJ722/SUMIFS($BJ:$BJ,$BK:$BK,"",$B:$B,$B722)*VLOOKUP($BL$1,NAV!$A:$N,MATCH("Hedged sc",NAV!$A$1:$N$1,0),0)/VLOOKUP($BL$1,NAV!$A:$N,MATCH("SC in FUND CCY",NAV!$A$1:$N$1,0),0),IF($BK722&lt;&gt;VLOOKUP($BL$1,NAV!$A:$N,MATCH("SC",NAV!$A$1:$N$1,0),0),"n/a",$BJ722/VLOOKUP($BL$1,NAV!$A:$N,MATCH("SC in FUND CCY",NAV!$A$1:$N$1,0),0))))</f>
        <v>n/a</v>
      </c>
    </row>
    <row r="723" spans="1:64" hidden="1" x14ac:dyDescent="0.25">
      <c r="A723" s="1">
        <v>44196</v>
      </c>
      <c r="B723" t="s">
        <v>1681</v>
      </c>
      <c r="C723" t="s">
        <v>1682</v>
      </c>
      <c r="D723" t="s">
        <v>63</v>
      </c>
      <c r="E723" t="s">
        <v>124</v>
      </c>
      <c r="F723" t="s">
        <v>125</v>
      </c>
      <c r="G723" t="s">
        <v>126</v>
      </c>
      <c r="H723">
        <v>400</v>
      </c>
      <c r="I723" t="s">
        <v>197</v>
      </c>
      <c r="J723">
        <v>485</v>
      </c>
      <c r="K723" t="s">
        <v>210</v>
      </c>
      <c r="L723" t="s">
        <v>63</v>
      </c>
      <c r="P723">
        <v>326903000000</v>
      </c>
      <c r="Q723" t="s">
        <v>1713</v>
      </c>
      <c r="R723" t="s">
        <v>199</v>
      </c>
      <c r="S723" t="s">
        <v>149</v>
      </c>
      <c r="T723" t="s">
        <v>212</v>
      </c>
      <c r="U723" t="s">
        <v>262</v>
      </c>
      <c r="V723">
        <v>890371</v>
      </c>
      <c r="W723" t="s">
        <v>1714</v>
      </c>
      <c r="X723" t="s">
        <v>1715</v>
      </c>
      <c r="AB723">
        <v>5269900</v>
      </c>
      <c r="AC723" s="1">
        <v>44103</v>
      </c>
      <c r="AD723" s="1">
        <v>44106</v>
      </c>
      <c r="AL723">
        <v>1</v>
      </c>
      <c r="AO723">
        <v>1.2858499999999999</v>
      </c>
      <c r="AP723">
        <v>1.4393</v>
      </c>
      <c r="AQ723">
        <v>7584967.0700000003</v>
      </c>
      <c r="AR723">
        <v>0</v>
      </c>
      <c r="AS723">
        <v>7584967.0700000003</v>
      </c>
      <c r="AT723">
        <v>7584967.0700000003</v>
      </c>
      <c r="AU723">
        <v>0</v>
      </c>
      <c r="AV723">
        <v>7584967.0700000003</v>
      </c>
      <c r="AW723">
        <v>6776301.8899999997</v>
      </c>
      <c r="AX723">
        <v>6776301.8899999997</v>
      </c>
      <c r="BA723">
        <v>93878277.030000001</v>
      </c>
      <c r="BB723">
        <v>0</v>
      </c>
      <c r="BC723">
        <v>93878277.030000001</v>
      </c>
      <c r="BD723">
        <v>94848031.060000002</v>
      </c>
      <c r="BE723">
        <v>7.9969679999999999</v>
      </c>
      <c r="BF723" t="str">
        <f>IF(TRIM(W723)="",IF(TRIM(O723)="",IF(TRIM(M723)="","please check",CONCATENATE(M723,"_",COUNTIFS($M$2:$M723,M723,$C$2:$C723,$C723))),CONCATENATE(O723,"_",COUNTIFS($O$2:$O723,O723,$C$2:$C723,$C723))),W723)</f>
        <v>LU1893893708</v>
      </c>
      <c r="BG723" t="str">
        <f t="shared" si="41"/>
        <v/>
      </c>
      <c r="BH723">
        <f t="shared" si="42"/>
        <v>5269900</v>
      </c>
      <c r="BI723">
        <f t="shared" si="43"/>
        <v>7584967.0700000003</v>
      </c>
      <c r="BJ723">
        <f>IF($I723&lt;&gt;"F.E.T.",$AV723,IF($BK723="",IF($D723=$L723,$BI723,-SUMIFS($BI:$BI,$BG:$BG,$BG723,$B:$B,$B723,$L:$L,"&lt;&gt;"&amp;$L723)+SUMIFS($AY:$AY,$BG:$BG,$BG723,$B:$B,$B723)),IF($D723=$L723,-SUMIFS($BI:$BI,$BG:$BG,$BG723,$B:$B,$B723,$L:$L,"&lt;&gt;"&amp;$L723)*VLOOKUP($D723&amp;(IF($L723=MID($Q723,FIND("Bought ",$Q723)+7,3),MID($Q723,FIND("Sold ",$Q723)+5,3),IF($L723=MID($Q723,FIND("Sold ",$Q723)+5,3),MID($Q723,FIND("Bought ",$Q723)+7,3),"error"))),FX!$A:$B,2,0)+SUMIFS($AY:$AY,$BG:$BG,$BG723,$B:$B,$B723),$BI723*(VLOOKUP($D723&amp;$L723,FX!$A:$B,2,0)))))</f>
        <v>7584967.0700000003</v>
      </c>
      <c r="BK723" t="str">
        <f>IF(E723="CASH",IFERROR(VLOOKUP(M723,[1]mapping!$A:$C,3,0),""),IF(I723="F.E.T.",IF(VLOOKUP(O723,[1]forwards!$E:$Q,13,0)=0,"",VLOOKUP(O723,[1]forwards!$E:$Q,13,0)),""))</f>
        <v/>
      </c>
      <c r="BL723" t="str">
        <f>IF($B723&lt;&gt;VLOOKUP($BL$1,NAV!$A:$N,MATCH("SubFund_Code",NAV!$A$1:$N$1,0),0),"n/a",IF($BK723="",$BJ723/SUMIFS($BJ:$BJ,$BK:$BK,"",$B:$B,$B723)*VLOOKUP($BL$1,NAV!$A:$N,MATCH("Hedged sc",NAV!$A$1:$N$1,0),0)/VLOOKUP($BL$1,NAV!$A:$N,MATCH("SC in FUND CCY",NAV!$A$1:$N$1,0),0),IF($BK723&lt;&gt;VLOOKUP($BL$1,NAV!$A:$N,MATCH("SC",NAV!$A$1:$N$1,0),0),"n/a",$BJ723/VLOOKUP($BL$1,NAV!$A:$N,MATCH("SC in FUND CCY",NAV!$A$1:$N$1,0),0))))</f>
        <v>n/a</v>
      </c>
    </row>
    <row r="724" spans="1:64" hidden="1" x14ac:dyDescent="0.25">
      <c r="A724" s="1">
        <v>44196</v>
      </c>
      <c r="B724" t="s">
        <v>1681</v>
      </c>
      <c r="C724" t="s">
        <v>1682</v>
      </c>
      <c r="D724" t="s">
        <v>63</v>
      </c>
      <c r="E724" t="s">
        <v>124</v>
      </c>
      <c r="F724" t="s">
        <v>125</v>
      </c>
      <c r="G724" t="s">
        <v>126</v>
      </c>
      <c r="H724">
        <v>400</v>
      </c>
      <c r="I724" t="s">
        <v>197</v>
      </c>
      <c r="J724">
        <v>485</v>
      </c>
      <c r="K724" t="s">
        <v>210</v>
      </c>
      <c r="L724" t="s">
        <v>63</v>
      </c>
      <c r="P724">
        <v>433265000000</v>
      </c>
      <c r="Q724" t="s">
        <v>1716</v>
      </c>
      <c r="R724" t="s">
        <v>199</v>
      </c>
      <c r="S724" t="s">
        <v>149</v>
      </c>
      <c r="T724" t="s">
        <v>218</v>
      </c>
      <c r="U724" t="s">
        <v>262</v>
      </c>
      <c r="V724">
        <v>890371</v>
      </c>
      <c r="W724" t="s">
        <v>1717</v>
      </c>
      <c r="X724" t="s">
        <v>1718</v>
      </c>
      <c r="AB724">
        <v>141713</v>
      </c>
      <c r="AC724" s="1">
        <v>43179</v>
      </c>
      <c r="AD724" s="1">
        <v>43182</v>
      </c>
      <c r="AL724">
        <v>1</v>
      </c>
      <c r="AO724">
        <v>34.440745</v>
      </c>
      <c r="AP724">
        <v>47.78</v>
      </c>
      <c r="AQ724">
        <v>6771047.1399999997</v>
      </c>
      <c r="AR724">
        <v>0</v>
      </c>
      <c r="AS724">
        <v>6771047.1399999997</v>
      </c>
      <c r="AT724">
        <v>6771047.1399999997</v>
      </c>
      <c r="AU724">
        <v>0</v>
      </c>
      <c r="AV724">
        <v>6771047.1399999997</v>
      </c>
      <c r="AW724">
        <v>4880701.24</v>
      </c>
      <c r="AX724">
        <v>4880701.24</v>
      </c>
      <c r="BA724">
        <v>93878277.030000001</v>
      </c>
      <c r="BB724">
        <v>0</v>
      </c>
      <c r="BC724">
        <v>93878277.030000001</v>
      </c>
      <c r="BD724">
        <v>94848031.060000002</v>
      </c>
      <c r="BE724">
        <v>7.1388379999999998</v>
      </c>
      <c r="BF724" t="str">
        <f>IF(TRIM(W724)="",IF(TRIM(O724)="",IF(TRIM(M724)="","please check",CONCATENATE(M724,"_",COUNTIFS($M$2:$M724,M724,$C$2:$C724,$C724))),CONCATENATE(O724,"_",COUNTIFS($O$2:$O724,O724,$C$2:$C724,$C724))),W724)</f>
        <v>LU0683600992</v>
      </c>
      <c r="BG724" t="str">
        <f t="shared" si="41"/>
        <v/>
      </c>
      <c r="BH724">
        <f t="shared" si="42"/>
        <v>141713</v>
      </c>
      <c r="BI724">
        <f t="shared" si="43"/>
        <v>6771047.1399999997</v>
      </c>
      <c r="BJ724">
        <f>IF($I724&lt;&gt;"F.E.T.",$AV724,IF($BK724="",IF($D724=$L724,$BI724,-SUMIFS($BI:$BI,$BG:$BG,$BG724,$B:$B,$B724,$L:$L,"&lt;&gt;"&amp;$L724)+SUMIFS($AY:$AY,$BG:$BG,$BG724,$B:$B,$B724)),IF($D724=$L724,-SUMIFS($BI:$BI,$BG:$BG,$BG724,$B:$B,$B724,$L:$L,"&lt;&gt;"&amp;$L724)*VLOOKUP($D724&amp;(IF($L724=MID($Q724,FIND("Bought ",$Q724)+7,3),MID($Q724,FIND("Sold ",$Q724)+5,3),IF($L724=MID($Q724,FIND("Sold ",$Q724)+5,3),MID($Q724,FIND("Bought ",$Q724)+7,3),"error"))),FX!$A:$B,2,0)+SUMIFS($AY:$AY,$BG:$BG,$BG724,$B:$B,$B724),$BI724*(VLOOKUP($D724&amp;$L724,FX!$A:$B,2,0)))))</f>
        <v>6771047.1399999997</v>
      </c>
      <c r="BK724" t="str">
        <f>IF(E724="CASH",IFERROR(VLOOKUP(M724,[1]mapping!$A:$C,3,0),""),IF(I724="F.E.T.",IF(VLOOKUP(O724,[1]forwards!$E:$Q,13,0)=0,"",VLOOKUP(O724,[1]forwards!$E:$Q,13,0)),""))</f>
        <v/>
      </c>
      <c r="BL724" t="str">
        <f>IF($B724&lt;&gt;VLOOKUP($BL$1,NAV!$A:$N,MATCH("SubFund_Code",NAV!$A$1:$N$1,0),0),"n/a",IF($BK724="",$BJ724/SUMIFS($BJ:$BJ,$BK:$BK,"",$B:$B,$B724)*VLOOKUP($BL$1,NAV!$A:$N,MATCH("Hedged sc",NAV!$A$1:$N$1,0),0)/VLOOKUP($BL$1,NAV!$A:$N,MATCH("SC in FUND CCY",NAV!$A$1:$N$1,0),0),IF($BK724&lt;&gt;VLOOKUP($BL$1,NAV!$A:$N,MATCH("SC",NAV!$A$1:$N$1,0),0),"n/a",$BJ724/VLOOKUP($BL$1,NAV!$A:$N,MATCH("SC in FUND CCY",NAV!$A$1:$N$1,0),0))))</f>
        <v>n/a</v>
      </c>
    </row>
    <row r="725" spans="1:64" hidden="1" x14ac:dyDescent="0.25">
      <c r="A725" s="1">
        <v>44196</v>
      </c>
      <c r="B725" t="s">
        <v>77</v>
      </c>
      <c r="C725" t="s">
        <v>78</v>
      </c>
      <c r="D725" t="s">
        <v>57</v>
      </c>
      <c r="E725" t="s">
        <v>58</v>
      </c>
      <c r="F725" t="s">
        <v>59</v>
      </c>
      <c r="G725" t="s">
        <v>60</v>
      </c>
      <c r="H725">
        <v>450</v>
      </c>
      <c r="I725" t="s">
        <v>58</v>
      </c>
      <c r="L725" t="s">
        <v>57</v>
      </c>
      <c r="M725">
        <v>144120</v>
      </c>
      <c r="N725">
        <v>0</v>
      </c>
      <c r="Q725" t="s">
        <v>61</v>
      </c>
      <c r="AQ725">
        <v>123523.01</v>
      </c>
      <c r="AS725">
        <v>123523.01</v>
      </c>
      <c r="AT725">
        <v>123523.01</v>
      </c>
      <c r="AV725">
        <v>123523.01</v>
      </c>
      <c r="BA725">
        <v>128416.08</v>
      </c>
      <c r="BD725">
        <v>4707396.1900000004</v>
      </c>
      <c r="BE725">
        <v>2.6240199999999998</v>
      </c>
      <c r="BF725" t="str">
        <f>IF(TRIM(W725)="",IF(TRIM(O725)="",IF(TRIM(M725)="","please check",CONCATENATE(M725,"_",COUNTIFS($M$2:$M725,M725,$C$2:$C725,$C725))),CONCATENATE(O725,"_",COUNTIFS($O$2:$O725,O725,$C$2:$C725,$C725))),W725)</f>
        <v>144120_1</v>
      </c>
      <c r="BG725" t="str">
        <f t="shared" si="41"/>
        <v/>
      </c>
      <c r="BH725">
        <f t="shared" si="42"/>
        <v>123523.01</v>
      </c>
      <c r="BI725">
        <f t="shared" si="43"/>
        <v>123523.01</v>
      </c>
      <c r="BJ725">
        <f>IF($I725&lt;&gt;"F.E.T.",$AV725,IF($BK725="",IF($D725=$L725,$BI725,-SUMIFS($BI:$BI,$BG:$BG,$BG725,$B:$B,$B725,$L:$L,"&lt;&gt;"&amp;$L725)+SUMIFS($AY:$AY,$BG:$BG,$BG725,$B:$B,$B725)),IF($D725=$L725,-SUMIFS($BI:$BI,$BG:$BG,$BG725,$B:$B,$B725,$L:$L,"&lt;&gt;"&amp;$L725)*VLOOKUP($D725&amp;(IF($L725=MID($Q725,FIND("Bought ",$Q725)+7,3),MID($Q725,FIND("Sold ",$Q725)+5,3),IF($L725=MID($Q725,FIND("Sold ",$Q725)+5,3),MID($Q725,FIND("Bought ",$Q725)+7,3),"error"))),FX!$A:$B,2,0)+SUMIFS($AY:$AY,$BG:$BG,$BG725,$B:$B,$B725),$BI725*(VLOOKUP($D725&amp;$L725,FX!$A:$B,2,0)))))</f>
        <v>123523.01</v>
      </c>
      <c r="BK725" t="str">
        <f>IF(E725="CASH",IFERROR(VLOOKUP(M725,[1]mapping!$A:$C,3,0),""),IF(I725="F.E.T.",IF(VLOOKUP(O725,[1]forwards!$E:$Q,13,0)=0,"",VLOOKUP(O725,[1]forwards!$E:$Q,13,0)),""))</f>
        <v/>
      </c>
      <c r="BL725" t="str">
        <f>IF($B725&lt;&gt;VLOOKUP($BL$1,NAV!$A:$N,MATCH("SubFund_Code",NAV!$A$1:$N$1,0),0),"n/a",IF($BK725="",$BJ725/SUMIFS($BJ:$BJ,$BK:$BK,"",$B:$B,$B725)*VLOOKUP($BL$1,NAV!$A:$N,MATCH("Hedged sc",NAV!$A$1:$N$1,0),0)/VLOOKUP($BL$1,NAV!$A:$N,MATCH("SC in FUND CCY",NAV!$A$1:$N$1,0),0),IF($BK725&lt;&gt;VLOOKUP($BL$1,NAV!$A:$N,MATCH("SC",NAV!$A$1:$N$1,0),0),"n/a",$BJ725/VLOOKUP($BL$1,NAV!$A:$N,MATCH("SC in FUND CCY",NAV!$A$1:$N$1,0),0))))</f>
        <v>n/a</v>
      </c>
    </row>
    <row r="726" spans="1:64" hidden="1" x14ac:dyDescent="0.25">
      <c r="A726" s="1">
        <v>44196</v>
      </c>
      <c r="B726" t="s">
        <v>77</v>
      </c>
      <c r="C726" t="s">
        <v>78</v>
      </c>
      <c r="D726" t="s">
        <v>57</v>
      </c>
      <c r="E726" t="s">
        <v>58</v>
      </c>
      <c r="F726" t="s">
        <v>59</v>
      </c>
      <c r="G726" t="s">
        <v>60</v>
      </c>
      <c r="H726">
        <v>600</v>
      </c>
      <c r="I726" t="s">
        <v>65</v>
      </c>
      <c r="L726" t="s">
        <v>57</v>
      </c>
      <c r="M726">
        <v>155000</v>
      </c>
      <c r="N726">
        <v>0</v>
      </c>
      <c r="Q726" t="s">
        <v>82</v>
      </c>
      <c r="AQ726">
        <v>9668.36</v>
      </c>
      <c r="AS726">
        <v>9668.36</v>
      </c>
      <c r="AT726">
        <v>9668.36</v>
      </c>
      <c r="AV726">
        <v>9668.36</v>
      </c>
      <c r="BA726">
        <v>128416.08</v>
      </c>
      <c r="BD726">
        <v>4707396.1900000004</v>
      </c>
      <c r="BE726">
        <v>0.20538699999999999</v>
      </c>
      <c r="BF726" t="str">
        <f>IF(TRIM(W726)="",IF(TRIM(O726)="",IF(TRIM(M726)="","please check",CONCATENATE(M726,"_",COUNTIFS($M$2:$M726,M726,$C$2:$C726,$C726))),CONCATENATE(O726,"_",COUNTIFS($O$2:$O726,O726,$C$2:$C726,$C726))),W726)</f>
        <v>155000_1</v>
      </c>
      <c r="BG726" t="str">
        <f t="shared" si="41"/>
        <v/>
      </c>
      <c r="BH726">
        <f t="shared" si="42"/>
        <v>9668.36</v>
      </c>
      <c r="BI726">
        <f t="shared" si="43"/>
        <v>9668.36</v>
      </c>
      <c r="BJ726">
        <f>IF($I726&lt;&gt;"F.E.T.",$AV726,IF($BK726="",IF($D726=$L726,$BI726,-SUMIFS($BI:$BI,$BG:$BG,$BG726,$B:$B,$B726,$L:$L,"&lt;&gt;"&amp;$L726)+SUMIFS($AY:$AY,$BG:$BG,$BG726,$B:$B,$B726)),IF($D726=$L726,-SUMIFS($BI:$BI,$BG:$BG,$BG726,$B:$B,$B726,$L:$L,"&lt;&gt;"&amp;$L726)*VLOOKUP($D726&amp;(IF($L726=MID($Q726,FIND("Bought ",$Q726)+7,3),MID($Q726,FIND("Sold ",$Q726)+5,3),IF($L726=MID($Q726,FIND("Sold ",$Q726)+5,3),MID($Q726,FIND("Bought ",$Q726)+7,3),"error"))),FX!$A:$B,2,0)+SUMIFS($AY:$AY,$BG:$BG,$BG726,$B:$B,$B726),$BI726*(VLOOKUP($D726&amp;$L726,FX!$A:$B,2,0)))))</f>
        <v>9668.36</v>
      </c>
      <c r="BK726" t="str">
        <f>IF(E726="CASH",IFERROR(VLOOKUP(M726,[1]mapping!$A:$C,3,0),""),IF(I726="F.E.T.",IF(VLOOKUP(O726,[1]forwards!$E:$Q,13,0)=0,"",VLOOKUP(O726,[1]forwards!$E:$Q,13,0)),""))</f>
        <v/>
      </c>
      <c r="BL726" t="str">
        <f>IF($B726&lt;&gt;VLOOKUP($BL$1,NAV!$A:$N,MATCH("SubFund_Code",NAV!$A$1:$N$1,0),0),"n/a",IF($BK726="",$BJ726/SUMIFS($BJ:$BJ,$BK:$BK,"",$B:$B,$B726)*VLOOKUP($BL$1,NAV!$A:$N,MATCH("Hedged sc",NAV!$A$1:$N$1,0),0)/VLOOKUP($BL$1,NAV!$A:$N,MATCH("SC in FUND CCY",NAV!$A$1:$N$1,0),0),IF($BK726&lt;&gt;VLOOKUP($BL$1,NAV!$A:$N,MATCH("SC",NAV!$A$1:$N$1,0),0),"n/a",$BJ726/VLOOKUP($BL$1,NAV!$A:$N,MATCH("SC in FUND CCY",NAV!$A$1:$N$1,0),0))))</f>
        <v>n/a</v>
      </c>
    </row>
    <row r="727" spans="1:64" hidden="1" x14ac:dyDescent="0.25">
      <c r="A727" s="1">
        <v>44196</v>
      </c>
      <c r="B727" t="s">
        <v>77</v>
      </c>
      <c r="C727" t="s">
        <v>78</v>
      </c>
      <c r="D727" t="s">
        <v>57</v>
      </c>
      <c r="E727" t="s">
        <v>58</v>
      </c>
      <c r="F727" t="s">
        <v>59</v>
      </c>
      <c r="G727" t="s">
        <v>60</v>
      </c>
      <c r="H727">
        <v>850</v>
      </c>
      <c r="I727" t="s">
        <v>62</v>
      </c>
      <c r="L727" t="s">
        <v>57</v>
      </c>
      <c r="M727">
        <v>264287</v>
      </c>
      <c r="N727">
        <v>0</v>
      </c>
      <c r="Q727" t="s">
        <v>81</v>
      </c>
      <c r="AQ727">
        <v>-3521.79</v>
      </c>
      <c r="AS727">
        <v>-3521.79</v>
      </c>
      <c r="AT727">
        <v>-3521.79</v>
      </c>
      <c r="AV727">
        <v>-3521.79</v>
      </c>
      <c r="BA727">
        <v>128416.08</v>
      </c>
      <c r="BD727">
        <v>4707396.1900000004</v>
      </c>
      <c r="BE727">
        <v>-7.4814000000000005E-2</v>
      </c>
      <c r="BF727" t="str">
        <f>IF(TRIM(W727)="",IF(TRIM(O727)="",IF(TRIM(M727)="","please check",CONCATENATE(M727,"_",COUNTIFS($M$2:$M727,M727,$C$2:$C727,$C727))),CONCATENATE(O727,"_",COUNTIFS($O$2:$O727,O727,$C$2:$C727,$C727))),W727)</f>
        <v>264287_1</v>
      </c>
      <c r="BG727" t="str">
        <f t="shared" si="41"/>
        <v/>
      </c>
      <c r="BH727">
        <f t="shared" si="42"/>
        <v>-3521.79</v>
      </c>
      <c r="BI727">
        <f t="shared" si="43"/>
        <v>-3521.79</v>
      </c>
      <c r="BJ727">
        <f>IF($I727&lt;&gt;"F.E.T.",$AV727,IF($BK727="",IF($D727=$L727,$BI727,-SUMIFS($BI:$BI,$BG:$BG,$BG727,$B:$B,$B727,$L:$L,"&lt;&gt;"&amp;$L727)+SUMIFS($AY:$AY,$BG:$BG,$BG727,$B:$B,$B727)),IF($D727=$L727,-SUMIFS($BI:$BI,$BG:$BG,$BG727,$B:$B,$B727,$L:$L,"&lt;&gt;"&amp;$L727)*VLOOKUP($D727&amp;(IF($L727=MID($Q727,FIND("Bought ",$Q727)+7,3),MID($Q727,FIND("Sold ",$Q727)+5,3),IF($L727=MID($Q727,FIND("Sold ",$Q727)+5,3),MID($Q727,FIND("Bought ",$Q727)+7,3),"error"))),FX!$A:$B,2,0)+SUMIFS($AY:$AY,$BG:$BG,$BG727,$B:$B,$B727),$BI727*(VLOOKUP($D727&amp;$L727,FX!$A:$B,2,0)))))</f>
        <v>-3521.79</v>
      </c>
      <c r="BK727" t="str">
        <f>IF(E727="CASH",IFERROR(VLOOKUP(M727,[1]mapping!$A:$C,3,0),""),IF(I727="F.E.T.",IF(VLOOKUP(O727,[1]forwards!$E:$Q,13,0)=0,"",VLOOKUP(O727,[1]forwards!$E:$Q,13,0)),""))</f>
        <v>P</v>
      </c>
      <c r="BL727" t="str">
        <f>IF($B727&lt;&gt;VLOOKUP($BL$1,NAV!$A:$N,MATCH("SubFund_Code",NAV!$A$1:$N$1,0),0),"n/a",IF($BK727="",$BJ727/SUMIFS($BJ:$BJ,$BK:$BK,"",$B:$B,$B727)*VLOOKUP($BL$1,NAV!$A:$N,MATCH("Hedged sc",NAV!$A$1:$N$1,0),0)/VLOOKUP($BL$1,NAV!$A:$N,MATCH("SC in FUND CCY",NAV!$A$1:$N$1,0),0),IF($BK727&lt;&gt;VLOOKUP($BL$1,NAV!$A:$N,MATCH("SC",NAV!$A$1:$N$1,0),0),"n/a",$BJ727/VLOOKUP($BL$1,NAV!$A:$N,MATCH("SC in FUND CCY",NAV!$A$1:$N$1,0),0))))</f>
        <v>n/a</v>
      </c>
    </row>
    <row r="728" spans="1:64" hidden="1" x14ac:dyDescent="0.25">
      <c r="A728" s="1">
        <v>44196</v>
      </c>
      <c r="B728" t="s">
        <v>77</v>
      </c>
      <c r="C728" t="s">
        <v>78</v>
      </c>
      <c r="D728" t="s">
        <v>57</v>
      </c>
      <c r="E728" t="s">
        <v>58</v>
      </c>
      <c r="F728" t="s">
        <v>59</v>
      </c>
      <c r="G728" t="s">
        <v>60</v>
      </c>
      <c r="H728">
        <v>850</v>
      </c>
      <c r="I728" t="s">
        <v>62</v>
      </c>
      <c r="L728" t="s">
        <v>57</v>
      </c>
      <c r="M728">
        <v>290034</v>
      </c>
      <c r="N728">
        <v>0</v>
      </c>
      <c r="Q728" t="s">
        <v>80</v>
      </c>
      <c r="AQ728">
        <v>-665.22</v>
      </c>
      <c r="AS728">
        <v>-665.22</v>
      </c>
      <c r="AT728">
        <v>-665.22</v>
      </c>
      <c r="AV728">
        <v>-665.22</v>
      </c>
      <c r="BA728">
        <v>128416.08</v>
      </c>
      <c r="BD728">
        <v>4707396.1900000004</v>
      </c>
      <c r="BE728">
        <v>-1.4130999999999999E-2</v>
      </c>
      <c r="BF728" t="str">
        <f>IF(TRIM(W728)="",IF(TRIM(O728)="",IF(TRIM(M728)="","please check",CONCATENATE(M728,"_",COUNTIFS($M$2:$M728,M728,$C$2:$C728,$C728))),CONCATENATE(O728,"_",COUNTIFS($O$2:$O728,O728,$C$2:$C728,$C728))),W728)</f>
        <v>290034_1</v>
      </c>
      <c r="BG728" t="str">
        <f t="shared" si="41"/>
        <v/>
      </c>
      <c r="BH728">
        <f t="shared" si="42"/>
        <v>-665.22</v>
      </c>
      <c r="BI728">
        <f t="shared" si="43"/>
        <v>-665.22</v>
      </c>
      <c r="BJ728">
        <f>IF($I728&lt;&gt;"F.E.T.",$AV728,IF($BK728="",IF($D728=$L728,$BI728,-SUMIFS($BI:$BI,$BG:$BG,$BG728,$B:$B,$B728,$L:$L,"&lt;&gt;"&amp;$L728)+SUMIFS($AY:$AY,$BG:$BG,$BG728,$B:$B,$B728)),IF($D728=$L728,-SUMIFS($BI:$BI,$BG:$BG,$BG728,$B:$B,$B728,$L:$L,"&lt;&gt;"&amp;$L728)*VLOOKUP($D728&amp;(IF($L728=MID($Q728,FIND("Bought ",$Q728)+7,3),MID($Q728,FIND("Sold ",$Q728)+5,3),IF($L728=MID($Q728,FIND("Sold ",$Q728)+5,3),MID($Q728,FIND("Bought ",$Q728)+7,3),"error"))),FX!$A:$B,2,0)+SUMIFS($AY:$AY,$BG:$BG,$BG728,$B:$B,$B728),$BI728*(VLOOKUP($D728&amp;$L728,FX!$A:$B,2,0)))))</f>
        <v>-665.22</v>
      </c>
      <c r="BK728" t="str">
        <f>IF(E728="CASH",IFERROR(VLOOKUP(M728,[1]mapping!$A:$C,3,0),""),IF(I728="F.E.T.",IF(VLOOKUP(O728,[1]forwards!$E:$Q,13,0)=0,"",VLOOKUP(O728,[1]forwards!$E:$Q,13,0)),""))</f>
        <v>P</v>
      </c>
      <c r="BL728" t="str">
        <f>IF($B728&lt;&gt;VLOOKUP($BL$1,NAV!$A:$N,MATCH("SubFund_Code",NAV!$A$1:$N$1,0),0),"n/a",IF($BK728="",$BJ728/SUMIFS($BJ:$BJ,$BK:$BK,"",$B:$B,$B728)*VLOOKUP($BL$1,NAV!$A:$N,MATCH("Hedged sc",NAV!$A$1:$N$1,0),0)/VLOOKUP($BL$1,NAV!$A:$N,MATCH("SC in FUND CCY",NAV!$A$1:$N$1,0),0),IF($BK728&lt;&gt;VLOOKUP($BL$1,NAV!$A:$N,MATCH("SC",NAV!$A$1:$N$1,0),0),"n/a",$BJ728/VLOOKUP($BL$1,NAV!$A:$N,MATCH("SC in FUND CCY",NAV!$A$1:$N$1,0),0))))</f>
        <v>n/a</v>
      </c>
    </row>
    <row r="729" spans="1:64" hidden="1" x14ac:dyDescent="0.25">
      <c r="A729" s="1">
        <v>44196</v>
      </c>
      <c r="B729" t="s">
        <v>77</v>
      </c>
      <c r="C729" t="s">
        <v>78</v>
      </c>
      <c r="D729" t="s">
        <v>57</v>
      </c>
      <c r="E729" t="s">
        <v>58</v>
      </c>
      <c r="F729" t="s">
        <v>59</v>
      </c>
      <c r="G729" t="s">
        <v>60</v>
      </c>
      <c r="H729">
        <v>850</v>
      </c>
      <c r="I729" t="s">
        <v>62</v>
      </c>
      <c r="L729" t="s">
        <v>57</v>
      </c>
      <c r="M729">
        <v>294864</v>
      </c>
      <c r="N729">
        <v>0</v>
      </c>
      <c r="Q729" t="s">
        <v>79</v>
      </c>
      <c r="AQ729">
        <v>-588.28</v>
      </c>
      <c r="AS729">
        <v>-588.28</v>
      </c>
      <c r="AT729">
        <v>-588.28</v>
      </c>
      <c r="AV729">
        <v>-588.28</v>
      </c>
      <c r="BA729">
        <v>128416.08</v>
      </c>
      <c r="BD729">
        <v>4707396.1900000004</v>
      </c>
      <c r="BE729">
        <v>-1.2496999999999999E-2</v>
      </c>
      <c r="BF729" t="str">
        <f>IF(TRIM(W729)="",IF(TRIM(O729)="",IF(TRIM(M729)="","please check",CONCATENATE(M729,"_",COUNTIFS($M$2:$M729,M729,$C$2:$C729,$C729))),CONCATENATE(O729,"_",COUNTIFS($O$2:$O729,O729,$C$2:$C729,$C729))),W729)</f>
        <v>294864_1</v>
      </c>
      <c r="BG729" t="str">
        <f t="shared" si="41"/>
        <v/>
      </c>
      <c r="BH729">
        <f t="shared" si="42"/>
        <v>-588.28</v>
      </c>
      <c r="BI729">
        <f t="shared" si="43"/>
        <v>-588.28</v>
      </c>
      <c r="BJ729">
        <f>IF($I729&lt;&gt;"F.E.T.",$AV729,IF($BK729="",IF($D729=$L729,$BI729,-SUMIFS($BI:$BI,$BG:$BG,$BG729,$B:$B,$B729,$L:$L,"&lt;&gt;"&amp;$L729)+SUMIFS($AY:$AY,$BG:$BG,$BG729,$B:$B,$B729)),IF($D729=$L729,-SUMIFS($BI:$BI,$BG:$BG,$BG729,$B:$B,$B729,$L:$L,"&lt;&gt;"&amp;$L729)*VLOOKUP($D729&amp;(IF($L729=MID($Q729,FIND("Bought ",$Q729)+7,3),MID($Q729,FIND("Sold ",$Q729)+5,3),IF($L729=MID($Q729,FIND("Sold ",$Q729)+5,3),MID($Q729,FIND("Bought ",$Q729)+7,3),"error"))),FX!$A:$B,2,0)+SUMIFS($AY:$AY,$BG:$BG,$BG729,$B:$B,$B729),$BI729*(VLOOKUP($D729&amp;$L729,FX!$A:$B,2,0)))))</f>
        <v>-588.28</v>
      </c>
      <c r="BK729" t="str">
        <f>IF(E729="CASH",IFERROR(VLOOKUP(M729,[1]mapping!$A:$C,3,0),""),IF(I729="F.E.T.",IF(VLOOKUP(O729,[1]forwards!$E:$Q,13,0)=0,"",VLOOKUP(O729,[1]forwards!$E:$Q,13,0)),""))</f>
        <v>P</v>
      </c>
      <c r="BL729" t="str">
        <f>IF($B729&lt;&gt;VLOOKUP($BL$1,NAV!$A:$N,MATCH("SubFund_Code",NAV!$A$1:$N$1,0),0),"n/a",IF($BK729="",$BJ729/SUMIFS($BJ:$BJ,$BK:$BK,"",$B:$B,$B729)*VLOOKUP($BL$1,NAV!$A:$N,MATCH("Hedged sc",NAV!$A$1:$N$1,0),0)/VLOOKUP($BL$1,NAV!$A:$N,MATCH("SC in FUND CCY",NAV!$A$1:$N$1,0),0),IF($BK729&lt;&gt;VLOOKUP($BL$1,NAV!$A:$N,MATCH("SC",NAV!$A$1:$N$1,0),0),"n/a",$BJ729/VLOOKUP($BL$1,NAV!$A:$N,MATCH("SC in FUND CCY",NAV!$A$1:$N$1,0),0))))</f>
        <v>n/a</v>
      </c>
    </row>
    <row r="730" spans="1:64" hidden="1" x14ac:dyDescent="0.25">
      <c r="A730" s="1">
        <v>44196</v>
      </c>
      <c r="B730" t="s">
        <v>77</v>
      </c>
      <c r="C730" t="s">
        <v>78</v>
      </c>
      <c r="D730" t="s">
        <v>57</v>
      </c>
      <c r="E730" t="s">
        <v>124</v>
      </c>
      <c r="F730" t="s">
        <v>125</v>
      </c>
      <c r="G730" t="s">
        <v>126</v>
      </c>
      <c r="H730">
        <v>400</v>
      </c>
      <c r="I730" t="s">
        <v>197</v>
      </c>
      <c r="J730">
        <v>410</v>
      </c>
      <c r="K730" t="s">
        <v>198</v>
      </c>
      <c r="L730" t="s">
        <v>57</v>
      </c>
      <c r="P730">
        <v>819905000000</v>
      </c>
      <c r="Q730" t="s">
        <v>358</v>
      </c>
      <c r="R730" t="s">
        <v>199</v>
      </c>
      <c r="S730" t="s">
        <v>149</v>
      </c>
      <c r="T730" t="s">
        <v>157</v>
      </c>
      <c r="U730" t="s">
        <v>287</v>
      </c>
      <c r="V730">
        <v>697963</v>
      </c>
      <c r="W730" t="s">
        <v>359</v>
      </c>
      <c r="X730" t="s">
        <v>360</v>
      </c>
      <c r="AB730">
        <v>2415</v>
      </c>
      <c r="AC730" s="1">
        <v>43894</v>
      </c>
      <c r="AD730" s="1">
        <v>43896</v>
      </c>
      <c r="AL730">
        <v>1</v>
      </c>
      <c r="AO730">
        <v>49.994985999999997</v>
      </c>
      <c r="AP730">
        <v>50.41</v>
      </c>
      <c r="AQ730">
        <v>121740.15</v>
      </c>
      <c r="AR730">
        <v>0</v>
      </c>
      <c r="AS730">
        <v>121740.15</v>
      </c>
      <c r="AT730">
        <v>121740.15</v>
      </c>
      <c r="AU730">
        <v>0</v>
      </c>
      <c r="AV730">
        <v>121740.15</v>
      </c>
      <c r="AW730">
        <v>120737.89</v>
      </c>
      <c r="AX730">
        <v>120737.89</v>
      </c>
      <c r="BA730">
        <v>4578980.1100000003</v>
      </c>
      <c r="BB730">
        <v>0</v>
      </c>
      <c r="BC730">
        <v>4578980.1100000003</v>
      </c>
      <c r="BD730">
        <v>4707396.1900000004</v>
      </c>
      <c r="BE730">
        <v>2.5861459999999998</v>
      </c>
      <c r="BF730" t="str">
        <f>IF(TRIM(W730)="",IF(TRIM(O730)="",IF(TRIM(M730)="","please check",CONCATENATE(M730,"_",COUNTIFS($M$2:$M730,M730,$C$2:$C730,$C730))),CONCATENATE(O730,"_",COUNTIFS($O$2:$O730,O730,$C$2:$C730,$C730))),W730)</f>
        <v>LU2037748774</v>
      </c>
      <c r="BG730" t="str">
        <f t="shared" si="41"/>
        <v/>
      </c>
      <c r="BH730">
        <f t="shared" si="42"/>
        <v>2415</v>
      </c>
      <c r="BI730">
        <f t="shared" si="43"/>
        <v>121740.15</v>
      </c>
      <c r="BJ730">
        <f>IF($I730&lt;&gt;"F.E.T.",$AV730,IF($BK730="",IF($D730=$L730,$BI730,-SUMIFS($BI:$BI,$BG:$BG,$BG730,$B:$B,$B730,$L:$L,"&lt;&gt;"&amp;$L730)+SUMIFS($AY:$AY,$BG:$BG,$BG730,$B:$B,$B730)),IF($D730=$L730,-SUMIFS($BI:$BI,$BG:$BG,$BG730,$B:$B,$B730,$L:$L,"&lt;&gt;"&amp;$L730)*VLOOKUP($D730&amp;(IF($L730=MID($Q730,FIND("Bought ",$Q730)+7,3),MID($Q730,FIND("Sold ",$Q730)+5,3),IF($L730=MID($Q730,FIND("Sold ",$Q730)+5,3),MID($Q730,FIND("Bought ",$Q730)+7,3),"error"))),FX!$A:$B,2,0)+SUMIFS($AY:$AY,$BG:$BG,$BG730,$B:$B,$B730),$BI730*(VLOOKUP($D730&amp;$L730,FX!$A:$B,2,0)))))</f>
        <v>121740.15</v>
      </c>
      <c r="BK730" t="str">
        <f>IF(E730="CASH",IFERROR(VLOOKUP(M730,[1]mapping!$A:$C,3,0),""),IF(I730="F.E.T.",IF(VLOOKUP(O730,[1]forwards!$E:$Q,13,0)=0,"",VLOOKUP(O730,[1]forwards!$E:$Q,13,0)),""))</f>
        <v/>
      </c>
      <c r="BL730" t="str">
        <f>IF($B730&lt;&gt;VLOOKUP($BL$1,NAV!$A:$N,MATCH("SubFund_Code",NAV!$A$1:$N$1,0),0),"n/a",IF($BK730="",$BJ730/SUMIFS($BJ:$BJ,$BK:$BK,"",$B:$B,$B730)*VLOOKUP($BL$1,NAV!$A:$N,MATCH("Hedged sc",NAV!$A$1:$N$1,0),0)/VLOOKUP($BL$1,NAV!$A:$N,MATCH("SC in FUND CCY",NAV!$A$1:$N$1,0),0),IF($BK730&lt;&gt;VLOOKUP($BL$1,NAV!$A:$N,MATCH("SC",NAV!$A$1:$N$1,0),0),"n/a",$BJ730/VLOOKUP($BL$1,NAV!$A:$N,MATCH("SC in FUND CCY",NAV!$A$1:$N$1,0),0))))</f>
        <v>n/a</v>
      </c>
    </row>
    <row r="731" spans="1:64" hidden="1" x14ac:dyDescent="0.25">
      <c r="A731" s="1">
        <v>44196</v>
      </c>
      <c r="B731" t="s">
        <v>77</v>
      </c>
      <c r="C731" t="s">
        <v>78</v>
      </c>
      <c r="D731" t="s">
        <v>57</v>
      </c>
      <c r="E731" t="s">
        <v>124</v>
      </c>
      <c r="F731" t="s">
        <v>125</v>
      </c>
      <c r="G731" t="s">
        <v>126</v>
      </c>
      <c r="H731">
        <v>400</v>
      </c>
      <c r="I731" t="s">
        <v>197</v>
      </c>
      <c r="J731">
        <v>410</v>
      </c>
      <c r="K731" t="s">
        <v>198</v>
      </c>
      <c r="L731" t="s">
        <v>57</v>
      </c>
      <c r="P731">
        <v>819905000000</v>
      </c>
      <c r="Q731" t="s">
        <v>358</v>
      </c>
      <c r="R731" t="s">
        <v>199</v>
      </c>
      <c r="S731" t="s">
        <v>149</v>
      </c>
      <c r="T731" t="s">
        <v>157</v>
      </c>
      <c r="U731" t="s">
        <v>219</v>
      </c>
      <c r="V731">
        <v>20052</v>
      </c>
      <c r="W731" t="s">
        <v>359</v>
      </c>
      <c r="X731" t="s">
        <v>360</v>
      </c>
      <c r="AB731">
        <v>386</v>
      </c>
      <c r="AC731" s="1">
        <v>44183</v>
      </c>
      <c r="AD731" s="1">
        <v>44188</v>
      </c>
      <c r="AL731">
        <v>1</v>
      </c>
      <c r="AO731">
        <v>50.239767000000001</v>
      </c>
      <c r="AP731">
        <v>50.41</v>
      </c>
      <c r="AQ731">
        <v>19458.259999999998</v>
      </c>
      <c r="AR731">
        <v>0</v>
      </c>
      <c r="AS731">
        <v>19458.259999999998</v>
      </c>
      <c r="AT731">
        <v>19458.259999999998</v>
      </c>
      <c r="AU731">
        <v>0</v>
      </c>
      <c r="AV731">
        <v>19458.259999999998</v>
      </c>
      <c r="AW731">
        <v>19392.55</v>
      </c>
      <c r="AX731">
        <v>19392.55</v>
      </c>
      <c r="BA731">
        <v>4578980.1100000003</v>
      </c>
      <c r="BB731">
        <v>0</v>
      </c>
      <c r="BC731">
        <v>4578980.1100000003</v>
      </c>
      <c r="BD731">
        <v>4707396.1900000004</v>
      </c>
      <c r="BE731">
        <v>0.41335499999999997</v>
      </c>
      <c r="BF731" t="str">
        <f>IF(TRIM(W731)="",IF(TRIM(O731)="",IF(TRIM(M731)="","please check",CONCATENATE(M731,"_",COUNTIFS($M$2:$M731,M731,$C$2:$C731,$C731))),CONCATENATE(O731,"_",COUNTIFS($O$2:$O731,O731,$C$2:$C731,$C731))),W731)</f>
        <v>LU2037748774</v>
      </c>
      <c r="BG731" t="str">
        <f t="shared" si="41"/>
        <v/>
      </c>
      <c r="BH731">
        <f t="shared" si="42"/>
        <v>386</v>
      </c>
      <c r="BI731">
        <f t="shared" si="43"/>
        <v>19458.259999999998</v>
      </c>
      <c r="BJ731">
        <f>IF($I731&lt;&gt;"F.E.T.",$AV731,IF($BK731="",IF($D731=$L731,$BI731,-SUMIFS($BI:$BI,$BG:$BG,$BG731,$B:$B,$B731,$L:$L,"&lt;&gt;"&amp;$L731)+SUMIFS($AY:$AY,$BG:$BG,$BG731,$B:$B,$B731)),IF($D731=$L731,-SUMIFS($BI:$BI,$BG:$BG,$BG731,$B:$B,$B731,$L:$L,"&lt;&gt;"&amp;$L731)*VLOOKUP($D731&amp;(IF($L731=MID($Q731,FIND("Bought ",$Q731)+7,3),MID($Q731,FIND("Sold ",$Q731)+5,3),IF($L731=MID($Q731,FIND("Sold ",$Q731)+5,3),MID($Q731,FIND("Bought ",$Q731)+7,3),"error"))),FX!$A:$B,2,0)+SUMIFS($AY:$AY,$BG:$BG,$BG731,$B:$B,$B731),$BI731*(VLOOKUP($D731&amp;$L731,FX!$A:$B,2,0)))))</f>
        <v>19458.259999999998</v>
      </c>
      <c r="BK731" t="str">
        <f>IF(E731="CASH",IFERROR(VLOOKUP(M731,[1]mapping!$A:$C,3,0),""),IF(I731="F.E.T.",IF(VLOOKUP(O731,[1]forwards!$E:$Q,13,0)=0,"",VLOOKUP(O731,[1]forwards!$E:$Q,13,0)),""))</f>
        <v/>
      </c>
      <c r="BL731" t="str">
        <f>IF($B731&lt;&gt;VLOOKUP($BL$1,NAV!$A:$N,MATCH("SubFund_Code",NAV!$A$1:$N$1,0),0),"n/a",IF($BK731="",$BJ731/SUMIFS($BJ:$BJ,$BK:$BK,"",$B:$B,$B731)*VLOOKUP($BL$1,NAV!$A:$N,MATCH("Hedged sc",NAV!$A$1:$N$1,0),0)/VLOOKUP($BL$1,NAV!$A:$N,MATCH("SC in FUND CCY",NAV!$A$1:$N$1,0),0),IF($BK731&lt;&gt;VLOOKUP($BL$1,NAV!$A:$N,MATCH("SC",NAV!$A$1:$N$1,0),0),"n/a",$BJ731/VLOOKUP($BL$1,NAV!$A:$N,MATCH("SC in FUND CCY",NAV!$A$1:$N$1,0),0))))</f>
        <v>n/a</v>
      </c>
    </row>
    <row r="732" spans="1:64" hidden="1" x14ac:dyDescent="0.25">
      <c r="A732" s="1">
        <v>44196</v>
      </c>
      <c r="B732" t="s">
        <v>77</v>
      </c>
      <c r="C732" t="s">
        <v>78</v>
      </c>
      <c r="D732" t="s">
        <v>57</v>
      </c>
      <c r="E732" t="s">
        <v>124</v>
      </c>
      <c r="F732" t="s">
        <v>125</v>
      </c>
      <c r="G732" t="s">
        <v>126</v>
      </c>
      <c r="H732">
        <v>400</v>
      </c>
      <c r="I732" t="s">
        <v>197</v>
      </c>
      <c r="J732">
        <v>410</v>
      </c>
      <c r="K732" t="s">
        <v>198</v>
      </c>
      <c r="L732" t="s">
        <v>57</v>
      </c>
      <c r="P732">
        <v>838810000000</v>
      </c>
      <c r="Q732" t="s">
        <v>364</v>
      </c>
      <c r="R732" t="s">
        <v>199</v>
      </c>
      <c r="S732" t="s">
        <v>149</v>
      </c>
      <c r="T732" t="s">
        <v>203</v>
      </c>
      <c r="U732" t="s">
        <v>296</v>
      </c>
      <c r="V732">
        <v>591466</v>
      </c>
      <c r="W732" t="s">
        <v>365</v>
      </c>
      <c r="X732" t="s">
        <v>366</v>
      </c>
      <c r="AB732">
        <v>19866</v>
      </c>
      <c r="AC732" s="1">
        <v>43943</v>
      </c>
      <c r="AD732" s="1">
        <v>43945</v>
      </c>
      <c r="AL732">
        <v>1</v>
      </c>
      <c r="AO732">
        <v>16.879076999999999</v>
      </c>
      <c r="AP732">
        <v>17.925000000000001</v>
      </c>
      <c r="AQ732">
        <v>356098.05</v>
      </c>
      <c r="AR732">
        <v>0</v>
      </c>
      <c r="AS732">
        <v>356098.05</v>
      </c>
      <c r="AT732">
        <v>356098.05</v>
      </c>
      <c r="AU732">
        <v>0</v>
      </c>
      <c r="AV732">
        <v>356098.05</v>
      </c>
      <c r="AW732">
        <v>335319.74</v>
      </c>
      <c r="AX732">
        <v>335319.74</v>
      </c>
      <c r="BA732">
        <v>4578980.1100000003</v>
      </c>
      <c r="BB732">
        <v>0</v>
      </c>
      <c r="BC732">
        <v>4578980.1100000003</v>
      </c>
      <c r="BD732">
        <v>4707396.1900000004</v>
      </c>
      <c r="BE732">
        <v>7.5646500000000003</v>
      </c>
      <c r="BF732" t="str">
        <f>IF(TRIM(W732)="",IF(TRIM(O732)="",IF(TRIM(M732)="","please check",CONCATENATE(M732,"_",COUNTIFS($M$2:$M732,M732,$C$2:$C732,$C732))),CONCATENATE(O732,"_",COUNTIFS($O$2:$O732,O732,$C$2:$C732,$C732))),W732)</f>
        <v>LU1215461325</v>
      </c>
      <c r="BG732" t="str">
        <f t="shared" si="41"/>
        <v/>
      </c>
      <c r="BH732">
        <f t="shared" si="42"/>
        <v>19866</v>
      </c>
      <c r="BI732">
        <f t="shared" si="43"/>
        <v>356098.05</v>
      </c>
      <c r="BJ732">
        <f>IF($I732&lt;&gt;"F.E.T.",$AV732,IF($BK732="",IF($D732=$L732,$BI732,-SUMIFS($BI:$BI,$BG:$BG,$BG732,$B:$B,$B732,$L:$L,"&lt;&gt;"&amp;$L732)+SUMIFS($AY:$AY,$BG:$BG,$BG732,$B:$B,$B732)),IF($D732=$L732,-SUMIFS($BI:$BI,$BG:$BG,$BG732,$B:$B,$B732,$L:$L,"&lt;&gt;"&amp;$L732)*VLOOKUP($D732&amp;(IF($L732=MID($Q732,FIND("Bought ",$Q732)+7,3),MID($Q732,FIND("Sold ",$Q732)+5,3),IF($L732=MID($Q732,FIND("Sold ",$Q732)+5,3),MID($Q732,FIND("Bought ",$Q732)+7,3),"error"))),FX!$A:$B,2,0)+SUMIFS($AY:$AY,$BG:$BG,$BG732,$B:$B,$B732),$BI732*(VLOOKUP($D732&amp;$L732,FX!$A:$B,2,0)))))</f>
        <v>356098.05</v>
      </c>
      <c r="BK732" t="str">
        <f>IF(E732="CASH",IFERROR(VLOOKUP(M732,[1]mapping!$A:$C,3,0),""),IF(I732="F.E.T.",IF(VLOOKUP(O732,[1]forwards!$E:$Q,13,0)=0,"",VLOOKUP(O732,[1]forwards!$E:$Q,13,0)),""))</f>
        <v/>
      </c>
      <c r="BL732" t="str">
        <f>IF($B732&lt;&gt;VLOOKUP($BL$1,NAV!$A:$N,MATCH("SubFund_Code",NAV!$A$1:$N$1,0),0),"n/a",IF($BK732="",$BJ732/SUMIFS($BJ:$BJ,$BK:$BK,"",$B:$B,$B732)*VLOOKUP($BL$1,NAV!$A:$N,MATCH("Hedged sc",NAV!$A$1:$N$1,0),0)/VLOOKUP($BL$1,NAV!$A:$N,MATCH("SC in FUND CCY",NAV!$A$1:$N$1,0),0),IF($BK732&lt;&gt;VLOOKUP($BL$1,NAV!$A:$N,MATCH("SC",NAV!$A$1:$N$1,0),0),"n/a",$BJ732/VLOOKUP($BL$1,NAV!$A:$N,MATCH("SC in FUND CCY",NAV!$A$1:$N$1,0),0))))</f>
        <v>n/a</v>
      </c>
    </row>
    <row r="733" spans="1:64" hidden="1" x14ac:dyDescent="0.25">
      <c r="A733" s="1">
        <v>44196</v>
      </c>
      <c r="B733" t="s">
        <v>77</v>
      </c>
      <c r="C733" t="s">
        <v>78</v>
      </c>
      <c r="D733" t="s">
        <v>57</v>
      </c>
      <c r="E733" t="s">
        <v>124</v>
      </c>
      <c r="F733" t="s">
        <v>125</v>
      </c>
      <c r="G733" t="s">
        <v>126</v>
      </c>
      <c r="H733">
        <v>400</v>
      </c>
      <c r="I733" t="s">
        <v>197</v>
      </c>
      <c r="J733">
        <v>410</v>
      </c>
      <c r="K733" t="s">
        <v>198</v>
      </c>
      <c r="L733" t="s">
        <v>57</v>
      </c>
      <c r="P733">
        <v>227327000000</v>
      </c>
      <c r="Q733" t="s">
        <v>370</v>
      </c>
      <c r="R733" t="s">
        <v>199</v>
      </c>
      <c r="S733" t="s">
        <v>200</v>
      </c>
      <c r="T733" t="s">
        <v>206</v>
      </c>
      <c r="U733" t="s">
        <v>219</v>
      </c>
      <c r="V733">
        <v>20052</v>
      </c>
      <c r="W733" t="s">
        <v>371</v>
      </c>
      <c r="X733" t="s">
        <v>372</v>
      </c>
      <c r="AB733">
        <v>88114</v>
      </c>
      <c r="AC733" s="1">
        <v>43861</v>
      </c>
      <c r="AD733" s="1">
        <v>43866</v>
      </c>
      <c r="AE733" s="1">
        <v>44147</v>
      </c>
      <c r="AL733">
        <v>1</v>
      </c>
      <c r="AO733">
        <v>5.2327779999999997</v>
      </c>
      <c r="AP733">
        <v>5.3239999999999998</v>
      </c>
      <c r="AQ733">
        <v>469118.94</v>
      </c>
      <c r="AR733">
        <v>0</v>
      </c>
      <c r="AS733">
        <v>469118.94</v>
      </c>
      <c r="AT733">
        <v>469118.94</v>
      </c>
      <c r="AU733">
        <v>0</v>
      </c>
      <c r="AV733">
        <v>469118.94</v>
      </c>
      <c r="AW733">
        <v>461081</v>
      </c>
      <c r="AX733">
        <v>461081</v>
      </c>
      <c r="BA733">
        <v>4578980.1100000003</v>
      </c>
      <c r="BB733">
        <v>0</v>
      </c>
      <c r="BC733">
        <v>4578980.1100000003</v>
      </c>
      <c r="BD733">
        <v>4707396.1900000004</v>
      </c>
      <c r="BE733">
        <v>9.9655719999999999</v>
      </c>
      <c r="BF733" t="str">
        <f>IF(TRIM(W733)="",IF(TRIM(O733)="",IF(TRIM(M733)="","please check",CONCATENATE(M733,"_",COUNTIFS($M$2:$M733,M733,$C$2:$C733,$C733))),CONCATENATE(O733,"_",COUNTIFS($O$2:$O733,O733,$C$2:$C733,$C733))),W733)</f>
        <v>IE00BYZTVT56</v>
      </c>
      <c r="BG733" t="str">
        <f t="shared" si="41"/>
        <v/>
      </c>
      <c r="BH733">
        <f t="shared" si="42"/>
        <v>88114</v>
      </c>
      <c r="BI733">
        <f t="shared" si="43"/>
        <v>469118.94</v>
      </c>
      <c r="BJ733">
        <f>IF($I733&lt;&gt;"F.E.T.",$AV733,IF($BK733="",IF($D733=$L733,$BI733,-SUMIFS($BI:$BI,$BG:$BG,$BG733,$B:$B,$B733,$L:$L,"&lt;&gt;"&amp;$L733)+SUMIFS($AY:$AY,$BG:$BG,$BG733,$B:$B,$B733)),IF($D733=$L733,-SUMIFS($BI:$BI,$BG:$BG,$BG733,$B:$B,$B733,$L:$L,"&lt;&gt;"&amp;$L733)*VLOOKUP($D733&amp;(IF($L733=MID($Q733,FIND("Bought ",$Q733)+7,3),MID($Q733,FIND("Sold ",$Q733)+5,3),IF($L733=MID($Q733,FIND("Sold ",$Q733)+5,3),MID($Q733,FIND("Bought ",$Q733)+7,3),"error"))),FX!$A:$B,2,0)+SUMIFS($AY:$AY,$BG:$BG,$BG733,$B:$B,$B733),$BI733*(VLOOKUP($D733&amp;$L733,FX!$A:$B,2,0)))))</f>
        <v>469118.94</v>
      </c>
      <c r="BK733" t="str">
        <f>IF(E733="CASH",IFERROR(VLOOKUP(M733,[1]mapping!$A:$C,3,0),""),IF(I733="F.E.T.",IF(VLOOKUP(O733,[1]forwards!$E:$Q,13,0)=0,"",VLOOKUP(O733,[1]forwards!$E:$Q,13,0)),""))</f>
        <v/>
      </c>
      <c r="BL733" t="str">
        <f>IF($B733&lt;&gt;VLOOKUP($BL$1,NAV!$A:$N,MATCH("SubFund_Code",NAV!$A$1:$N$1,0),0),"n/a",IF($BK733="",$BJ733/SUMIFS($BJ:$BJ,$BK:$BK,"",$B:$B,$B733)*VLOOKUP($BL$1,NAV!$A:$N,MATCH("Hedged sc",NAV!$A$1:$N$1,0),0)/VLOOKUP($BL$1,NAV!$A:$N,MATCH("SC in FUND CCY",NAV!$A$1:$N$1,0),0),IF($BK733&lt;&gt;VLOOKUP($BL$1,NAV!$A:$N,MATCH("SC",NAV!$A$1:$N$1,0),0),"n/a",$BJ733/VLOOKUP($BL$1,NAV!$A:$N,MATCH("SC in FUND CCY",NAV!$A$1:$N$1,0),0))))</f>
        <v>n/a</v>
      </c>
    </row>
    <row r="734" spans="1:64" hidden="1" x14ac:dyDescent="0.25">
      <c r="A734" s="1">
        <v>44196</v>
      </c>
      <c r="B734" t="s">
        <v>77</v>
      </c>
      <c r="C734" t="s">
        <v>78</v>
      </c>
      <c r="D734" t="s">
        <v>57</v>
      </c>
      <c r="E734" t="s">
        <v>124</v>
      </c>
      <c r="F734" t="s">
        <v>125</v>
      </c>
      <c r="G734" t="s">
        <v>126</v>
      </c>
      <c r="H734">
        <v>400</v>
      </c>
      <c r="I734" t="s">
        <v>197</v>
      </c>
      <c r="J734">
        <v>410</v>
      </c>
      <c r="K734" t="s">
        <v>198</v>
      </c>
      <c r="L734" t="s">
        <v>57</v>
      </c>
      <c r="P734">
        <v>952716000000</v>
      </c>
      <c r="Q734" t="s">
        <v>367</v>
      </c>
      <c r="R734" t="s">
        <v>199</v>
      </c>
      <c r="S734" t="s">
        <v>200</v>
      </c>
      <c r="T734" t="s">
        <v>203</v>
      </c>
      <c r="U734" t="s">
        <v>219</v>
      </c>
      <c r="V734">
        <v>20052</v>
      </c>
      <c r="W734" t="s">
        <v>368</v>
      </c>
      <c r="X734" t="s">
        <v>369</v>
      </c>
      <c r="AB734">
        <v>27643</v>
      </c>
      <c r="AC734" s="1">
        <v>43894</v>
      </c>
      <c r="AD734" s="1">
        <v>43901</v>
      </c>
      <c r="AE734" s="1">
        <v>44147</v>
      </c>
      <c r="AL734">
        <v>1</v>
      </c>
      <c r="AO734">
        <v>5.0101589999999998</v>
      </c>
      <c r="AP734">
        <v>5.0267999999999997</v>
      </c>
      <c r="AQ734">
        <v>138955.82999999999</v>
      </c>
      <c r="AR734">
        <v>0</v>
      </c>
      <c r="AS734">
        <v>138955.82999999999</v>
      </c>
      <c r="AT734">
        <v>138955.82999999999</v>
      </c>
      <c r="AU734">
        <v>0</v>
      </c>
      <c r="AV734">
        <v>138955.82999999999</v>
      </c>
      <c r="AW734">
        <v>138495.82</v>
      </c>
      <c r="AX734">
        <v>138495.82</v>
      </c>
      <c r="BA734">
        <v>4578980.1100000003</v>
      </c>
      <c r="BB734">
        <v>0</v>
      </c>
      <c r="BC734">
        <v>4578980.1100000003</v>
      </c>
      <c r="BD734">
        <v>4707396.1900000004</v>
      </c>
      <c r="BE734">
        <v>2.9518620000000002</v>
      </c>
      <c r="BF734" t="str">
        <f>IF(TRIM(W734)="",IF(TRIM(O734)="",IF(TRIM(M734)="","please check",CONCATENATE(M734,"_",COUNTIFS($M$2:$M734,M734,$C$2:$C734,$C734))),CONCATENATE(O734,"_",COUNTIFS($O$2:$O734,O734,$C$2:$C734,$C734))),W734)</f>
        <v>IE00BYZTVV78</v>
      </c>
      <c r="BG734" t="str">
        <f t="shared" si="41"/>
        <v/>
      </c>
      <c r="BH734">
        <f t="shared" si="42"/>
        <v>27643</v>
      </c>
      <c r="BI734">
        <f t="shared" si="43"/>
        <v>138955.82999999999</v>
      </c>
      <c r="BJ734">
        <f>IF($I734&lt;&gt;"F.E.T.",$AV734,IF($BK734="",IF($D734=$L734,$BI734,-SUMIFS($BI:$BI,$BG:$BG,$BG734,$B:$B,$B734,$L:$L,"&lt;&gt;"&amp;$L734)+SUMIFS($AY:$AY,$BG:$BG,$BG734,$B:$B,$B734)),IF($D734=$L734,-SUMIFS($BI:$BI,$BG:$BG,$BG734,$B:$B,$B734,$L:$L,"&lt;&gt;"&amp;$L734)*VLOOKUP($D734&amp;(IF($L734=MID($Q734,FIND("Bought ",$Q734)+7,3),MID($Q734,FIND("Sold ",$Q734)+5,3),IF($L734=MID($Q734,FIND("Sold ",$Q734)+5,3),MID($Q734,FIND("Bought ",$Q734)+7,3),"error"))),FX!$A:$B,2,0)+SUMIFS($AY:$AY,$BG:$BG,$BG734,$B:$B,$B734),$BI734*(VLOOKUP($D734&amp;$L734,FX!$A:$B,2,0)))))</f>
        <v>138955.82999999999</v>
      </c>
      <c r="BK734" t="str">
        <f>IF(E734="CASH",IFERROR(VLOOKUP(M734,[1]mapping!$A:$C,3,0),""),IF(I734="F.E.T.",IF(VLOOKUP(O734,[1]forwards!$E:$Q,13,0)=0,"",VLOOKUP(O734,[1]forwards!$E:$Q,13,0)),""))</f>
        <v/>
      </c>
      <c r="BL734" t="str">
        <f>IF($B734&lt;&gt;VLOOKUP($BL$1,NAV!$A:$N,MATCH("SubFund_Code",NAV!$A$1:$N$1,0),0),"n/a",IF($BK734="",$BJ734/SUMIFS($BJ:$BJ,$BK:$BK,"",$B:$B,$B734)*VLOOKUP($BL$1,NAV!$A:$N,MATCH("Hedged sc",NAV!$A$1:$N$1,0),0)/VLOOKUP($BL$1,NAV!$A:$N,MATCH("SC in FUND CCY",NAV!$A$1:$N$1,0),0),IF($BK734&lt;&gt;VLOOKUP($BL$1,NAV!$A:$N,MATCH("SC",NAV!$A$1:$N$1,0),0),"n/a",$BJ734/VLOOKUP($BL$1,NAV!$A:$N,MATCH("SC in FUND CCY",NAV!$A$1:$N$1,0),0))))</f>
        <v>n/a</v>
      </c>
    </row>
    <row r="735" spans="1:64" hidden="1" x14ac:dyDescent="0.25">
      <c r="A735" s="1">
        <v>44196</v>
      </c>
      <c r="B735" t="s">
        <v>77</v>
      </c>
      <c r="C735" t="s">
        <v>78</v>
      </c>
      <c r="D735" t="s">
        <v>57</v>
      </c>
      <c r="E735" t="s">
        <v>124</v>
      </c>
      <c r="F735" t="s">
        <v>125</v>
      </c>
      <c r="G735" t="s">
        <v>126</v>
      </c>
      <c r="H735">
        <v>400</v>
      </c>
      <c r="I735" t="s">
        <v>197</v>
      </c>
      <c r="J735">
        <v>410</v>
      </c>
      <c r="K735" t="s">
        <v>198</v>
      </c>
      <c r="L735" t="s">
        <v>57</v>
      </c>
      <c r="P735">
        <v>313135000000</v>
      </c>
      <c r="Q735" t="s">
        <v>376</v>
      </c>
      <c r="R735" t="s">
        <v>199</v>
      </c>
      <c r="S735" t="s">
        <v>149</v>
      </c>
      <c r="T735" t="s">
        <v>157</v>
      </c>
      <c r="U735" t="s">
        <v>287</v>
      </c>
      <c r="V735">
        <v>697963</v>
      </c>
      <c r="W735" t="s">
        <v>377</v>
      </c>
      <c r="X735" t="s">
        <v>378</v>
      </c>
      <c r="AB735">
        <v>12879</v>
      </c>
      <c r="AC735" s="1">
        <v>43857</v>
      </c>
      <c r="AD735" s="1">
        <v>43859</v>
      </c>
      <c r="AE735" s="1">
        <v>43950</v>
      </c>
      <c r="AL735">
        <v>1</v>
      </c>
      <c r="AO735">
        <v>26.77665</v>
      </c>
      <c r="AP735">
        <v>27.285</v>
      </c>
      <c r="AQ735">
        <v>351403.52000000002</v>
      </c>
      <c r="AR735">
        <v>0</v>
      </c>
      <c r="AS735">
        <v>351403.52000000002</v>
      </c>
      <c r="AT735">
        <v>351403.52000000002</v>
      </c>
      <c r="AU735">
        <v>0</v>
      </c>
      <c r="AV735">
        <v>351403.52000000002</v>
      </c>
      <c r="AW735">
        <v>344856.47</v>
      </c>
      <c r="AX735">
        <v>344856.47</v>
      </c>
      <c r="BA735">
        <v>4578980.1100000003</v>
      </c>
      <c r="BB735">
        <v>0</v>
      </c>
      <c r="BC735">
        <v>4578980.1100000003</v>
      </c>
      <c r="BD735">
        <v>4707396.1900000004</v>
      </c>
      <c r="BE735">
        <v>7.4649229999999998</v>
      </c>
      <c r="BF735" t="str">
        <f>IF(TRIM(W735)="",IF(TRIM(O735)="",IF(TRIM(M735)="","please check",CONCATENATE(M735,"_",COUNTIFS($M$2:$M735,M735,$C$2:$C735,$C735))),CONCATENATE(O735,"_",COUNTIFS($O$2:$O735,O735,$C$2:$C735,$C735))),W735)</f>
        <v>LU1603795292</v>
      </c>
      <c r="BG735" t="str">
        <f t="shared" si="41"/>
        <v/>
      </c>
      <c r="BH735">
        <f t="shared" si="42"/>
        <v>12879</v>
      </c>
      <c r="BI735">
        <f t="shared" si="43"/>
        <v>351403.52000000002</v>
      </c>
      <c r="BJ735">
        <f>IF($I735&lt;&gt;"F.E.T.",$AV735,IF($BK735="",IF($D735=$L735,$BI735,-SUMIFS($BI:$BI,$BG:$BG,$BG735,$B:$B,$B735,$L:$L,"&lt;&gt;"&amp;$L735)+SUMIFS($AY:$AY,$BG:$BG,$BG735,$B:$B,$B735)),IF($D735=$L735,-SUMIFS($BI:$BI,$BG:$BG,$BG735,$B:$B,$B735,$L:$L,"&lt;&gt;"&amp;$L735)*VLOOKUP($D735&amp;(IF($L735=MID($Q735,FIND("Bought ",$Q735)+7,3),MID($Q735,FIND("Sold ",$Q735)+5,3),IF($L735=MID($Q735,FIND("Sold ",$Q735)+5,3),MID($Q735,FIND("Bought ",$Q735)+7,3),"error"))),FX!$A:$B,2,0)+SUMIFS($AY:$AY,$BG:$BG,$BG735,$B:$B,$B735),$BI735*(VLOOKUP($D735&amp;$L735,FX!$A:$B,2,0)))))</f>
        <v>351403.52000000002</v>
      </c>
      <c r="BK735" t="str">
        <f>IF(E735="CASH",IFERROR(VLOOKUP(M735,[1]mapping!$A:$C,3,0),""),IF(I735="F.E.T.",IF(VLOOKUP(O735,[1]forwards!$E:$Q,13,0)=0,"",VLOOKUP(O735,[1]forwards!$E:$Q,13,0)),""))</f>
        <v/>
      </c>
      <c r="BL735" t="str">
        <f>IF($B735&lt;&gt;VLOOKUP($BL$1,NAV!$A:$N,MATCH("SubFund_Code",NAV!$A$1:$N$1,0),0),"n/a",IF($BK735="",$BJ735/SUMIFS($BJ:$BJ,$BK:$BK,"",$B:$B,$B735)*VLOOKUP($BL$1,NAV!$A:$N,MATCH("Hedged sc",NAV!$A$1:$N$1,0),0)/VLOOKUP($BL$1,NAV!$A:$N,MATCH("SC in FUND CCY",NAV!$A$1:$N$1,0),0),IF($BK735&lt;&gt;VLOOKUP($BL$1,NAV!$A:$N,MATCH("SC",NAV!$A$1:$N$1,0),0),"n/a",$BJ735/VLOOKUP($BL$1,NAV!$A:$N,MATCH("SC in FUND CCY",NAV!$A$1:$N$1,0),0))))</f>
        <v>n/a</v>
      </c>
    </row>
    <row r="736" spans="1:64" hidden="1" x14ac:dyDescent="0.25">
      <c r="A736" s="1">
        <v>44196</v>
      </c>
      <c r="B736" t="s">
        <v>77</v>
      </c>
      <c r="C736" t="s">
        <v>78</v>
      </c>
      <c r="D736" t="s">
        <v>57</v>
      </c>
      <c r="E736" t="s">
        <v>124</v>
      </c>
      <c r="F736" t="s">
        <v>125</v>
      </c>
      <c r="G736" t="s">
        <v>126</v>
      </c>
      <c r="H736">
        <v>400</v>
      </c>
      <c r="I736" t="s">
        <v>197</v>
      </c>
      <c r="J736">
        <v>410</v>
      </c>
      <c r="K736" t="s">
        <v>198</v>
      </c>
      <c r="L736" t="s">
        <v>57</v>
      </c>
      <c r="P736">
        <v>313135000000</v>
      </c>
      <c r="Q736" t="s">
        <v>376</v>
      </c>
      <c r="R736" t="s">
        <v>199</v>
      </c>
      <c r="S736" t="s">
        <v>149</v>
      </c>
      <c r="T736" t="s">
        <v>157</v>
      </c>
      <c r="U736" t="s">
        <v>219</v>
      </c>
      <c r="V736">
        <v>20052</v>
      </c>
      <c r="W736" t="s">
        <v>377</v>
      </c>
      <c r="X736" t="s">
        <v>378</v>
      </c>
      <c r="AB736">
        <v>1450</v>
      </c>
      <c r="AC736" s="1">
        <v>44078</v>
      </c>
      <c r="AD736" s="1">
        <v>44082</v>
      </c>
      <c r="AL736">
        <v>1</v>
      </c>
      <c r="AO736">
        <v>26.873062000000001</v>
      </c>
      <c r="AP736">
        <v>27.285</v>
      </c>
      <c r="AQ736">
        <v>39563.25</v>
      </c>
      <c r="AR736">
        <v>0</v>
      </c>
      <c r="AS736">
        <v>39563.25</v>
      </c>
      <c r="AT736">
        <v>39563.25</v>
      </c>
      <c r="AU736">
        <v>0</v>
      </c>
      <c r="AV736">
        <v>39563.25</v>
      </c>
      <c r="AW736">
        <v>38965.94</v>
      </c>
      <c r="AX736">
        <v>38965.94</v>
      </c>
      <c r="BA736">
        <v>4578980.1100000003</v>
      </c>
      <c r="BB736">
        <v>0</v>
      </c>
      <c r="BC736">
        <v>4578980.1100000003</v>
      </c>
      <c r="BD736">
        <v>4707396.1900000004</v>
      </c>
      <c r="BE736">
        <v>0.840449</v>
      </c>
      <c r="BF736" t="str">
        <f>IF(TRIM(W736)="",IF(TRIM(O736)="",IF(TRIM(M736)="","please check",CONCATENATE(M736,"_",COUNTIFS($M$2:$M736,M736,$C$2:$C736,$C736))),CONCATENATE(O736,"_",COUNTIFS($O$2:$O736,O736,$C$2:$C736,$C736))),W736)</f>
        <v>LU1603795292</v>
      </c>
      <c r="BG736" t="str">
        <f t="shared" si="41"/>
        <v/>
      </c>
      <c r="BH736">
        <f t="shared" si="42"/>
        <v>1450</v>
      </c>
      <c r="BI736">
        <f t="shared" si="43"/>
        <v>39563.25</v>
      </c>
      <c r="BJ736">
        <f>IF($I736&lt;&gt;"F.E.T.",$AV736,IF($BK736="",IF($D736=$L736,$BI736,-SUMIFS($BI:$BI,$BG:$BG,$BG736,$B:$B,$B736,$L:$L,"&lt;&gt;"&amp;$L736)+SUMIFS($AY:$AY,$BG:$BG,$BG736,$B:$B,$B736)),IF($D736=$L736,-SUMIFS($BI:$BI,$BG:$BG,$BG736,$B:$B,$B736,$L:$L,"&lt;&gt;"&amp;$L736)*VLOOKUP($D736&amp;(IF($L736=MID($Q736,FIND("Bought ",$Q736)+7,3),MID($Q736,FIND("Sold ",$Q736)+5,3),IF($L736=MID($Q736,FIND("Sold ",$Q736)+5,3),MID($Q736,FIND("Bought ",$Q736)+7,3),"error"))),FX!$A:$B,2,0)+SUMIFS($AY:$AY,$BG:$BG,$BG736,$B:$B,$B736),$BI736*(VLOOKUP($D736&amp;$L736,FX!$A:$B,2,0)))))</f>
        <v>39563.25</v>
      </c>
      <c r="BK736" t="str">
        <f>IF(E736="CASH",IFERROR(VLOOKUP(M736,[1]mapping!$A:$C,3,0),""),IF(I736="F.E.T.",IF(VLOOKUP(O736,[1]forwards!$E:$Q,13,0)=0,"",VLOOKUP(O736,[1]forwards!$E:$Q,13,0)),""))</f>
        <v/>
      </c>
      <c r="BL736" t="str">
        <f>IF($B736&lt;&gt;VLOOKUP($BL$1,NAV!$A:$N,MATCH("SubFund_Code",NAV!$A$1:$N$1,0),0),"n/a",IF($BK736="",$BJ736/SUMIFS($BJ:$BJ,$BK:$BK,"",$B:$B,$B736)*VLOOKUP($BL$1,NAV!$A:$N,MATCH("Hedged sc",NAV!$A$1:$N$1,0),0)/VLOOKUP($BL$1,NAV!$A:$N,MATCH("SC in FUND CCY",NAV!$A$1:$N$1,0),0),IF($BK736&lt;&gt;VLOOKUP($BL$1,NAV!$A:$N,MATCH("SC",NAV!$A$1:$N$1,0),0),"n/a",$BJ736/VLOOKUP($BL$1,NAV!$A:$N,MATCH("SC in FUND CCY",NAV!$A$1:$N$1,0),0))))</f>
        <v>n/a</v>
      </c>
    </row>
    <row r="737" spans="1:64" hidden="1" x14ac:dyDescent="0.25">
      <c r="A737" s="1">
        <v>44196</v>
      </c>
      <c r="B737" t="s">
        <v>77</v>
      </c>
      <c r="C737" t="s">
        <v>78</v>
      </c>
      <c r="D737" t="s">
        <v>57</v>
      </c>
      <c r="E737" t="s">
        <v>124</v>
      </c>
      <c r="F737" t="s">
        <v>125</v>
      </c>
      <c r="G737" t="s">
        <v>126</v>
      </c>
      <c r="H737">
        <v>400</v>
      </c>
      <c r="I737" t="s">
        <v>197</v>
      </c>
      <c r="J737">
        <v>410</v>
      </c>
      <c r="K737" t="s">
        <v>198</v>
      </c>
      <c r="L737" t="s">
        <v>57</v>
      </c>
      <c r="P737">
        <v>828526000000</v>
      </c>
      <c r="Q737" t="s">
        <v>361</v>
      </c>
      <c r="R737" t="s">
        <v>199</v>
      </c>
      <c r="S737" t="s">
        <v>200</v>
      </c>
      <c r="T737" t="s">
        <v>322</v>
      </c>
      <c r="U737" t="s">
        <v>219</v>
      </c>
      <c r="V737">
        <v>20052</v>
      </c>
      <c r="W737" t="s">
        <v>362</v>
      </c>
      <c r="X737" t="s">
        <v>363</v>
      </c>
      <c r="AB737">
        <v>35758</v>
      </c>
      <c r="AC737" s="1">
        <v>43915</v>
      </c>
      <c r="AD737" s="1">
        <v>43920</v>
      </c>
      <c r="AL737">
        <v>1</v>
      </c>
      <c r="AO737">
        <v>4.8414320000000002</v>
      </c>
      <c r="AP737">
        <v>5.1271000000000004</v>
      </c>
      <c r="AQ737">
        <v>183334.84</v>
      </c>
      <c r="AR737">
        <v>0</v>
      </c>
      <c r="AS737">
        <v>183334.84</v>
      </c>
      <c r="AT737">
        <v>183334.84</v>
      </c>
      <c r="AU737">
        <v>0</v>
      </c>
      <c r="AV737">
        <v>183334.84</v>
      </c>
      <c r="AW737">
        <v>173119.92</v>
      </c>
      <c r="AX737">
        <v>173119.92</v>
      </c>
      <c r="BA737">
        <v>4578980.1100000003</v>
      </c>
      <c r="BB737">
        <v>0</v>
      </c>
      <c r="BC737">
        <v>4578980.1100000003</v>
      </c>
      <c r="BD737">
        <v>4707396.1900000004</v>
      </c>
      <c r="BE737">
        <v>3.894612</v>
      </c>
      <c r="BF737" t="str">
        <f>IF(TRIM(W737)="",IF(TRIM(O737)="",IF(TRIM(M737)="","please check",CONCATENATE(M737,"_",COUNTIFS($M$2:$M737,M737,$C$2:$C737,$C737))),CONCATENATE(O737,"_",COUNTIFS($O$2:$O737,O737,$C$2:$C737,$C737))),W737)</f>
        <v>IE00BJK55C48</v>
      </c>
      <c r="BG737" t="str">
        <f t="shared" si="41"/>
        <v/>
      </c>
      <c r="BH737">
        <f t="shared" si="42"/>
        <v>35758</v>
      </c>
      <c r="BI737">
        <f t="shared" si="43"/>
        <v>183334.84</v>
      </c>
      <c r="BJ737">
        <f>IF($I737&lt;&gt;"F.E.T.",$AV737,IF($BK737="",IF($D737=$L737,$BI737,-SUMIFS($BI:$BI,$BG:$BG,$BG737,$B:$B,$B737,$L:$L,"&lt;&gt;"&amp;$L737)+SUMIFS($AY:$AY,$BG:$BG,$BG737,$B:$B,$B737)),IF($D737=$L737,-SUMIFS($BI:$BI,$BG:$BG,$BG737,$B:$B,$B737,$L:$L,"&lt;&gt;"&amp;$L737)*VLOOKUP($D737&amp;(IF($L737=MID($Q737,FIND("Bought ",$Q737)+7,3),MID($Q737,FIND("Sold ",$Q737)+5,3),IF($L737=MID($Q737,FIND("Sold ",$Q737)+5,3),MID($Q737,FIND("Bought ",$Q737)+7,3),"error"))),FX!$A:$B,2,0)+SUMIFS($AY:$AY,$BG:$BG,$BG737,$B:$B,$B737),$BI737*(VLOOKUP($D737&amp;$L737,FX!$A:$B,2,0)))))</f>
        <v>183334.84</v>
      </c>
      <c r="BK737" t="str">
        <f>IF(E737="CASH",IFERROR(VLOOKUP(M737,[1]mapping!$A:$C,3,0),""),IF(I737="F.E.T.",IF(VLOOKUP(O737,[1]forwards!$E:$Q,13,0)=0,"",VLOOKUP(O737,[1]forwards!$E:$Q,13,0)),""))</f>
        <v/>
      </c>
      <c r="BL737" t="str">
        <f>IF($B737&lt;&gt;VLOOKUP($BL$1,NAV!$A:$N,MATCH("SubFund_Code",NAV!$A$1:$N$1,0),0),"n/a",IF($BK737="",$BJ737/SUMIFS($BJ:$BJ,$BK:$BK,"",$B:$B,$B737)*VLOOKUP($BL$1,NAV!$A:$N,MATCH("Hedged sc",NAV!$A$1:$N$1,0),0)/VLOOKUP($BL$1,NAV!$A:$N,MATCH("SC in FUND CCY",NAV!$A$1:$N$1,0),0),IF($BK737&lt;&gt;VLOOKUP($BL$1,NAV!$A:$N,MATCH("SC",NAV!$A$1:$N$1,0),0),"n/a",$BJ737/VLOOKUP($BL$1,NAV!$A:$N,MATCH("SC in FUND CCY",NAV!$A$1:$N$1,0),0))))</f>
        <v>n/a</v>
      </c>
    </row>
    <row r="738" spans="1:64" hidden="1" x14ac:dyDescent="0.25">
      <c r="A738" s="1">
        <v>44196</v>
      </c>
      <c r="B738" t="s">
        <v>77</v>
      </c>
      <c r="C738" t="s">
        <v>78</v>
      </c>
      <c r="D738" t="s">
        <v>57</v>
      </c>
      <c r="E738" t="s">
        <v>124</v>
      </c>
      <c r="F738" t="s">
        <v>125</v>
      </c>
      <c r="G738" t="s">
        <v>126</v>
      </c>
      <c r="H738">
        <v>400</v>
      </c>
      <c r="I738" t="s">
        <v>197</v>
      </c>
      <c r="J738">
        <v>410</v>
      </c>
      <c r="K738" t="s">
        <v>198</v>
      </c>
      <c r="L738" t="s">
        <v>57</v>
      </c>
      <c r="P738">
        <v>273994000000</v>
      </c>
      <c r="Q738" t="s">
        <v>373</v>
      </c>
      <c r="R738" t="s">
        <v>199</v>
      </c>
      <c r="S738" t="s">
        <v>149</v>
      </c>
      <c r="T738" t="s">
        <v>203</v>
      </c>
      <c r="U738" t="s">
        <v>296</v>
      </c>
      <c r="V738">
        <v>591466</v>
      </c>
      <c r="W738" t="s">
        <v>374</v>
      </c>
      <c r="X738" t="s">
        <v>375</v>
      </c>
      <c r="AB738">
        <v>2768</v>
      </c>
      <c r="AC738" s="1">
        <v>43857</v>
      </c>
      <c r="AD738" s="1">
        <v>43859</v>
      </c>
      <c r="AE738" s="1">
        <v>43999</v>
      </c>
      <c r="AL738">
        <v>1</v>
      </c>
      <c r="AO738">
        <v>158.18563900000001</v>
      </c>
      <c r="AP738">
        <v>161.13499999999999</v>
      </c>
      <c r="AQ738">
        <v>446021.68</v>
      </c>
      <c r="AR738">
        <v>0</v>
      </c>
      <c r="AS738">
        <v>446021.68</v>
      </c>
      <c r="AT738">
        <v>446021.68</v>
      </c>
      <c r="AU738">
        <v>0</v>
      </c>
      <c r="AV738">
        <v>446021.68</v>
      </c>
      <c r="AW738">
        <v>437857.85</v>
      </c>
      <c r="AX738">
        <v>437857.85</v>
      </c>
      <c r="BA738">
        <v>4578980.1100000003</v>
      </c>
      <c r="BB738">
        <v>0</v>
      </c>
      <c r="BC738">
        <v>4578980.1100000003</v>
      </c>
      <c r="BD738">
        <v>4707396.1900000004</v>
      </c>
      <c r="BE738">
        <v>9.4749130000000008</v>
      </c>
      <c r="BF738" t="str">
        <f>IF(TRIM(W738)="",IF(TRIM(O738)="",IF(TRIM(M738)="","please check",CONCATENATE(M738,"_",COUNTIFS($M$2:$M738,M738,$C$2:$C738,$C738))),CONCATENATE(O738,"_",COUNTIFS($O$2:$O738,O738,$C$2:$C738,$C738))),W738)</f>
        <v>LU0484968812</v>
      </c>
      <c r="BG738" t="str">
        <f t="shared" si="41"/>
        <v/>
      </c>
      <c r="BH738">
        <f t="shared" si="42"/>
        <v>2768</v>
      </c>
      <c r="BI738">
        <f t="shared" si="43"/>
        <v>446021.68</v>
      </c>
      <c r="BJ738">
        <f>IF($I738&lt;&gt;"F.E.T.",$AV738,IF($BK738="",IF($D738=$L738,$BI738,-SUMIFS($BI:$BI,$BG:$BG,$BG738,$B:$B,$B738,$L:$L,"&lt;&gt;"&amp;$L738)+SUMIFS($AY:$AY,$BG:$BG,$BG738,$B:$B,$B738)),IF($D738=$L738,-SUMIFS($BI:$BI,$BG:$BG,$BG738,$B:$B,$B738,$L:$L,"&lt;&gt;"&amp;$L738)*VLOOKUP($D738&amp;(IF($L738=MID($Q738,FIND("Bought ",$Q738)+7,3),MID($Q738,FIND("Sold ",$Q738)+5,3),IF($L738=MID($Q738,FIND("Sold ",$Q738)+5,3),MID($Q738,FIND("Bought ",$Q738)+7,3),"error"))),FX!$A:$B,2,0)+SUMIFS($AY:$AY,$BG:$BG,$BG738,$B:$B,$B738),$BI738*(VLOOKUP($D738&amp;$L738,FX!$A:$B,2,0)))))</f>
        <v>446021.68</v>
      </c>
      <c r="BK738" t="str">
        <f>IF(E738="CASH",IFERROR(VLOOKUP(M738,[1]mapping!$A:$C,3,0),""),IF(I738="F.E.T.",IF(VLOOKUP(O738,[1]forwards!$E:$Q,13,0)=0,"",VLOOKUP(O738,[1]forwards!$E:$Q,13,0)),""))</f>
        <v/>
      </c>
      <c r="BL738" t="str">
        <f>IF($B738&lt;&gt;VLOOKUP($BL$1,NAV!$A:$N,MATCH("SubFund_Code",NAV!$A$1:$N$1,0),0),"n/a",IF($BK738="",$BJ738/SUMIFS($BJ:$BJ,$BK:$BK,"",$B:$B,$B738)*VLOOKUP($BL$1,NAV!$A:$N,MATCH("Hedged sc",NAV!$A$1:$N$1,0),0)/VLOOKUP($BL$1,NAV!$A:$N,MATCH("SC in FUND CCY",NAV!$A$1:$N$1,0),0),IF($BK738&lt;&gt;VLOOKUP($BL$1,NAV!$A:$N,MATCH("SC",NAV!$A$1:$N$1,0),0),"n/a",$BJ738/VLOOKUP($BL$1,NAV!$A:$N,MATCH("SC in FUND CCY",NAV!$A$1:$N$1,0),0))))</f>
        <v>n/a</v>
      </c>
    </row>
    <row r="739" spans="1:64" hidden="1" x14ac:dyDescent="0.25">
      <c r="A739" s="1">
        <v>44196</v>
      </c>
      <c r="B739" t="s">
        <v>77</v>
      </c>
      <c r="C739" t="s">
        <v>78</v>
      </c>
      <c r="D739" t="s">
        <v>57</v>
      </c>
      <c r="E739" t="s">
        <v>124</v>
      </c>
      <c r="F739" t="s">
        <v>125</v>
      </c>
      <c r="G739" t="s">
        <v>126</v>
      </c>
      <c r="H739">
        <v>400</v>
      </c>
      <c r="I739" t="s">
        <v>197</v>
      </c>
      <c r="J739">
        <v>484</v>
      </c>
      <c r="K739" t="s">
        <v>207</v>
      </c>
      <c r="L739" t="s">
        <v>57</v>
      </c>
      <c r="P739">
        <v>765914000000</v>
      </c>
      <c r="Q739" t="s">
        <v>381</v>
      </c>
      <c r="R739" t="s">
        <v>199</v>
      </c>
      <c r="S739" t="s">
        <v>156</v>
      </c>
      <c r="T739" t="s">
        <v>190</v>
      </c>
      <c r="U739" t="s">
        <v>262</v>
      </c>
      <c r="V739">
        <v>890371</v>
      </c>
      <c r="W739" t="s">
        <v>382</v>
      </c>
      <c r="X739" t="s">
        <v>209</v>
      </c>
      <c r="AB739">
        <v>86</v>
      </c>
      <c r="AC739" s="1">
        <v>43860</v>
      </c>
      <c r="AD739" s="1">
        <v>43864</v>
      </c>
      <c r="AL739">
        <v>1</v>
      </c>
      <c r="AO739">
        <v>1064.2498840000001</v>
      </c>
      <c r="AP739">
        <v>1090.3499999999999</v>
      </c>
      <c r="AQ739">
        <v>93770.1</v>
      </c>
      <c r="AR739">
        <v>0</v>
      </c>
      <c r="AS739">
        <v>93770.1</v>
      </c>
      <c r="AT739">
        <v>93770.1</v>
      </c>
      <c r="AU739">
        <v>0</v>
      </c>
      <c r="AV739">
        <v>93770.1</v>
      </c>
      <c r="AW739">
        <v>91525.49</v>
      </c>
      <c r="AX739">
        <v>91525.49</v>
      </c>
      <c r="BA739">
        <v>4578980.1100000003</v>
      </c>
      <c r="BB739">
        <v>0</v>
      </c>
      <c r="BC739">
        <v>4578980.1100000003</v>
      </c>
      <c r="BD739">
        <v>4707396.1900000004</v>
      </c>
      <c r="BE739">
        <v>1.9919739999999999</v>
      </c>
      <c r="BF739" t="str">
        <f>IF(TRIM(W739)="",IF(TRIM(O739)="",IF(TRIM(M739)="","please check",CONCATENATE(M739,"_",COUNTIFS($M$2:$M739,M739,$C$2:$C739,$C739))),CONCATENATE(O739,"_",COUNTIFS($O$2:$O739,O739,$C$2:$C739,$C739))),W739)</f>
        <v>FR0013340932</v>
      </c>
      <c r="BG739" t="str">
        <f t="shared" si="41"/>
        <v/>
      </c>
      <c r="BH739">
        <f t="shared" si="42"/>
        <v>86</v>
      </c>
      <c r="BI739">
        <f t="shared" si="43"/>
        <v>93770.1</v>
      </c>
      <c r="BJ739">
        <f>IF($I739&lt;&gt;"F.E.T.",$AV739,IF($BK739="",IF($D739=$L739,$BI739,-SUMIFS($BI:$BI,$BG:$BG,$BG739,$B:$B,$B739,$L:$L,"&lt;&gt;"&amp;$L739)+SUMIFS($AY:$AY,$BG:$BG,$BG739,$B:$B,$B739)),IF($D739=$L739,-SUMIFS($BI:$BI,$BG:$BG,$BG739,$B:$B,$B739,$L:$L,"&lt;&gt;"&amp;$L739)*VLOOKUP($D739&amp;(IF($L739=MID($Q739,FIND("Bought ",$Q739)+7,3),MID($Q739,FIND("Sold ",$Q739)+5,3),IF($L739=MID($Q739,FIND("Sold ",$Q739)+5,3),MID($Q739,FIND("Bought ",$Q739)+7,3),"error"))),FX!$A:$B,2,0)+SUMIFS($AY:$AY,$BG:$BG,$BG739,$B:$B,$B739),$BI739*(VLOOKUP($D739&amp;$L739,FX!$A:$B,2,0)))))</f>
        <v>93770.1</v>
      </c>
      <c r="BK739" t="str">
        <f>IF(E739="CASH",IFERROR(VLOOKUP(M739,[1]mapping!$A:$C,3,0),""),IF(I739="F.E.T.",IF(VLOOKUP(O739,[1]forwards!$E:$Q,13,0)=0,"",VLOOKUP(O739,[1]forwards!$E:$Q,13,0)),""))</f>
        <v/>
      </c>
      <c r="BL739" t="str">
        <f>IF($B739&lt;&gt;VLOOKUP($BL$1,NAV!$A:$N,MATCH("SubFund_Code",NAV!$A$1:$N$1,0),0),"n/a",IF($BK739="",$BJ739/SUMIFS($BJ:$BJ,$BK:$BK,"",$B:$B,$B739)*VLOOKUP($BL$1,NAV!$A:$N,MATCH("Hedged sc",NAV!$A$1:$N$1,0),0)/VLOOKUP($BL$1,NAV!$A:$N,MATCH("SC in FUND CCY",NAV!$A$1:$N$1,0),0),IF($BK739&lt;&gt;VLOOKUP($BL$1,NAV!$A:$N,MATCH("SC",NAV!$A$1:$N$1,0),0),"n/a",$BJ739/VLOOKUP($BL$1,NAV!$A:$N,MATCH("SC in FUND CCY",NAV!$A$1:$N$1,0),0))))</f>
        <v>n/a</v>
      </c>
    </row>
    <row r="740" spans="1:64" hidden="1" x14ac:dyDescent="0.25">
      <c r="A740" s="1">
        <v>44196</v>
      </c>
      <c r="B740" t="s">
        <v>77</v>
      </c>
      <c r="C740" t="s">
        <v>78</v>
      </c>
      <c r="D740" t="s">
        <v>57</v>
      </c>
      <c r="E740" t="s">
        <v>124</v>
      </c>
      <c r="F740" t="s">
        <v>125</v>
      </c>
      <c r="G740" t="s">
        <v>126</v>
      </c>
      <c r="H740">
        <v>400</v>
      </c>
      <c r="I740" t="s">
        <v>197</v>
      </c>
      <c r="J740">
        <v>484</v>
      </c>
      <c r="K740" t="s">
        <v>207</v>
      </c>
      <c r="L740" t="s">
        <v>57</v>
      </c>
      <c r="P740">
        <v>263814000000</v>
      </c>
      <c r="Q740" t="s">
        <v>379</v>
      </c>
      <c r="R740" t="s">
        <v>199</v>
      </c>
      <c r="S740" t="s">
        <v>156</v>
      </c>
      <c r="T740" t="s">
        <v>208</v>
      </c>
      <c r="U740" t="s">
        <v>262</v>
      </c>
      <c r="V740">
        <v>890371</v>
      </c>
      <c r="W740" t="s">
        <v>380</v>
      </c>
      <c r="X740" t="s">
        <v>209</v>
      </c>
      <c r="AB740">
        <v>2</v>
      </c>
      <c r="AC740" s="1">
        <v>44169</v>
      </c>
      <c r="AD740" s="1">
        <v>44173</v>
      </c>
      <c r="AL740">
        <v>1</v>
      </c>
      <c r="AO740">
        <v>54690.175000000003</v>
      </c>
      <c r="AP740">
        <v>54758.31</v>
      </c>
      <c r="AQ740">
        <v>109516.62</v>
      </c>
      <c r="AR740">
        <v>0</v>
      </c>
      <c r="AS740">
        <v>109516.62</v>
      </c>
      <c r="AT740">
        <v>109516.62</v>
      </c>
      <c r="AU740">
        <v>0</v>
      </c>
      <c r="AV740">
        <v>109516.62</v>
      </c>
      <c r="AW740">
        <v>109380.35</v>
      </c>
      <c r="AX740">
        <v>109380.35</v>
      </c>
      <c r="BA740">
        <v>4578980.1100000003</v>
      </c>
      <c r="BB740">
        <v>0</v>
      </c>
      <c r="BC740">
        <v>4578980.1100000003</v>
      </c>
      <c r="BD740">
        <v>4707396.1900000004</v>
      </c>
      <c r="BE740">
        <v>2.3264800000000001</v>
      </c>
      <c r="BF740" t="str">
        <f>IF(TRIM(W740)="",IF(TRIM(O740)="",IF(TRIM(M740)="","please check",CONCATENATE(M740,"_",COUNTIFS($M$2:$M740,M740,$C$2:$C740,$C740))),CONCATENATE(O740,"_",COUNTIFS($O$2:$O740,O740,$C$2:$C740,$C740))),W740)</f>
        <v>FR0010077156</v>
      </c>
      <c r="BG740" t="str">
        <f t="shared" si="41"/>
        <v/>
      </c>
      <c r="BH740">
        <f t="shared" si="42"/>
        <v>2</v>
      </c>
      <c r="BI740">
        <f t="shared" si="43"/>
        <v>109516.62</v>
      </c>
      <c r="BJ740">
        <f>IF($I740&lt;&gt;"F.E.T.",$AV740,IF($BK740="",IF($D740=$L740,$BI740,-SUMIFS($BI:$BI,$BG:$BG,$BG740,$B:$B,$B740,$L:$L,"&lt;&gt;"&amp;$L740)+SUMIFS($AY:$AY,$BG:$BG,$BG740,$B:$B,$B740)),IF($D740=$L740,-SUMIFS($BI:$BI,$BG:$BG,$BG740,$B:$B,$B740,$L:$L,"&lt;&gt;"&amp;$L740)*VLOOKUP($D740&amp;(IF($L740=MID($Q740,FIND("Bought ",$Q740)+7,3),MID($Q740,FIND("Sold ",$Q740)+5,3),IF($L740=MID($Q740,FIND("Sold ",$Q740)+5,3),MID($Q740,FIND("Bought ",$Q740)+7,3),"error"))),FX!$A:$B,2,0)+SUMIFS($AY:$AY,$BG:$BG,$BG740,$B:$B,$B740),$BI740*(VLOOKUP($D740&amp;$L740,FX!$A:$B,2,0)))))</f>
        <v>109516.62</v>
      </c>
      <c r="BK740" t="str">
        <f>IF(E740="CASH",IFERROR(VLOOKUP(M740,[1]mapping!$A:$C,3,0),""),IF(I740="F.E.T.",IF(VLOOKUP(O740,[1]forwards!$E:$Q,13,0)=0,"",VLOOKUP(O740,[1]forwards!$E:$Q,13,0)),""))</f>
        <v/>
      </c>
      <c r="BL740" t="str">
        <f>IF($B740&lt;&gt;VLOOKUP($BL$1,NAV!$A:$N,MATCH("SubFund_Code",NAV!$A$1:$N$1,0),0),"n/a",IF($BK740="",$BJ740/SUMIFS($BJ:$BJ,$BK:$BK,"",$B:$B,$B740)*VLOOKUP($BL$1,NAV!$A:$N,MATCH("Hedged sc",NAV!$A$1:$N$1,0),0)/VLOOKUP($BL$1,NAV!$A:$N,MATCH("SC in FUND CCY",NAV!$A$1:$N$1,0),0),IF($BK740&lt;&gt;VLOOKUP($BL$1,NAV!$A:$N,MATCH("SC",NAV!$A$1:$N$1,0),0),"n/a",$BJ740/VLOOKUP($BL$1,NAV!$A:$N,MATCH("SC in FUND CCY",NAV!$A$1:$N$1,0),0))))</f>
        <v>n/a</v>
      </c>
    </row>
    <row r="741" spans="1:64" hidden="1" x14ac:dyDescent="0.25">
      <c r="A741" s="1">
        <v>44196</v>
      </c>
      <c r="B741" t="s">
        <v>77</v>
      </c>
      <c r="C741" t="s">
        <v>78</v>
      </c>
      <c r="D741" t="s">
        <v>57</v>
      </c>
      <c r="E741" t="s">
        <v>124</v>
      </c>
      <c r="F741" t="s">
        <v>125</v>
      </c>
      <c r="G741" t="s">
        <v>126</v>
      </c>
      <c r="H741">
        <v>400</v>
      </c>
      <c r="I741" t="s">
        <v>197</v>
      </c>
      <c r="J741">
        <v>484</v>
      </c>
      <c r="K741" t="s">
        <v>207</v>
      </c>
      <c r="L741" t="s">
        <v>57</v>
      </c>
      <c r="P741">
        <v>792249000000</v>
      </c>
      <c r="Q741" t="s">
        <v>383</v>
      </c>
      <c r="R741" t="s">
        <v>199</v>
      </c>
      <c r="S741" t="s">
        <v>156</v>
      </c>
      <c r="T741" t="s">
        <v>213</v>
      </c>
      <c r="U741" t="s">
        <v>262</v>
      </c>
      <c r="V741">
        <v>890371</v>
      </c>
      <c r="W741" t="s">
        <v>384</v>
      </c>
      <c r="X741" t="s">
        <v>209</v>
      </c>
      <c r="AB741">
        <v>46</v>
      </c>
      <c r="AC741" s="1">
        <v>43851</v>
      </c>
      <c r="AD741" s="1">
        <v>43854</v>
      </c>
      <c r="AE741" s="1">
        <v>43965</v>
      </c>
      <c r="AL741">
        <v>1</v>
      </c>
      <c r="AO741">
        <v>12959.028913</v>
      </c>
      <c r="AP741">
        <v>13181.55</v>
      </c>
      <c r="AQ741">
        <v>606351.30000000005</v>
      </c>
      <c r="AR741">
        <v>0</v>
      </c>
      <c r="AS741">
        <v>606351.30000000005</v>
      </c>
      <c r="AT741">
        <v>606351.30000000005</v>
      </c>
      <c r="AU741">
        <v>0</v>
      </c>
      <c r="AV741">
        <v>606351.30000000005</v>
      </c>
      <c r="AW741">
        <v>596115.32999999996</v>
      </c>
      <c r="AX741">
        <v>596115.32999999996</v>
      </c>
      <c r="BA741">
        <v>4578980.1100000003</v>
      </c>
      <c r="BB741">
        <v>0</v>
      </c>
      <c r="BC741">
        <v>4578980.1100000003</v>
      </c>
      <c r="BD741">
        <v>4707396.1900000004</v>
      </c>
      <c r="BE741">
        <v>12.880820999999999</v>
      </c>
      <c r="BF741" t="str">
        <f>IF(TRIM(W741)="",IF(TRIM(O741)="",IF(TRIM(M741)="","please check",CONCATENATE(M741,"_",COUNTIFS($M$2:$M741,M741,$C$2:$C741,$C741))),CONCATENATE(O741,"_",COUNTIFS($O$2:$O741,O741,$C$2:$C741,$C741))),W741)</f>
        <v>FR0010973149</v>
      </c>
      <c r="BG741" t="str">
        <f t="shared" si="41"/>
        <v/>
      </c>
      <c r="BH741">
        <f t="shared" si="42"/>
        <v>46</v>
      </c>
      <c r="BI741">
        <f t="shared" si="43"/>
        <v>606351.30000000005</v>
      </c>
      <c r="BJ741">
        <f>IF($I741&lt;&gt;"F.E.T.",$AV741,IF($BK741="",IF($D741=$L741,$BI741,-SUMIFS($BI:$BI,$BG:$BG,$BG741,$B:$B,$B741,$L:$L,"&lt;&gt;"&amp;$L741)+SUMIFS($AY:$AY,$BG:$BG,$BG741,$B:$B,$B741)),IF($D741=$L741,-SUMIFS($BI:$BI,$BG:$BG,$BG741,$B:$B,$B741,$L:$L,"&lt;&gt;"&amp;$L741)*VLOOKUP($D741&amp;(IF($L741=MID($Q741,FIND("Bought ",$Q741)+7,3),MID($Q741,FIND("Sold ",$Q741)+5,3),IF($L741=MID($Q741,FIND("Sold ",$Q741)+5,3),MID($Q741,FIND("Bought ",$Q741)+7,3),"error"))),FX!$A:$B,2,0)+SUMIFS($AY:$AY,$BG:$BG,$BG741,$B:$B,$B741),$BI741*(VLOOKUP($D741&amp;$L741,FX!$A:$B,2,0)))))</f>
        <v>606351.30000000005</v>
      </c>
      <c r="BK741" t="str">
        <f>IF(E741="CASH",IFERROR(VLOOKUP(M741,[1]mapping!$A:$C,3,0),""),IF(I741="F.E.T.",IF(VLOOKUP(O741,[1]forwards!$E:$Q,13,0)=0,"",VLOOKUP(O741,[1]forwards!$E:$Q,13,0)),""))</f>
        <v/>
      </c>
      <c r="BL741" t="str">
        <f>IF($B741&lt;&gt;VLOOKUP($BL$1,NAV!$A:$N,MATCH("SubFund_Code",NAV!$A$1:$N$1,0),0),"n/a",IF($BK741="",$BJ741/SUMIFS($BJ:$BJ,$BK:$BK,"",$B:$B,$B741)*VLOOKUP($BL$1,NAV!$A:$N,MATCH("Hedged sc",NAV!$A$1:$N$1,0),0)/VLOOKUP($BL$1,NAV!$A:$N,MATCH("SC in FUND CCY",NAV!$A$1:$N$1,0),0),IF($BK741&lt;&gt;VLOOKUP($BL$1,NAV!$A:$N,MATCH("SC",NAV!$A$1:$N$1,0),0),"n/a",$BJ741/VLOOKUP($BL$1,NAV!$A:$N,MATCH("SC in FUND CCY",NAV!$A$1:$N$1,0),0))))</f>
        <v>n/a</v>
      </c>
    </row>
    <row r="742" spans="1:64" hidden="1" x14ac:dyDescent="0.25">
      <c r="A742" s="1">
        <v>44196</v>
      </c>
      <c r="B742" t="s">
        <v>77</v>
      </c>
      <c r="C742" t="s">
        <v>78</v>
      </c>
      <c r="D742" t="s">
        <v>57</v>
      </c>
      <c r="E742" t="s">
        <v>124</v>
      </c>
      <c r="F742" t="s">
        <v>125</v>
      </c>
      <c r="G742" t="s">
        <v>126</v>
      </c>
      <c r="H742">
        <v>400</v>
      </c>
      <c r="I742" t="s">
        <v>197</v>
      </c>
      <c r="J742">
        <v>485</v>
      </c>
      <c r="K742" t="s">
        <v>210</v>
      </c>
      <c r="L742" t="s">
        <v>57</v>
      </c>
      <c r="P742">
        <v>622143000000</v>
      </c>
      <c r="Q742" t="s">
        <v>397</v>
      </c>
      <c r="R742" t="s">
        <v>199</v>
      </c>
      <c r="S742" t="s">
        <v>149</v>
      </c>
      <c r="T742" t="s">
        <v>211</v>
      </c>
      <c r="U742" t="s">
        <v>262</v>
      </c>
      <c r="V742">
        <v>890371</v>
      </c>
      <c r="W742" t="s">
        <v>398</v>
      </c>
      <c r="X742" t="s">
        <v>399</v>
      </c>
      <c r="AB742">
        <v>268</v>
      </c>
      <c r="AC742" s="1">
        <v>43851</v>
      </c>
      <c r="AD742" s="1">
        <v>43853</v>
      </c>
      <c r="AL742">
        <v>1</v>
      </c>
      <c r="AO742">
        <v>1662.7764549999999</v>
      </c>
      <c r="AP742">
        <v>1700.1</v>
      </c>
      <c r="AQ742">
        <v>455626.8</v>
      </c>
      <c r="AR742">
        <v>0</v>
      </c>
      <c r="AS742">
        <v>455626.8</v>
      </c>
      <c r="AT742">
        <v>455626.8</v>
      </c>
      <c r="AU742">
        <v>0</v>
      </c>
      <c r="AV742">
        <v>455626.8</v>
      </c>
      <c r="AW742">
        <v>445624.09</v>
      </c>
      <c r="AX742">
        <v>445624.09</v>
      </c>
      <c r="BA742">
        <v>4578980.1100000003</v>
      </c>
      <c r="BB742">
        <v>0</v>
      </c>
      <c r="BC742">
        <v>4578980.1100000003</v>
      </c>
      <c r="BD742">
        <v>4707396.1900000004</v>
      </c>
      <c r="BE742">
        <v>9.6789559999999994</v>
      </c>
      <c r="BF742" t="str">
        <f>IF(TRIM(W742)="",IF(TRIM(O742)="",IF(TRIM(M742)="","please check",CONCATENATE(M742,"_",COUNTIFS($M$2:$M742,M742,$C$2:$C742,$C742))),CONCATENATE(O742,"_",COUNTIFS($O$2:$O742,O742,$C$2:$C742,$C742))),W742)</f>
        <v>LU0336683767</v>
      </c>
      <c r="BG742" t="str">
        <f t="shared" si="41"/>
        <v/>
      </c>
      <c r="BH742">
        <f t="shared" si="42"/>
        <v>268</v>
      </c>
      <c r="BI742">
        <f t="shared" si="43"/>
        <v>455626.8</v>
      </c>
      <c r="BJ742">
        <f>IF($I742&lt;&gt;"F.E.T.",$AV742,IF($BK742="",IF($D742=$L742,$BI742,-SUMIFS($BI:$BI,$BG:$BG,$BG742,$B:$B,$B742,$L:$L,"&lt;&gt;"&amp;$L742)+SUMIFS($AY:$AY,$BG:$BG,$BG742,$B:$B,$B742)),IF($D742=$L742,-SUMIFS($BI:$BI,$BG:$BG,$BG742,$B:$B,$B742,$L:$L,"&lt;&gt;"&amp;$L742)*VLOOKUP($D742&amp;(IF($L742=MID($Q742,FIND("Bought ",$Q742)+7,3),MID($Q742,FIND("Sold ",$Q742)+5,3),IF($L742=MID($Q742,FIND("Sold ",$Q742)+5,3),MID($Q742,FIND("Bought ",$Q742)+7,3),"error"))),FX!$A:$B,2,0)+SUMIFS($AY:$AY,$BG:$BG,$BG742,$B:$B,$B742),$BI742*(VLOOKUP($D742&amp;$L742,FX!$A:$B,2,0)))))</f>
        <v>455626.8</v>
      </c>
      <c r="BK742" t="str">
        <f>IF(E742="CASH",IFERROR(VLOOKUP(M742,[1]mapping!$A:$C,3,0),""),IF(I742="F.E.T.",IF(VLOOKUP(O742,[1]forwards!$E:$Q,13,0)=0,"",VLOOKUP(O742,[1]forwards!$E:$Q,13,0)),""))</f>
        <v/>
      </c>
      <c r="BL742" t="str">
        <f>IF($B742&lt;&gt;VLOOKUP($BL$1,NAV!$A:$N,MATCH("SubFund_Code",NAV!$A$1:$N$1,0),0),"n/a",IF($BK742="",$BJ742/SUMIFS($BJ:$BJ,$BK:$BK,"",$B:$B,$B742)*VLOOKUP($BL$1,NAV!$A:$N,MATCH("Hedged sc",NAV!$A$1:$N$1,0),0)/VLOOKUP($BL$1,NAV!$A:$N,MATCH("SC in FUND CCY",NAV!$A$1:$N$1,0),0),IF($BK742&lt;&gt;VLOOKUP($BL$1,NAV!$A:$N,MATCH("SC",NAV!$A$1:$N$1,0),0),"n/a",$BJ742/VLOOKUP($BL$1,NAV!$A:$N,MATCH("SC in FUND CCY",NAV!$A$1:$N$1,0),0))))</f>
        <v>n/a</v>
      </c>
    </row>
    <row r="743" spans="1:64" hidden="1" x14ac:dyDescent="0.25">
      <c r="A743" s="1">
        <v>44196</v>
      </c>
      <c r="B743" t="s">
        <v>77</v>
      </c>
      <c r="C743" t="s">
        <v>78</v>
      </c>
      <c r="D743" t="s">
        <v>57</v>
      </c>
      <c r="E743" t="s">
        <v>124</v>
      </c>
      <c r="F743" t="s">
        <v>125</v>
      </c>
      <c r="G743" t="s">
        <v>126</v>
      </c>
      <c r="H743">
        <v>400</v>
      </c>
      <c r="I743" t="s">
        <v>197</v>
      </c>
      <c r="J743">
        <v>485</v>
      </c>
      <c r="K743" t="s">
        <v>210</v>
      </c>
      <c r="L743" t="s">
        <v>57</v>
      </c>
      <c r="P743">
        <v>256045000000</v>
      </c>
      <c r="Q743" t="s">
        <v>400</v>
      </c>
      <c r="R743" t="s">
        <v>199</v>
      </c>
      <c r="S743" t="s">
        <v>149</v>
      </c>
      <c r="T743" t="s">
        <v>211</v>
      </c>
      <c r="U743" t="s">
        <v>262</v>
      </c>
      <c r="V743">
        <v>890371</v>
      </c>
      <c r="W743" t="s">
        <v>401</v>
      </c>
      <c r="X743" t="s">
        <v>209</v>
      </c>
      <c r="AB743">
        <v>86</v>
      </c>
      <c r="AC743" s="1">
        <v>43915</v>
      </c>
      <c r="AD743" s="1">
        <v>43920</v>
      </c>
      <c r="AL743">
        <v>1</v>
      </c>
      <c r="AO743">
        <v>901.53</v>
      </c>
      <c r="AP743">
        <v>1073.18</v>
      </c>
      <c r="AQ743">
        <v>92293.48</v>
      </c>
      <c r="AR743">
        <v>0</v>
      </c>
      <c r="AS743">
        <v>92293.48</v>
      </c>
      <c r="AT743">
        <v>92293.48</v>
      </c>
      <c r="AU743">
        <v>0</v>
      </c>
      <c r="AV743">
        <v>92293.48</v>
      </c>
      <c r="AW743">
        <v>77531.58</v>
      </c>
      <c r="AX743">
        <v>77531.58</v>
      </c>
      <c r="BA743">
        <v>4578980.1100000003</v>
      </c>
      <c r="BB743">
        <v>0</v>
      </c>
      <c r="BC743">
        <v>4578980.1100000003</v>
      </c>
      <c r="BD743">
        <v>4707396.1900000004</v>
      </c>
      <c r="BE743">
        <v>1.9606060000000001</v>
      </c>
      <c r="BF743" t="str">
        <f>IF(TRIM(W743)="",IF(TRIM(O743)="",IF(TRIM(M743)="","please check",CONCATENATE(M743,"_",COUNTIFS($M$2:$M743,M743,$C$2:$C743,$C743))),CONCATENATE(O743,"_",COUNTIFS($O$2:$O743,O743,$C$2:$C743,$C743))),W743)</f>
        <v>LU1434519846</v>
      </c>
      <c r="BG743" t="str">
        <f t="shared" si="41"/>
        <v/>
      </c>
      <c r="BH743">
        <f t="shared" si="42"/>
        <v>86</v>
      </c>
      <c r="BI743">
        <f t="shared" si="43"/>
        <v>92293.48</v>
      </c>
      <c r="BJ743">
        <f>IF($I743&lt;&gt;"F.E.T.",$AV743,IF($BK743="",IF($D743=$L743,$BI743,-SUMIFS($BI:$BI,$BG:$BG,$BG743,$B:$B,$B743,$L:$L,"&lt;&gt;"&amp;$L743)+SUMIFS($AY:$AY,$BG:$BG,$BG743,$B:$B,$B743)),IF($D743=$L743,-SUMIFS($BI:$BI,$BG:$BG,$BG743,$B:$B,$B743,$L:$L,"&lt;&gt;"&amp;$L743)*VLOOKUP($D743&amp;(IF($L743=MID($Q743,FIND("Bought ",$Q743)+7,3),MID($Q743,FIND("Sold ",$Q743)+5,3),IF($L743=MID($Q743,FIND("Sold ",$Q743)+5,3),MID($Q743,FIND("Bought ",$Q743)+7,3),"error"))),FX!$A:$B,2,0)+SUMIFS($AY:$AY,$BG:$BG,$BG743,$B:$B,$B743),$BI743*(VLOOKUP($D743&amp;$L743,FX!$A:$B,2,0)))))</f>
        <v>92293.48</v>
      </c>
      <c r="BK743" t="str">
        <f>IF(E743="CASH",IFERROR(VLOOKUP(M743,[1]mapping!$A:$C,3,0),""),IF(I743="F.E.T.",IF(VLOOKUP(O743,[1]forwards!$E:$Q,13,0)=0,"",VLOOKUP(O743,[1]forwards!$E:$Q,13,0)),""))</f>
        <v/>
      </c>
      <c r="BL743" t="str">
        <f>IF($B743&lt;&gt;VLOOKUP($BL$1,NAV!$A:$N,MATCH("SubFund_Code",NAV!$A$1:$N$1,0),0),"n/a",IF($BK743="",$BJ743/SUMIFS($BJ:$BJ,$BK:$BK,"",$B:$B,$B743)*VLOOKUP($BL$1,NAV!$A:$N,MATCH("Hedged sc",NAV!$A$1:$N$1,0),0)/VLOOKUP($BL$1,NAV!$A:$N,MATCH("SC in FUND CCY",NAV!$A$1:$N$1,0),0),IF($BK743&lt;&gt;VLOOKUP($BL$1,NAV!$A:$N,MATCH("SC",NAV!$A$1:$N$1,0),0),"n/a",$BJ743/VLOOKUP($BL$1,NAV!$A:$N,MATCH("SC in FUND CCY",NAV!$A$1:$N$1,0),0))))</f>
        <v>n/a</v>
      </c>
    </row>
    <row r="744" spans="1:64" hidden="1" x14ac:dyDescent="0.25">
      <c r="A744" s="1">
        <v>44196</v>
      </c>
      <c r="B744" t="s">
        <v>77</v>
      </c>
      <c r="C744" t="s">
        <v>78</v>
      </c>
      <c r="D744" t="s">
        <v>57</v>
      </c>
      <c r="E744" t="s">
        <v>124</v>
      </c>
      <c r="F744" t="s">
        <v>125</v>
      </c>
      <c r="G744" t="s">
        <v>126</v>
      </c>
      <c r="H744">
        <v>400</v>
      </c>
      <c r="I744" t="s">
        <v>197</v>
      </c>
      <c r="J744">
        <v>485</v>
      </c>
      <c r="K744" t="s">
        <v>210</v>
      </c>
      <c r="L744" t="s">
        <v>57</v>
      </c>
      <c r="P744">
        <v>855835000000</v>
      </c>
      <c r="Q744" t="s">
        <v>390</v>
      </c>
      <c r="R744" t="s">
        <v>199</v>
      </c>
      <c r="S744" t="s">
        <v>200</v>
      </c>
      <c r="T744" t="s">
        <v>391</v>
      </c>
      <c r="U744" t="s">
        <v>262</v>
      </c>
      <c r="V744">
        <v>890371</v>
      </c>
      <c r="W744" t="s">
        <v>392</v>
      </c>
      <c r="X744" t="s">
        <v>393</v>
      </c>
      <c r="AB744">
        <v>224315</v>
      </c>
      <c r="AC744" s="1">
        <v>44019</v>
      </c>
      <c r="AD744" s="1">
        <v>44022</v>
      </c>
      <c r="AL744">
        <v>1</v>
      </c>
      <c r="AO744">
        <v>1.2287380000000001</v>
      </c>
      <c r="AP744">
        <v>1.2547999999999999</v>
      </c>
      <c r="AQ744">
        <v>281470.46000000002</v>
      </c>
      <c r="AR744">
        <v>0</v>
      </c>
      <c r="AS744">
        <v>281470.46000000002</v>
      </c>
      <c r="AT744">
        <v>281470.46000000002</v>
      </c>
      <c r="AU744">
        <v>0</v>
      </c>
      <c r="AV744">
        <v>281470.46000000002</v>
      </c>
      <c r="AW744">
        <v>275624.46999999997</v>
      </c>
      <c r="AX744">
        <v>275624.46999999997</v>
      </c>
      <c r="BA744">
        <v>4578980.1100000003</v>
      </c>
      <c r="BB744">
        <v>0</v>
      </c>
      <c r="BC744">
        <v>4578980.1100000003</v>
      </c>
      <c r="BD744">
        <v>4707396.1900000004</v>
      </c>
      <c r="BE744">
        <v>5.9793240000000001</v>
      </c>
      <c r="BF744" t="str">
        <f>IF(TRIM(W744)="",IF(TRIM(O744)="",IF(TRIM(M744)="","please check",CONCATENATE(M744,"_",COUNTIFS($M$2:$M744,M744,$C$2:$C744,$C744))),CONCATENATE(O744,"_",COUNTIFS($O$2:$O744,O744,$C$2:$C744,$C744))),W744)</f>
        <v>IE00BGFB9913</v>
      </c>
      <c r="BG744" t="str">
        <f t="shared" si="41"/>
        <v/>
      </c>
      <c r="BH744">
        <f t="shared" si="42"/>
        <v>224315</v>
      </c>
      <c r="BI744">
        <f t="shared" si="43"/>
        <v>281470.46000000002</v>
      </c>
      <c r="BJ744">
        <f>IF($I744&lt;&gt;"F.E.T.",$AV744,IF($BK744="",IF($D744=$L744,$BI744,-SUMIFS($BI:$BI,$BG:$BG,$BG744,$B:$B,$B744,$L:$L,"&lt;&gt;"&amp;$L744)+SUMIFS($AY:$AY,$BG:$BG,$BG744,$B:$B,$B744)),IF($D744=$L744,-SUMIFS($BI:$BI,$BG:$BG,$BG744,$B:$B,$B744,$L:$L,"&lt;&gt;"&amp;$L744)*VLOOKUP($D744&amp;(IF($L744=MID($Q744,FIND("Bought ",$Q744)+7,3),MID($Q744,FIND("Sold ",$Q744)+5,3),IF($L744=MID($Q744,FIND("Sold ",$Q744)+5,3),MID($Q744,FIND("Bought ",$Q744)+7,3),"error"))),FX!$A:$B,2,0)+SUMIFS($AY:$AY,$BG:$BG,$BG744,$B:$B,$B744),$BI744*(VLOOKUP($D744&amp;$L744,FX!$A:$B,2,0)))))</f>
        <v>281470.46000000002</v>
      </c>
      <c r="BK744" t="str">
        <f>IF(E744="CASH",IFERROR(VLOOKUP(M744,[1]mapping!$A:$C,3,0),""),IF(I744="F.E.T.",IF(VLOOKUP(O744,[1]forwards!$E:$Q,13,0)=0,"",VLOOKUP(O744,[1]forwards!$E:$Q,13,0)),""))</f>
        <v/>
      </c>
      <c r="BL744" t="str">
        <f>IF($B744&lt;&gt;VLOOKUP($BL$1,NAV!$A:$N,MATCH("SubFund_Code",NAV!$A$1:$N$1,0),0),"n/a",IF($BK744="",$BJ744/SUMIFS($BJ:$BJ,$BK:$BK,"",$B:$B,$B744)*VLOOKUP($BL$1,NAV!$A:$N,MATCH("Hedged sc",NAV!$A$1:$N$1,0),0)/VLOOKUP($BL$1,NAV!$A:$N,MATCH("SC in FUND CCY",NAV!$A$1:$N$1,0),0),IF($BK744&lt;&gt;VLOOKUP($BL$1,NAV!$A:$N,MATCH("SC",NAV!$A$1:$N$1,0),0),"n/a",$BJ744/VLOOKUP($BL$1,NAV!$A:$N,MATCH("SC in FUND CCY",NAV!$A$1:$N$1,0),0))))</f>
        <v>n/a</v>
      </c>
    </row>
    <row r="745" spans="1:64" hidden="1" x14ac:dyDescent="0.25">
      <c r="A745" s="1">
        <v>44196</v>
      </c>
      <c r="B745" t="s">
        <v>77</v>
      </c>
      <c r="C745" t="s">
        <v>78</v>
      </c>
      <c r="D745" t="s">
        <v>57</v>
      </c>
      <c r="E745" t="s">
        <v>124</v>
      </c>
      <c r="F745" t="s">
        <v>125</v>
      </c>
      <c r="G745" t="s">
        <v>126</v>
      </c>
      <c r="H745">
        <v>400</v>
      </c>
      <c r="I745" t="s">
        <v>197</v>
      </c>
      <c r="J745">
        <v>485</v>
      </c>
      <c r="K745" t="s">
        <v>210</v>
      </c>
      <c r="L745" t="s">
        <v>57</v>
      </c>
      <c r="P745">
        <v>880234000000</v>
      </c>
      <c r="Q745" t="s">
        <v>394</v>
      </c>
      <c r="R745" t="s">
        <v>199</v>
      </c>
      <c r="S745" t="s">
        <v>149</v>
      </c>
      <c r="T745" t="s">
        <v>211</v>
      </c>
      <c r="U745" t="s">
        <v>262</v>
      </c>
      <c r="V745">
        <v>890371</v>
      </c>
      <c r="W745" t="s">
        <v>395</v>
      </c>
      <c r="X745" t="s">
        <v>396</v>
      </c>
      <c r="AB745">
        <v>1616</v>
      </c>
      <c r="AC745" s="1">
        <v>44036</v>
      </c>
      <c r="AD745" s="1">
        <v>44041</v>
      </c>
      <c r="AL745">
        <v>1</v>
      </c>
      <c r="AO745">
        <v>113.177599</v>
      </c>
      <c r="AP745">
        <v>116.22</v>
      </c>
      <c r="AQ745">
        <v>187811.52</v>
      </c>
      <c r="AR745">
        <v>0</v>
      </c>
      <c r="AS745">
        <v>187811.52</v>
      </c>
      <c r="AT745">
        <v>187811.52</v>
      </c>
      <c r="AU745">
        <v>0</v>
      </c>
      <c r="AV745">
        <v>187811.52</v>
      </c>
      <c r="AW745">
        <v>182895</v>
      </c>
      <c r="AX745">
        <v>182895</v>
      </c>
      <c r="BA745">
        <v>4578980.1100000003</v>
      </c>
      <c r="BB745">
        <v>0</v>
      </c>
      <c r="BC745">
        <v>4578980.1100000003</v>
      </c>
      <c r="BD745">
        <v>4707396.1900000004</v>
      </c>
      <c r="BE745">
        <v>3.9897109999999998</v>
      </c>
      <c r="BF745" t="str">
        <f>IF(TRIM(W745)="",IF(TRIM(O745)="",IF(TRIM(M745)="","please check",CONCATENATE(M745,"_",COUNTIFS($M$2:$M745,M745,$C$2:$C745,$C745))),CONCATENATE(O745,"_",COUNTIFS($O$2:$O745,O745,$C$2:$C745,$C745))),W745)</f>
        <v>LU1927799012</v>
      </c>
      <c r="BG745" t="str">
        <f t="shared" si="41"/>
        <v/>
      </c>
      <c r="BH745">
        <f t="shared" si="42"/>
        <v>1616</v>
      </c>
      <c r="BI745">
        <f t="shared" si="43"/>
        <v>187811.52</v>
      </c>
      <c r="BJ745">
        <f>IF($I745&lt;&gt;"F.E.T.",$AV745,IF($BK745="",IF($D745=$L745,$BI745,-SUMIFS($BI:$BI,$BG:$BG,$BG745,$B:$B,$B745,$L:$L,"&lt;&gt;"&amp;$L745)+SUMIFS($AY:$AY,$BG:$BG,$BG745,$B:$B,$B745)),IF($D745=$L745,-SUMIFS($BI:$BI,$BG:$BG,$BG745,$B:$B,$B745,$L:$L,"&lt;&gt;"&amp;$L745)*VLOOKUP($D745&amp;(IF($L745=MID($Q745,FIND("Bought ",$Q745)+7,3),MID($Q745,FIND("Sold ",$Q745)+5,3),IF($L745=MID($Q745,FIND("Sold ",$Q745)+5,3),MID($Q745,FIND("Bought ",$Q745)+7,3),"error"))),FX!$A:$B,2,0)+SUMIFS($AY:$AY,$BG:$BG,$BG745,$B:$B,$B745),$BI745*(VLOOKUP($D745&amp;$L745,FX!$A:$B,2,0)))))</f>
        <v>187811.52</v>
      </c>
      <c r="BK745" t="str">
        <f>IF(E745="CASH",IFERROR(VLOOKUP(M745,[1]mapping!$A:$C,3,0),""),IF(I745="F.E.T.",IF(VLOOKUP(O745,[1]forwards!$E:$Q,13,0)=0,"",VLOOKUP(O745,[1]forwards!$E:$Q,13,0)),""))</f>
        <v/>
      </c>
      <c r="BL745" t="str">
        <f>IF($B745&lt;&gt;VLOOKUP($BL$1,NAV!$A:$N,MATCH("SubFund_Code",NAV!$A$1:$N$1,0),0),"n/a",IF($BK745="",$BJ745/SUMIFS($BJ:$BJ,$BK:$BK,"",$B:$B,$B745)*VLOOKUP($BL$1,NAV!$A:$N,MATCH("Hedged sc",NAV!$A$1:$N$1,0),0)/VLOOKUP($BL$1,NAV!$A:$N,MATCH("SC in FUND CCY",NAV!$A$1:$N$1,0),0),IF($BK745&lt;&gt;VLOOKUP($BL$1,NAV!$A:$N,MATCH("SC",NAV!$A$1:$N$1,0),0),"n/a",$BJ745/VLOOKUP($BL$1,NAV!$A:$N,MATCH("SC in FUND CCY",NAV!$A$1:$N$1,0),0))))</f>
        <v>n/a</v>
      </c>
    </row>
    <row r="746" spans="1:64" hidden="1" x14ac:dyDescent="0.25">
      <c r="A746" s="1">
        <v>44196</v>
      </c>
      <c r="B746" t="s">
        <v>77</v>
      </c>
      <c r="C746" t="s">
        <v>78</v>
      </c>
      <c r="D746" t="s">
        <v>57</v>
      </c>
      <c r="E746" t="s">
        <v>124</v>
      </c>
      <c r="F746" t="s">
        <v>125</v>
      </c>
      <c r="G746" t="s">
        <v>126</v>
      </c>
      <c r="H746">
        <v>400</v>
      </c>
      <c r="I746" t="s">
        <v>197</v>
      </c>
      <c r="J746">
        <v>485</v>
      </c>
      <c r="K746" t="s">
        <v>210</v>
      </c>
      <c r="L746" t="s">
        <v>57</v>
      </c>
      <c r="P746">
        <v>910343000000</v>
      </c>
      <c r="Q746" t="s">
        <v>387</v>
      </c>
      <c r="R746" t="s">
        <v>199</v>
      </c>
      <c r="S746" t="s">
        <v>149</v>
      </c>
      <c r="T746" t="s">
        <v>211</v>
      </c>
      <c r="U746" t="s">
        <v>262</v>
      </c>
      <c r="V746">
        <v>890371</v>
      </c>
      <c r="W746" t="s">
        <v>388</v>
      </c>
      <c r="X746" t="s">
        <v>389</v>
      </c>
      <c r="AB746">
        <v>7909</v>
      </c>
      <c r="AC746" s="1">
        <v>44112</v>
      </c>
      <c r="AD746" s="1">
        <v>44117</v>
      </c>
      <c r="AL746">
        <v>1</v>
      </c>
      <c r="AO746">
        <v>11.15</v>
      </c>
      <c r="AP746">
        <v>11.59</v>
      </c>
      <c r="AQ746">
        <v>91665.31</v>
      </c>
      <c r="AR746">
        <v>0</v>
      </c>
      <c r="AS746">
        <v>91665.31</v>
      </c>
      <c r="AT746">
        <v>91665.31</v>
      </c>
      <c r="AU746">
        <v>0</v>
      </c>
      <c r="AV746">
        <v>91665.31</v>
      </c>
      <c r="AW746">
        <v>88185.35</v>
      </c>
      <c r="AX746">
        <v>88185.35</v>
      </c>
      <c r="BA746">
        <v>4578980.1100000003</v>
      </c>
      <c r="BB746">
        <v>0</v>
      </c>
      <c r="BC746">
        <v>4578980.1100000003</v>
      </c>
      <c r="BD746">
        <v>4707396.1900000004</v>
      </c>
      <c r="BE746">
        <v>1.9472609999999999</v>
      </c>
      <c r="BF746" t="str">
        <f>IF(TRIM(W746)="",IF(TRIM(O746)="",IF(TRIM(M746)="","please check",CONCATENATE(M746,"_",COUNTIFS($M$2:$M746,M746,$C$2:$C746,$C746))),CONCATENATE(O746,"_",COUNTIFS($O$2:$O746,O746,$C$2:$C746,$C746))),W746)</f>
        <v>LU1864664468</v>
      </c>
      <c r="BG746" t="str">
        <f t="shared" si="41"/>
        <v/>
      </c>
      <c r="BH746">
        <f t="shared" si="42"/>
        <v>7909</v>
      </c>
      <c r="BI746">
        <f t="shared" si="43"/>
        <v>91665.31</v>
      </c>
      <c r="BJ746">
        <f>IF($I746&lt;&gt;"F.E.T.",$AV746,IF($BK746="",IF($D746=$L746,$BI746,-SUMIFS($BI:$BI,$BG:$BG,$BG746,$B:$B,$B746,$L:$L,"&lt;&gt;"&amp;$L746)+SUMIFS($AY:$AY,$BG:$BG,$BG746,$B:$B,$B746)),IF($D746=$L746,-SUMIFS($BI:$BI,$BG:$BG,$BG746,$B:$B,$B746,$L:$L,"&lt;&gt;"&amp;$L746)*VLOOKUP($D746&amp;(IF($L746=MID($Q746,FIND("Bought ",$Q746)+7,3),MID($Q746,FIND("Sold ",$Q746)+5,3),IF($L746=MID($Q746,FIND("Sold ",$Q746)+5,3),MID($Q746,FIND("Bought ",$Q746)+7,3),"error"))),FX!$A:$B,2,0)+SUMIFS($AY:$AY,$BG:$BG,$BG746,$B:$B,$B746),$BI746*(VLOOKUP($D746&amp;$L746,FX!$A:$B,2,0)))))</f>
        <v>91665.31</v>
      </c>
      <c r="BK746" t="str">
        <f>IF(E746="CASH",IFERROR(VLOOKUP(M746,[1]mapping!$A:$C,3,0),""),IF(I746="F.E.T.",IF(VLOOKUP(O746,[1]forwards!$E:$Q,13,0)=0,"",VLOOKUP(O746,[1]forwards!$E:$Q,13,0)),""))</f>
        <v/>
      </c>
      <c r="BL746" t="str">
        <f>IF($B746&lt;&gt;VLOOKUP($BL$1,NAV!$A:$N,MATCH("SubFund_Code",NAV!$A$1:$N$1,0),0),"n/a",IF($BK746="",$BJ746/SUMIFS($BJ:$BJ,$BK:$BK,"",$B:$B,$B746)*VLOOKUP($BL$1,NAV!$A:$N,MATCH("Hedged sc",NAV!$A$1:$N$1,0),0)/VLOOKUP($BL$1,NAV!$A:$N,MATCH("SC in FUND CCY",NAV!$A$1:$N$1,0),0),IF($BK746&lt;&gt;VLOOKUP($BL$1,NAV!$A:$N,MATCH("SC",NAV!$A$1:$N$1,0),0),"n/a",$BJ746/VLOOKUP($BL$1,NAV!$A:$N,MATCH("SC in FUND CCY",NAV!$A$1:$N$1,0),0))))</f>
        <v>n/a</v>
      </c>
    </row>
    <row r="747" spans="1:64" hidden="1" x14ac:dyDescent="0.25">
      <c r="A747" s="1">
        <v>44196</v>
      </c>
      <c r="B747" t="s">
        <v>77</v>
      </c>
      <c r="C747" t="s">
        <v>78</v>
      </c>
      <c r="D747" t="s">
        <v>57</v>
      </c>
      <c r="E747" t="s">
        <v>124</v>
      </c>
      <c r="F747" t="s">
        <v>125</v>
      </c>
      <c r="G747" t="s">
        <v>126</v>
      </c>
      <c r="H747">
        <v>400</v>
      </c>
      <c r="I747" t="s">
        <v>197</v>
      </c>
      <c r="J747">
        <v>485</v>
      </c>
      <c r="K747" t="s">
        <v>210</v>
      </c>
      <c r="L747" t="s">
        <v>57</v>
      </c>
      <c r="P747">
        <v>255576000000</v>
      </c>
      <c r="Q747" t="s">
        <v>402</v>
      </c>
      <c r="R747" t="s">
        <v>199</v>
      </c>
      <c r="S747" t="s">
        <v>149</v>
      </c>
      <c r="T747" t="s">
        <v>211</v>
      </c>
      <c r="U747" t="s">
        <v>262</v>
      </c>
      <c r="V747">
        <v>890371</v>
      </c>
      <c r="W747" t="s">
        <v>403</v>
      </c>
      <c r="X747" t="s">
        <v>404</v>
      </c>
      <c r="AB747">
        <v>120</v>
      </c>
      <c r="AC747" s="1">
        <v>43866</v>
      </c>
      <c r="AD747" s="1">
        <v>43871</v>
      </c>
      <c r="AL747">
        <v>1</v>
      </c>
      <c r="AO747">
        <v>1003.79</v>
      </c>
      <c r="AP747">
        <v>1002.03</v>
      </c>
      <c r="AQ747">
        <v>120243.6</v>
      </c>
      <c r="AR747">
        <v>0</v>
      </c>
      <c r="AS747">
        <v>120243.6</v>
      </c>
      <c r="AT747">
        <v>120243.6</v>
      </c>
      <c r="AU747">
        <v>0</v>
      </c>
      <c r="AV747">
        <v>120243.6</v>
      </c>
      <c r="AW747">
        <v>120454.8</v>
      </c>
      <c r="AX747">
        <v>120454.8</v>
      </c>
      <c r="BA747">
        <v>4578980.1100000003</v>
      </c>
      <c r="BB747">
        <v>0</v>
      </c>
      <c r="BC747">
        <v>4578980.1100000003</v>
      </c>
      <c r="BD747">
        <v>4707396.1900000004</v>
      </c>
      <c r="BE747">
        <v>2.5543550000000002</v>
      </c>
      <c r="BF747" t="str">
        <f>IF(TRIM(W747)="",IF(TRIM(O747)="",IF(TRIM(M747)="","please check",CONCATENATE(M747,"_",COUNTIFS($M$2:$M747,M747,$C$2:$C747,$C747))),CONCATENATE(O747,"_",COUNTIFS($O$2:$O747,O747,$C$2:$C747,$C747))),W747)</f>
        <v>LU1434522477</v>
      </c>
      <c r="BG747" t="str">
        <f t="shared" si="41"/>
        <v/>
      </c>
      <c r="BH747">
        <f t="shared" si="42"/>
        <v>120</v>
      </c>
      <c r="BI747">
        <f t="shared" si="43"/>
        <v>120243.6</v>
      </c>
      <c r="BJ747">
        <f>IF($I747&lt;&gt;"F.E.T.",$AV747,IF($BK747="",IF($D747=$L747,$BI747,-SUMIFS($BI:$BI,$BG:$BG,$BG747,$B:$B,$B747,$L:$L,"&lt;&gt;"&amp;$L747)+SUMIFS($AY:$AY,$BG:$BG,$BG747,$B:$B,$B747)),IF($D747=$L747,-SUMIFS($BI:$BI,$BG:$BG,$BG747,$B:$B,$B747,$L:$L,"&lt;&gt;"&amp;$L747)*VLOOKUP($D747&amp;(IF($L747=MID($Q747,FIND("Bought ",$Q747)+7,3),MID($Q747,FIND("Sold ",$Q747)+5,3),IF($L747=MID($Q747,FIND("Sold ",$Q747)+5,3),MID($Q747,FIND("Bought ",$Q747)+7,3),"error"))),FX!$A:$B,2,0)+SUMIFS($AY:$AY,$BG:$BG,$BG747,$B:$B,$B747),$BI747*(VLOOKUP($D747&amp;$L747,FX!$A:$B,2,0)))))</f>
        <v>120243.6</v>
      </c>
      <c r="BK747" t="str">
        <f>IF(E747="CASH",IFERROR(VLOOKUP(M747,[1]mapping!$A:$C,3,0),""),IF(I747="F.E.T.",IF(VLOOKUP(O747,[1]forwards!$E:$Q,13,0)=0,"",VLOOKUP(O747,[1]forwards!$E:$Q,13,0)),""))</f>
        <v/>
      </c>
      <c r="BL747" t="str">
        <f>IF($B747&lt;&gt;VLOOKUP($BL$1,NAV!$A:$N,MATCH("SubFund_Code",NAV!$A$1:$N$1,0),0),"n/a",IF($BK747="",$BJ747/SUMIFS($BJ:$BJ,$BK:$BK,"",$B:$B,$B747)*VLOOKUP($BL$1,NAV!$A:$N,MATCH("Hedged sc",NAV!$A$1:$N$1,0),0)/VLOOKUP($BL$1,NAV!$A:$N,MATCH("SC in FUND CCY",NAV!$A$1:$N$1,0),0),IF($BK747&lt;&gt;VLOOKUP($BL$1,NAV!$A:$N,MATCH("SC",NAV!$A$1:$N$1,0),0),"n/a",$BJ747/VLOOKUP($BL$1,NAV!$A:$N,MATCH("SC in FUND CCY",NAV!$A$1:$N$1,0),0))))</f>
        <v>n/a</v>
      </c>
    </row>
    <row r="748" spans="1:64" hidden="1" x14ac:dyDescent="0.25">
      <c r="A748" s="1">
        <v>44196</v>
      </c>
      <c r="B748" t="s">
        <v>77</v>
      </c>
      <c r="C748" t="s">
        <v>78</v>
      </c>
      <c r="D748" t="s">
        <v>57</v>
      </c>
      <c r="E748" t="s">
        <v>124</v>
      </c>
      <c r="F748" t="s">
        <v>125</v>
      </c>
      <c r="G748" t="s">
        <v>126</v>
      </c>
      <c r="H748">
        <v>400</v>
      </c>
      <c r="I748" t="s">
        <v>197</v>
      </c>
      <c r="J748">
        <v>485</v>
      </c>
      <c r="K748" t="s">
        <v>210</v>
      </c>
      <c r="L748" t="s">
        <v>57</v>
      </c>
      <c r="P748">
        <v>981323000000</v>
      </c>
      <c r="Q748" t="s">
        <v>385</v>
      </c>
      <c r="R748" t="s">
        <v>199</v>
      </c>
      <c r="S748" t="s">
        <v>149</v>
      </c>
      <c r="T748" t="s">
        <v>211</v>
      </c>
      <c r="U748" t="s">
        <v>262</v>
      </c>
      <c r="V748">
        <v>890371</v>
      </c>
      <c r="W748" t="s">
        <v>386</v>
      </c>
      <c r="X748" t="s">
        <v>209</v>
      </c>
      <c r="AB748">
        <v>360</v>
      </c>
      <c r="AC748" s="1">
        <v>43851</v>
      </c>
      <c r="AD748" s="1">
        <v>43854</v>
      </c>
      <c r="AL748">
        <v>1</v>
      </c>
      <c r="AO748">
        <v>1133.0503329999999</v>
      </c>
      <c r="AP748">
        <v>1151.49</v>
      </c>
      <c r="AQ748">
        <v>414536.4</v>
      </c>
      <c r="AR748">
        <v>0</v>
      </c>
      <c r="AS748">
        <v>414536.4</v>
      </c>
      <c r="AT748">
        <v>414536.4</v>
      </c>
      <c r="AU748">
        <v>0</v>
      </c>
      <c r="AV748">
        <v>414536.4</v>
      </c>
      <c r="AW748">
        <v>407898.12</v>
      </c>
      <c r="AX748">
        <v>407898.12</v>
      </c>
      <c r="BA748">
        <v>4578980.1100000003</v>
      </c>
      <c r="BB748">
        <v>0</v>
      </c>
      <c r="BC748">
        <v>4578980.1100000003</v>
      </c>
      <c r="BD748">
        <v>4707396.1900000004</v>
      </c>
      <c r="BE748">
        <v>8.8060659999999995</v>
      </c>
      <c r="BF748" t="str">
        <f>IF(TRIM(W748)="",IF(TRIM(O748)="",IF(TRIM(M748)="","please check",CONCATENATE(M748,"_",COUNTIFS($M$2:$M748,M748,$C$2:$C748,$C748))),CONCATENATE(O748,"_",COUNTIFS($O$2:$O748,O748,$C$2:$C748,$C748))),W748)</f>
        <v>LU1313770619</v>
      </c>
      <c r="BG748" t="str">
        <f t="shared" si="41"/>
        <v/>
      </c>
      <c r="BH748">
        <f t="shared" si="42"/>
        <v>360</v>
      </c>
      <c r="BI748">
        <f t="shared" si="43"/>
        <v>414536.4</v>
      </c>
      <c r="BJ748">
        <f>IF($I748&lt;&gt;"F.E.T.",$AV748,IF($BK748="",IF($D748=$L748,$BI748,-SUMIFS($BI:$BI,$BG:$BG,$BG748,$B:$B,$B748,$L:$L,"&lt;&gt;"&amp;$L748)+SUMIFS($AY:$AY,$BG:$BG,$BG748,$B:$B,$B748)),IF($D748=$L748,-SUMIFS($BI:$BI,$BG:$BG,$BG748,$B:$B,$B748,$L:$L,"&lt;&gt;"&amp;$L748)*VLOOKUP($D748&amp;(IF($L748=MID($Q748,FIND("Bought ",$Q748)+7,3),MID($Q748,FIND("Sold ",$Q748)+5,3),IF($L748=MID($Q748,FIND("Sold ",$Q748)+5,3),MID($Q748,FIND("Bought ",$Q748)+7,3),"error"))),FX!$A:$B,2,0)+SUMIFS($AY:$AY,$BG:$BG,$BG748,$B:$B,$B748),$BI748*(VLOOKUP($D748&amp;$L748,FX!$A:$B,2,0)))))</f>
        <v>414536.4</v>
      </c>
      <c r="BK748" t="str">
        <f>IF(E748="CASH",IFERROR(VLOOKUP(M748,[1]mapping!$A:$C,3,0),""),IF(I748="F.E.T.",IF(VLOOKUP(O748,[1]forwards!$E:$Q,13,0)=0,"",VLOOKUP(O748,[1]forwards!$E:$Q,13,0)),""))</f>
        <v/>
      </c>
      <c r="BL748" t="str">
        <f>IF($B748&lt;&gt;VLOOKUP($BL$1,NAV!$A:$N,MATCH("SubFund_Code",NAV!$A$1:$N$1,0),0),"n/a",IF($BK748="",$BJ748/SUMIFS($BJ:$BJ,$BK:$BK,"",$B:$B,$B748)*VLOOKUP($BL$1,NAV!$A:$N,MATCH("Hedged sc",NAV!$A$1:$N$1,0),0)/VLOOKUP($BL$1,NAV!$A:$N,MATCH("SC in FUND CCY",NAV!$A$1:$N$1,0),0),IF($BK748&lt;&gt;VLOOKUP($BL$1,NAV!$A:$N,MATCH("SC",NAV!$A$1:$N$1,0),0),"n/a",$BJ748/VLOOKUP($BL$1,NAV!$A:$N,MATCH("SC in FUND CCY",NAV!$A$1:$N$1,0),0))))</f>
        <v>n/a</v>
      </c>
    </row>
    <row r="749" spans="1:64" hidden="1" x14ac:dyDescent="0.25">
      <c r="A749" s="1">
        <v>44196</v>
      </c>
      <c r="B749" t="s">
        <v>122</v>
      </c>
      <c r="C749" t="s">
        <v>123</v>
      </c>
      <c r="D749" t="s">
        <v>57</v>
      </c>
      <c r="E749" t="s">
        <v>58</v>
      </c>
      <c r="F749" t="s">
        <v>59</v>
      </c>
      <c r="G749" t="s">
        <v>60</v>
      </c>
      <c r="H749">
        <v>850</v>
      </c>
      <c r="I749" t="s">
        <v>62</v>
      </c>
      <c r="L749" t="s">
        <v>57</v>
      </c>
      <c r="M749">
        <v>290034</v>
      </c>
      <c r="N749">
        <v>0</v>
      </c>
      <c r="Q749" t="s">
        <v>80</v>
      </c>
      <c r="AQ749">
        <v>-4121.66</v>
      </c>
      <c r="AS749">
        <v>-4121.66</v>
      </c>
      <c r="AT749">
        <v>-4121.66</v>
      </c>
      <c r="AV749">
        <v>-4121.66</v>
      </c>
      <c r="BA749">
        <v>820443.83</v>
      </c>
      <c r="BD749">
        <v>30245363.870000001</v>
      </c>
      <c r="BE749">
        <v>-1.3627E-2</v>
      </c>
      <c r="BF749" t="str">
        <f>IF(TRIM(W749)="",IF(TRIM(O749)="",IF(TRIM(M749)="","please check",CONCATENATE(M749,"_",COUNTIFS($M$2:$M749,M749,$C$2:$C749,$C749))),CONCATENATE(O749,"_",COUNTIFS($O$2:$O749,O749,$C$2:$C749,$C749))),W749)</f>
        <v>290034_1</v>
      </c>
      <c r="BG749" t="str">
        <f t="shared" si="41"/>
        <v/>
      </c>
      <c r="BH749">
        <f t="shared" si="42"/>
        <v>-4121.66</v>
      </c>
      <c r="BI749">
        <f t="shared" si="43"/>
        <v>-4121.66</v>
      </c>
      <c r="BJ749">
        <f>IF($I749&lt;&gt;"F.E.T.",$AV749,IF($BK749="",IF($D749=$L749,$BI749,-SUMIFS($BI:$BI,$BG:$BG,$BG749,$B:$B,$B749,$L:$L,"&lt;&gt;"&amp;$L749)+SUMIFS($AY:$AY,$BG:$BG,$BG749,$B:$B,$B749)),IF($D749=$L749,-SUMIFS($BI:$BI,$BG:$BG,$BG749,$B:$B,$B749,$L:$L,"&lt;&gt;"&amp;$L749)*VLOOKUP($D749&amp;(IF($L749=MID($Q749,FIND("Bought ",$Q749)+7,3),MID($Q749,FIND("Sold ",$Q749)+5,3),IF($L749=MID($Q749,FIND("Sold ",$Q749)+5,3),MID($Q749,FIND("Bought ",$Q749)+7,3),"error"))),FX!$A:$B,2,0)+SUMIFS($AY:$AY,$BG:$BG,$BG749,$B:$B,$B749),$BI749*(VLOOKUP($D749&amp;$L749,FX!$A:$B,2,0)))))</f>
        <v>-4121.66</v>
      </c>
      <c r="BK749" t="str">
        <f>IF(E749="CASH",IFERROR(VLOOKUP(M749,[1]mapping!$A:$C,3,0),""),IF(I749="F.E.T.",IF(VLOOKUP(O749,[1]forwards!$E:$Q,13,0)=0,"",VLOOKUP(O749,[1]forwards!$E:$Q,13,0)),""))</f>
        <v>P</v>
      </c>
      <c r="BL749" t="str">
        <f>IF($B749&lt;&gt;VLOOKUP($BL$1,NAV!$A:$N,MATCH("SubFund_Code",NAV!$A$1:$N$1,0),0),"n/a",IF($BK749="",$BJ749/SUMIFS($BJ:$BJ,$BK:$BK,"",$B:$B,$B749)*VLOOKUP($BL$1,NAV!$A:$N,MATCH("Hedged sc",NAV!$A$1:$N$1,0),0)/VLOOKUP($BL$1,NAV!$A:$N,MATCH("SC in FUND CCY",NAV!$A$1:$N$1,0),0),IF($BK749&lt;&gt;VLOOKUP($BL$1,NAV!$A:$N,MATCH("SC",NAV!$A$1:$N$1,0),0),"n/a",$BJ749/VLOOKUP($BL$1,NAV!$A:$N,MATCH("SC in FUND CCY",NAV!$A$1:$N$1,0),0))))</f>
        <v>n/a</v>
      </c>
    </row>
    <row r="750" spans="1:64" hidden="1" x14ac:dyDescent="0.25">
      <c r="A750" s="1">
        <v>44196</v>
      </c>
      <c r="B750" t="s">
        <v>122</v>
      </c>
      <c r="C750" t="s">
        <v>123</v>
      </c>
      <c r="D750" t="s">
        <v>57</v>
      </c>
      <c r="E750" t="s">
        <v>58</v>
      </c>
      <c r="F750" t="s">
        <v>59</v>
      </c>
      <c r="G750" t="s">
        <v>60</v>
      </c>
      <c r="H750">
        <v>850</v>
      </c>
      <c r="I750" t="s">
        <v>62</v>
      </c>
      <c r="L750" t="s">
        <v>57</v>
      </c>
      <c r="M750">
        <v>290018</v>
      </c>
      <c r="N750">
        <v>0</v>
      </c>
      <c r="Q750" t="s">
        <v>84</v>
      </c>
      <c r="AQ750">
        <v>-1.82</v>
      </c>
      <c r="AS750">
        <v>-1.82</v>
      </c>
      <c r="AT750">
        <v>-1.82</v>
      </c>
      <c r="AV750">
        <v>-1.82</v>
      </c>
      <c r="BA750">
        <v>820443.83</v>
      </c>
      <c r="BD750">
        <v>30245363.870000001</v>
      </c>
      <c r="BE750">
        <v>-6.0000000000000002E-6</v>
      </c>
      <c r="BF750" t="str">
        <f>IF(TRIM(W750)="",IF(TRIM(O750)="",IF(TRIM(M750)="","please check",CONCATENATE(M750,"_",COUNTIFS($M$2:$M750,M750,$C$2:$C750,$C750))),CONCATENATE(O750,"_",COUNTIFS($O$2:$O750,O750,$C$2:$C750,$C750))),W750)</f>
        <v>290018_1</v>
      </c>
      <c r="BG750" t="str">
        <f t="shared" si="41"/>
        <v/>
      </c>
      <c r="BH750">
        <f t="shared" si="42"/>
        <v>-1.82</v>
      </c>
      <c r="BI750">
        <f t="shared" si="43"/>
        <v>-1.82</v>
      </c>
      <c r="BJ750">
        <f>IF($I750&lt;&gt;"F.E.T.",$AV750,IF($BK750="",IF($D750=$L750,$BI750,-SUMIFS($BI:$BI,$BG:$BG,$BG750,$B:$B,$B750,$L:$L,"&lt;&gt;"&amp;$L750)+SUMIFS($AY:$AY,$BG:$BG,$BG750,$B:$B,$B750)),IF($D750=$L750,-SUMIFS($BI:$BI,$BG:$BG,$BG750,$B:$B,$B750,$L:$L,"&lt;&gt;"&amp;$L750)*VLOOKUP($D750&amp;(IF($L750=MID($Q750,FIND("Bought ",$Q750)+7,3),MID($Q750,FIND("Sold ",$Q750)+5,3),IF($L750=MID($Q750,FIND("Sold ",$Q750)+5,3),MID($Q750,FIND("Bought ",$Q750)+7,3),"error"))),FX!$A:$B,2,0)+SUMIFS($AY:$AY,$BG:$BG,$BG750,$B:$B,$B750),$BI750*(VLOOKUP($D750&amp;$L750,FX!$A:$B,2,0)))))</f>
        <v>-1.82</v>
      </c>
      <c r="BK750" t="str">
        <f>IF(E750="CASH",IFERROR(VLOOKUP(M750,[1]mapping!$A:$C,3,0),""),IF(I750="F.E.T.",IF(VLOOKUP(O750,[1]forwards!$E:$Q,13,0)=0,"",VLOOKUP(O750,[1]forwards!$E:$Q,13,0)),""))</f>
        <v>I</v>
      </c>
      <c r="BL750" t="str">
        <f>IF($B750&lt;&gt;VLOOKUP($BL$1,NAV!$A:$N,MATCH("SubFund_Code",NAV!$A$1:$N$1,0),0),"n/a",IF($BK750="",$BJ750/SUMIFS($BJ:$BJ,$BK:$BK,"",$B:$B,$B750)*VLOOKUP($BL$1,NAV!$A:$N,MATCH("Hedged sc",NAV!$A$1:$N$1,0),0)/VLOOKUP($BL$1,NAV!$A:$N,MATCH("SC in FUND CCY",NAV!$A$1:$N$1,0),0),IF($BK750&lt;&gt;VLOOKUP($BL$1,NAV!$A:$N,MATCH("SC",NAV!$A$1:$N$1,0),0),"n/a",$BJ750/VLOOKUP($BL$1,NAV!$A:$N,MATCH("SC in FUND CCY",NAV!$A$1:$N$1,0),0))))</f>
        <v>n/a</v>
      </c>
    </row>
    <row r="751" spans="1:64" hidden="1" x14ac:dyDescent="0.25">
      <c r="A751" s="1">
        <v>44196</v>
      </c>
      <c r="B751" t="s">
        <v>122</v>
      </c>
      <c r="C751" t="s">
        <v>123</v>
      </c>
      <c r="D751" t="s">
        <v>57</v>
      </c>
      <c r="E751" t="s">
        <v>58</v>
      </c>
      <c r="F751" t="s">
        <v>59</v>
      </c>
      <c r="G751" t="s">
        <v>60</v>
      </c>
      <c r="H751">
        <v>850</v>
      </c>
      <c r="I751" t="s">
        <v>62</v>
      </c>
      <c r="L751" t="s">
        <v>57</v>
      </c>
      <c r="M751">
        <v>267287</v>
      </c>
      <c r="N751">
        <v>0</v>
      </c>
      <c r="Q751" t="s">
        <v>94</v>
      </c>
      <c r="AQ751">
        <v>-1284.24</v>
      </c>
      <c r="AS751">
        <v>-1284.24</v>
      </c>
      <c r="AT751">
        <v>-1284.24</v>
      </c>
      <c r="AV751">
        <v>-1284.24</v>
      </c>
      <c r="BA751">
        <v>820443.83</v>
      </c>
      <c r="BD751">
        <v>30245363.870000001</v>
      </c>
      <c r="BE751">
        <v>-4.2459999999999998E-3</v>
      </c>
      <c r="BF751" t="str">
        <f>IF(TRIM(W751)="",IF(TRIM(O751)="",IF(TRIM(M751)="","please check",CONCATENATE(M751,"_",COUNTIFS($M$2:$M751,M751,$C$2:$C751,$C751))),CONCATENATE(O751,"_",COUNTIFS($O$2:$O751,O751,$C$2:$C751,$C751))),W751)</f>
        <v>267287_1</v>
      </c>
      <c r="BG751" t="str">
        <f t="shared" si="41"/>
        <v/>
      </c>
      <c r="BH751">
        <f t="shared" si="42"/>
        <v>-1284.24</v>
      </c>
      <c r="BI751">
        <f t="shared" si="43"/>
        <v>-1284.24</v>
      </c>
      <c r="BJ751">
        <f>IF($I751&lt;&gt;"F.E.T.",$AV751,IF($BK751="",IF($D751=$L751,$BI751,-SUMIFS($BI:$BI,$BG:$BG,$BG751,$B:$B,$B751,$L:$L,"&lt;&gt;"&amp;$L751)+SUMIFS($AY:$AY,$BG:$BG,$BG751,$B:$B,$B751)),IF($D751=$L751,-SUMIFS($BI:$BI,$BG:$BG,$BG751,$B:$B,$B751,$L:$L,"&lt;&gt;"&amp;$L751)*VLOOKUP($D751&amp;(IF($L751=MID($Q751,FIND("Bought ",$Q751)+7,3),MID($Q751,FIND("Sold ",$Q751)+5,3),IF($L751=MID($Q751,FIND("Sold ",$Q751)+5,3),MID($Q751,FIND("Bought ",$Q751)+7,3),"error"))),FX!$A:$B,2,0)+SUMIFS($AY:$AY,$BG:$BG,$BG751,$B:$B,$B751),$BI751*(VLOOKUP($D751&amp;$L751,FX!$A:$B,2,0)))))</f>
        <v>-1284.24</v>
      </c>
      <c r="BK751" t="str">
        <f>IF(E751="CASH",IFERROR(VLOOKUP(M751,[1]mapping!$A:$C,3,0),""),IF(I751="F.E.T.",IF(VLOOKUP(O751,[1]forwards!$E:$Q,13,0)=0,"",VLOOKUP(O751,[1]forwards!$E:$Q,13,0)),""))</f>
        <v>P</v>
      </c>
      <c r="BL751" t="str">
        <f>IF($B751&lt;&gt;VLOOKUP($BL$1,NAV!$A:$N,MATCH("SubFund_Code",NAV!$A$1:$N$1,0),0),"n/a",IF($BK751="",$BJ751/SUMIFS($BJ:$BJ,$BK:$BK,"",$B:$B,$B751)*VLOOKUP($BL$1,NAV!$A:$N,MATCH("Hedged sc",NAV!$A$1:$N$1,0),0)/VLOOKUP($BL$1,NAV!$A:$N,MATCH("SC in FUND CCY",NAV!$A$1:$N$1,0),0),IF($BK751&lt;&gt;VLOOKUP($BL$1,NAV!$A:$N,MATCH("SC",NAV!$A$1:$N$1,0),0),"n/a",$BJ751/VLOOKUP($BL$1,NAV!$A:$N,MATCH("SC in FUND CCY",NAV!$A$1:$N$1,0),0))))</f>
        <v>n/a</v>
      </c>
    </row>
    <row r="752" spans="1:64" hidden="1" x14ac:dyDescent="0.25">
      <c r="A752" s="1">
        <v>44196</v>
      </c>
      <c r="B752" t="s">
        <v>122</v>
      </c>
      <c r="C752" t="s">
        <v>123</v>
      </c>
      <c r="D752" t="s">
        <v>57</v>
      </c>
      <c r="E752" t="s">
        <v>58</v>
      </c>
      <c r="F752" t="s">
        <v>59</v>
      </c>
      <c r="G752" t="s">
        <v>60</v>
      </c>
      <c r="H752">
        <v>850</v>
      </c>
      <c r="I752" t="s">
        <v>62</v>
      </c>
      <c r="L752" t="s">
        <v>57</v>
      </c>
      <c r="M752">
        <v>267100</v>
      </c>
      <c r="N752">
        <v>0</v>
      </c>
      <c r="Q752" t="s">
        <v>75</v>
      </c>
      <c r="AQ752">
        <v>-0.38</v>
      </c>
      <c r="AS752">
        <v>-0.38</v>
      </c>
      <c r="AT752">
        <v>-0.38</v>
      </c>
      <c r="AV752">
        <v>-0.38</v>
      </c>
      <c r="BA752">
        <v>820443.83</v>
      </c>
      <c r="BD752">
        <v>30245363.870000001</v>
      </c>
      <c r="BE752">
        <v>-9.9999999999999995E-7</v>
      </c>
      <c r="BF752" t="str">
        <f>IF(TRIM(W752)="",IF(TRIM(O752)="",IF(TRIM(M752)="","please check",CONCATENATE(M752,"_",COUNTIFS($M$2:$M752,M752,$C$2:$C752,$C752))),CONCATENATE(O752,"_",COUNTIFS($O$2:$O752,O752,$C$2:$C752,$C752))),W752)</f>
        <v>267100_1</v>
      </c>
      <c r="BG752" t="str">
        <f t="shared" si="41"/>
        <v/>
      </c>
      <c r="BH752">
        <f t="shared" si="42"/>
        <v>-0.38</v>
      </c>
      <c r="BI752">
        <f t="shared" si="43"/>
        <v>-0.38</v>
      </c>
      <c r="BJ752">
        <f>IF($I752&lt;&gt;"F.E.T.",$AV752,IF($BK752="",IF($D752=$L752,$BI752,-SUMIFS($BI:$BI,$BG:$BG,$BG752,$B:$B,$B752,$L:$L,"&lt;&gt;"&amp;$L752)+SUMIFS($AY:$AY,$BG:$BG,$BG752,$B:$B,$B752)),IF($D752=$L752,-SUMIFS($BI:$BI,$BG:$BG,$BG752,$B:$B,$B752,$L:$L,"&lt;&gt;"&amp;$L752)*VLOOKUP($D752&amp;(IF($L752=MID($Q752,FIND("Bought ",$Q752)+7,3),MID($Q752,FIND("Sold ",$Q752)+5,3),IF($L752=MID($Q752,FIND("Sold ",$Q752)+5,3),MID($Q752,FIND("Bought ",$Q752)+7,3),"error"))),FX!$A:$B,2,0)+SUMIFS($AY:$AY,$BG:$BG,$BG752,$B:$B,$B752),$BI752*(VLOOKUP($D752&amp;$L752,FX!$A:$B,2,0)))))</f>
        <v>-0.38</v>
      </c>
      <c r="BK752" t="s">
        <v>1727</v>
      </c>
      <c r="BL752" t="str">
        <f>IF($B752&lt;&gt;VLOOKUP($BL$1,NAV!$A:$N,MATCH("SubFund_Code",NAV!$A$1:$N$1,0),0),"n/a",IF($BK752="",$BJ752/SUMIFS($BJ:$BJ,$BK:$BK,"",$B:$B,$B752)*VLOOKUP($BL$1,NAV!$A:$N,MATCH("Hedged sc",NAV!$A$1:$N$1,0),0)/VLOOKUP($BL$1,NAV!$A:$N,MATCH("SC in FUND CCY",NAV!$A$1:$N$1,0),0),IF($BK752&lt;&gt;VLOOKUP($BL$1,NAV!$A:$N,MATCH("SC",NAV!$A$1:$N$1,0),0),"n/a",$BJ752/VLOOKUP($BL$1,NAV!$A:$N,MATCH("SC in FUND CCY",NAV!$A$1:$N$1,0),0))))</f>
        <v>n/a</v>
      </c>
    </row>
    <row r="753" spans="1:64" hidden="1" x14ac:dyDescent="0.25">
      <c r="A753" s="1">
        <v>44196</v>
      </c>
      <c r="B753" t="s">
        <v>122</v>
      </c>
      <c r="C753" t="s">
        <v>123</v>
      </c>
      <c r="D753" t="s">
        <v>57</v>
      </c>
      <c r="E753" t="s">
        <v>58</v>
      </c>
      <c r="F753" t="s">
        <v>59</v>
      </c>
      <c r="G753" t="s">
        <v>60</v>
      </c>
      <c r="H753">
        <v>850</v>
      </c>
      <c r="I753" t="s">
        <v>62</v>
      </c>
      <c r="L753" t="s">
        <v>57</v>
      </c>
      <c r="M753">
        <v>265943</v>
      </c>
      <c r="N753">
        <v>0</v>
      </c>
      <c r="Q753" t="s">
        <v>93</v>
      </c>
      <c r="AQ753">
        <v>-42.64</v>
      </c>
      <c r="AS753">
        <v>-42.64</v>
      </c>
      <c r="AT753">
        <v>-42.64</v>
      </c>
      <c r="AV753">
        <v>-42.64</v>
      </c>
      <c r="BA753">
        <v>820443.83</v>
      </c>
      <c r="BD753">
        <v>30245363.870000001</v>
      </c>
      <c r="BE753">
        <v>-1.4100000000000001E-4</v>
      </c>
      <c r="BF753" t="str">
        <f>IF(TRIM(W753)="",IF(TRIM(O753)="",IF(TRIM(M753)="","please check",CONCATENATE(M753,"_",COUNTIFS($M$2:$M753,M753,$C$2:$C753,$C753))),CONCATENATE(O753,"_",COUNTIFS($O$2:$O753,O753,$C$2:$C753,$C753))),W753)</f>
        <v>265943_1</v>
      </c>
      <c r="BG753" t="str">
        <f t="shared" si="41"/>
        <v/>
      </c>
      <c r="BH753">
        <f t="shared" si="42"/>
        <v>-42.64</v>
      </c>
      <c r="BI753">
        <f t="shared" si="43"/>
        <v>-42.64</v>
      </c>
      <c r="BJ753">
        <f>IF($I753&lt;&gt;"F.E.T.",$AV753,IF($BK753="",IF($D753=$L753,$BI753,-SUMIFS($BI:$BI,$BG:$BG,$BG753,$B:$B,$B753,$L:$L,"&lt;&gt;"&amp;$L753)+SUMIFS($AY:$AY,$BG:$BG,$BG753,$B:$B,$B753)),IF($D753=$L753,-SUMIFS($BI:$BI,$BG:$BG,$BG753,$B:$B,$B753,$L:$L,"&lt;&gt;"&amp;$L753)*VLOOKUP($D753&amp;(IF($L753=MID($Q753,FIND("Bought ",$Q753)+7,3),MID($Q753,FIND("Sold ",$Q753)+5,3),IF($L753=MID($Q753,FIND("Sold ",$Q753)+5,3),MID($Q753,FIND("Bought ",$Q753)+7,3),"error"))),FX!$A:$B,2,0)+SUMIFS($AY:$AY,$BG:$BG,$BG753,$B:$B,$B753),$BI753*(VLOOKUP($D753&amp;$L753,FX!$A:$B,2,0)))))</f>
        <v>-42.64</v>
      </c>
      <c r="BK753" t="str">
        <f>IF(E753="CASH",IFERROR(VLOOKUP(M753,[1]mapping!$A:$C,3,0),""),IF(I753="F.E.T.",IF(VLOOKUP(O753,[1]forwards!$E:$Q,13,0)=0,"",VLOOKUP(O753,[1]forwards!$E:$Q,13,0)),""))</f>
        <v>PUH</v>
      </c>
      <c r="BL753" t="str">
        <f>IF($B753&lt;&gt;VLOOKUP($BL$1,NAV!$A:$N,MATCH("SubFund_Code",NAV!$A$1:$N$1,0),0),"n/a",IF($BK753="",$BJ753/SUMIFS($BJ:$BJ,$BK:$BK,"",$B:$B,$B753)*VLOOKUP($BL$1,NAV!$A:$N,MATCH("Hedged sc",NAV!$A$1:$N$1,0),0)/VLOOKUP($BL$1,NAV!$A:$N,MATCH("SC in FUND CCY",NAV!$A$1:$N$1,0),0),IF($BK753&lt;&gt;VLOOKUP($BL$1,NAV!$A:$N,MATCH("SC",NAV!$A$1:$N$1,0),0),"n/a",$BJ753/VLOOKUP($BL$1,NAV!$A:$N,MATCH("SC in FUND CCY",NAV!$A$1:$N$1,0),0))))</f>
        <v>n/a</v>
      </c>
    </row>
    <row r="754" spans="1:64" hidden="1" x14ac:dyDescent="0.25">
      <c r="A754" s="1">
        <v>44196</v>
      </c>
      <c r="B754" t="s">
        <v>122</v>
      </c>
      <c r="C754" t="s">
        <v>123</v>
      </c>
      <c r="D754" t="s">
        <v>57</v>
      </c>
      <c r="E754" t="s">
        <v>58</v>
      </c>
      <c r="F754" t="s">
        <v>59</v>
      </c>
      <c r="G754" t="s">
        <v>60</v>
      </c>
      <c r="H754">
        <v>850</v>
      </c>
      <c r="I754" t="s">
        <v>62</v>
      </c>
      <c r="L754" t="s">
        <v>57</v>
      </c>
      <c r="M754">
        <v>265796</v>
      </c>
      <c r="N754">
        <v>0</v>
      </c>
      <c r="Q754" t="s">
        <v>92</v>
      </c>
      <c r="AQ754">
        <v>-1059.97</v>
      </c>
      <c r="AS754">
        <v>-1059.97</v>
      </c>
      <c r="AT754">
        <v>-1059.97</v>
      </c>
      <c r="AV754">
        <v>-1059.97</v>
      </c>
      <c r="BA754">
        <v>820443.83</v>
      </c>
      <c r="BD754">
        <v>30245363.870000001</v>
      </c>
      <c r="BE754">
        <v>-3.5049999999999999E-3</v>
      </c>
      <c r="BF754" t="str">
        <f>IF(TRIM(W754)="",IF(TRIM(O754)="",IF(TRIM(M754)="","please check",CONCATENATE(M754,"_",COUNTIFS($M$2:$M754,M754,$C$2:$C754,$C754))),CONCATENATE(O754,"_",COUNTIFS($O$2:$O754,O754,$C$2:$C754,$C754))),W754)</f>
        <v>265796_1</v>
      </c>
      <c r="BG754" t="str">
        <f t="shared" si="41"/>
        <v/>
      </c>
      <c r="BH754">
        <f t="shared" si="42"/>
        <v>-1059.97</v>
      </c>
      <c r="BI754">
        <f t="shared" si="43"/>
        <v>-1059.97</v>
      </c>
      <c r="BJ754">
        <f>IF($I754&lt;&gt;"F.E.T.",$AV754,IF($BK754="",IF($D754=$L754,$BI754,-SUMIFS($BI:$BI,$BG:$BG,$BG754,$B:$B,$B754,$L:$L,"&lt;&gt;"&amp;$L754)+SUMIFS($AY:$AY,$BG:$BG,$BG754,$B:$B,$B754)),IF($D754=$L754,-SUMIFS($BI:$BI,$BG:$BG,$BG754,$B:$B,$B754,$L:$L,"&lt;&gt;"&amp;$L754)*VLOOKUP($D754&amp;(IF($L754=MID($Q754,FIND("Bought ",$Q754)+7,3),MID($Q754,FIND("Sold ",$Q754)+5,3),IF($L754=MID($Q754,FIND("Sold ",$Q754)+5,3),MID($Q754,FIND("Bought ",$Q754)+7,3),"error"))),FX!$A:$B,2,0)+SUMIFS($AY:$AY,$BG:$BG,$BG754,$B:$B,$B754),$BI754*(VLOOKUP($D754&amp;$L754,FX!$A:$B,2,0)))))</f>
        <v>-1059.97</v>
      </c>
      <c r="BK754" t="str">
        <f>IF(E754="CASH",IFERROR(VLOOKUP(M754,[1]mapping!$A:$C,3,0),""),IF(I754="F.E.T.",IF(VLOOKUP(O754,[1]forwards!$E:$Q,13,0)=0,"",VLOOKUP(O754,[1]forwards!$E:$Q,13,0)),""))</f>
        <v>PD</v>
      </c>
      <c r="BL754" t="str">
        <f>IF($B754&lt;&gt;VLOOKUP($BL$1,NAV!$A:$N,MATCH("SubFund_Code",NAV!$A$1:$N$1,0),0),"n/a",IF($BK754="",$BJ754/SUMIFS($BJ:$BJ,$BK:$BK,"",$B:$B,$B754)*VLOOKUP($BL$1,NAV!$A:$N,MATCH("Hedged sc",NAV!$A$1:$N$1,0),0)/VLOOKUP($BL$1,NAV!$A:$N,MATCH("SC in FUND CCY",NAV!$A$1:$N$1,0),0),IF($BK754&lt;&gt;VLOOKUP($BL$1,NAV!$A:$N,MATCH("SC",NAV!$A$1:$N$1,0),0),"n/a",$BJ754/VLOOKUP($BL$1,NAV!$A:$N,MATCH("SC in FUND CCY",NAV!$A$1:$N$1,0),0))))</f>
        <v>n/a</v>
      </c>
    </row>
    <row r="755" spans="1:64" hidden="1" x14ac:dyDescent="0.25">
      <c r="A755" s="1">
        <v>44196</v>
      </c>
      <c r="B755" t="s">
        <v>122</v>
      </c>
      <c r="C755" t="s">
        <v>123</v>
      </c>
      <c r="D755" t="s">
        <v>57</v>
      </c>
      <c r="E755" t="s">
        <v>58</v>
      </c>
      <c r="F755" t="s">
        <v>59</v>
      </c>
      <c r="G755" t="s">
        <v>60</v>
      </c>
      <c r="H755">
        <v>800</v>
      </c>
      <c r="I755" t="s">
        <v>68</v>
      </c>
      <c r="L755" t="s">
        <v>57</v>
      </c>
      <c r="M755">
        <v>265000</v>
      </c>
      <c r="N755">
        <v>0</v>
      </c>
      <c r="Q755" t="s">
        <v>69</v>
      </c>
      <c r="AQ755">
        <v>-25400.38</v>
      </c>
      <c r="AS755">
        <v>-25400.38</v>
      </c>
      <c r="AT755">
        <v>-25400.38</v>
      </c>
      <c r="AV755">
        <v>-25400.38</v>
      </c>
      <c r="BA755">
        <v>820443.83</v>
      </c>
      <c r="BD755">
        <v>30245363.870000001</v>
      </c>
      <c r="BE755">
        <v>-8.3981E-2</v>
      </c>
      <c r="BF755" t="str">
        <f>IF(TRIM(W755)="",IF(TRIM(O755)="",IF(TRIM(M755)="","please check",CONCATENATE(M755,"_",COUNTIFS($M$2:$M755,M755,$C$2:$C755,$C755))),CONCATENATE(O755,"_",COUNTIFS($O$2:$O755,O755,$C$2:$C755,$C755))),W755)</f>
        <v>265000_1</v>
      </c>
      <c r="BG755" t="str">
        <f t="shared" si="41"/>
        <v/>
      </c>
      <c r="BH755">
        <f t="shared" si="42"/>
        <v>-25400.38</v>
      </c>
      <c r="BI755">
        <f t="shared" si="43"/>
        <v>-25400.38</v>
      </c>
      <c r="BJ755">
        <f>IF($I755&lt;&gt;"F.E.T.",$AV755,IF($BK755="",IF($D755=$L755,$BI755,-SUMIFS($BI:$BI,$BG:$BG,$BG755,$B:$B,$B755,$L:$L,"&lt;&gt;"&amp;$L755)+SUMIFS($AY:$AY,$BG:$BG,$BG755,$B:$B,$B755)),IF($D755=$L755,-SUMIFS($BI:$BI,$BG:$BG,$BG755,$B:$B,$B755,$L:$L,"&lt;&gt;"&amp;$L755)*VLOOKUP($D755&amp;(IF($L755=MID($Q755,FIND("Bought ",$Q755)+7,3),MID($Q755,FIND("Sold ",$Q755)+5,3),IF($L755=MID($Q755,FIND("Sold ",$Q755)+5,3),MID($Q755,FIND("Bought ",$Q755)+7,3),"error"))),FX!$A:$B,2,0)+SUMIFS($AY:$AY,$BG:$BG,$BG755,$B:$B,$B755),$BI755*(VLOOKUP($D755&amp;$L755,FX!$A:$B,2,0)))))</f>
        <v>-25400.38</v>
      </c>
      <c r="BK755" t="str">
        <f>IF(E755="CASH",IFERROR(VLOOKUP(M755,[1]mapping!$A:$C,3,0),""),IF(I755="F.E.T.",IF(VLOOKUP(O755,[1]forwards!$E:$Q,13,0)=0,"",VLOOKUP(O755,[1]forwards!$E:$Q,13,0)),""))</f>
        <v/>
      </c>
      <c r="BL755" t="str">
        <f>IF($B755&lt;&gt;VLOOKUP($BL$1,NAV!$A:$N,MATCH("SubFund_Code",NAV!$A$1:$N$1,0),0),"n/a",IF($BK755="",$BJ755/SUMIFS($BJ:$BJ,$BK:$BK,"",$B:$B,$B755)*VLOOKUP($BL$1,NAV!$A:$N,MATCH("Hedged sc",NAV!$A$1:$N$1,0),0)/VLOOKUP($BL$1,NAV!$A:$N,MATCH("SC in FUND CCY",NAV!$A$1:$N$1,0),0),IF($BK755&lt;&gt;VLOOKUP($BL$1,NAV!$A:$N,MATCH("SC",NAV!$A$1:$N$1,0),0),"n/a",$BJ755/VLOOKUP($BL$1,NAV!$A:$N,MATCH("SC in FUND CCY",NAV!$A$1:$N$1,0),0))))</f>
        <v>n/a</v>
      </c>
    </row>
    <row r="756" spans="1:64" hidden="1" x14ac:dyDescent="0.25">
      <c r="A756" s="1">
        <v>44196</v>
      </c>
      <c r="B756" t="s">
        <v>122</v>
      </c>
      <c r="C756" t="s">
        <v>123</v>
      </c>
      <c r="D756" t="s">
        <v>57</v>
      </c>
      <c r="E756" t="s">
        <v>58</v>
      </c>
      <c r="F756" t="s">
        <v>59</v>
      </c>
      <c r="G756" t="s">
        <v>60</v>
      </c>
      <c r="H756">
        <v>850</v>
      </c>
      <c r="I756" t="s">
        <v>62</v>
      </c>
      <c r="L756" t="s">
        <v>57</v>
      </c>
      <c r="M756">
        <v>264293</v>
      </c>
      <c r="N756">
        <v>0</v>
      </c>
      <c r="Q756" t="s">
        <v>91</v>
      </c>
      <c r="AQ756">
        <v>-3.81</v>
      </c>
      <c r="AS756">
        <v>-3.81</v>
      </c>
      <c r="AT756">
        <v>-3.81</v>
      </c>
      <c r="AV756">
        <v>-3.81</v>
      </c>
      <c r="BA756">
        <v>820443.83</v>
      </c>
      <c r="BD756">
        <v>30245363.870000001</v>
      </c>
      <c r="BE756">
        <v>-1.2999999999999999E-5</v>
      </c>
      <c r="BF756" t="str">
        <f>IF(TRIM(W756)="",IF(TRIM(O756)="",IF(TRIM(M756)="","please check",CONCATENATE(M756,"_",COUNTIFS($M$2:$M756,M756,$C$2:$C756,$C756))),CONCATENATE(O756,"_",COUNTIFS($O$2:$O756,O756,$C$2:$C756,$C756))),W756)</f>
        <v>264293_1</v>
      </c>
      <c r="BG756" t="str">
        <f t="shared" si="41"/>
        <v/>
      </c>
      <c r="BH756">
        <f t="shared" si="42"/>
        <v>-3.81</v>
      </c>
      <c r="BI756">
        <f t="shared" si="43"/>
        <v>-3.81</v>
      </c>
      <c r="BJ756">
        <f>IF($I756&lt;&gt;"F.E.T.",$AV756,IF($BK756="",IF($D756=$L756,$BI756,-SUMIFS($BI:$BI,$BG:$BG,$BG756,$B:$B,$B756,$L:$L,"&lt;&gt;"&amp;$L756)+SUMIFS($AY:$AY,$BG:$BG,$BG756,$B:$B,$B756)),IF($D756=$L756,-SUMIFS($BI:$BI,$BG:$BG,$BG756,$B:$B,$B756,$L:$L,"&lt;&gt;"&amp;$L756)*VLOOKUP($D756&amp;(IF($L756=MID($Q756,FIND("Bought ",$Q756)+7,3),MID($Q756,FIND("Sold ",$Q756)+5,3),IF($L756=MID($Q756,FIND("Sold ",$Q756)+5,3),MID($Q756,FIND("Bought ",$Q756)+7,3),"error"))),FX!$A:$B,2,0)+SUMIFS($AY:$AY,$BG:$BG,$BG756,$B:$B,$B756),$BI756*(VLOOKUP($D756&amp;$L756,FX!$A:$B,2,0)))))</f>
        <v>-3.81</v>
      </c>
      <c r="BK756" t="str">
        <f>IF(E756="CASH",IFERROR(VLOOKUP(M756,[1]mapping!$A:$C,3,0),""),IF(I756="F.E.T.",IF(VLOOKUP(O756,[1]forwards!$E:$Q,13,0)=0,"",VLOOKUP(O756,[1]forwards!$E:$Q,13,0)),""))</f>
        <v>I</v>
      </c>
      <c r="BL756" t="str">
        <f>IF($B756&lt;&gt;VLOOKUP($BL$1,NAV!$A:$N,MATCH("SubFund_Code",NAV!$A$1:$N$1,0),0),"n/a",IF($BK756="",$BJ756/SUMIFS($BJ:$BJ,$BK:$BK,"",$B:$B,$B756)*VLOOKUP($BL$1,NAV!$A:$N,MATCH("Hedged sc",NAV!$A$1:$N$1,0),0)/VLOOKUP($BL$1,NAV!$A:$N,MATCH("SC in FUND CCY",NAV!$A$1:$N$1,0),0),IF($BK756&lt;&gt;VLOOKUP($BL$1,NAV!$A:$N,MATCH("SC",NAV!$A$1:$N$1,0),0),"n/a",$BJ756/VLOOKUP($BL$1,NAV!$A:$N,MATCH("SC in FUND CCY",NAV!$A$1:$N$1,0),0))))</f>
        <v>n/a</v>
      </c>
    </row>
    <row r="757" spans="1:64" hidden="1" x14ac:dyDescent="0.25">
      <c r="A757" s="1">
        <v>44196</v>
      </c>
      <c r="B757" t="s">
        <v>122</v>
      </c>
      <c r="C757" t="s">
        <v>123</v>
      </c>
      <c r="D757" t="s">
        <v>57</v>
      </c>
      <c r="E757" t="s">
        <v>58</v>
      </c>
      <c r="F757" t="s">
        <v>59</v>
      </c>
      <c r="G757" t="s">
        <v>60</v>
      </c>
      <c r="H757">
        <v>850</v>
      </c>
      <c r="I757" t="s">
        <v>62</v>
      </c>
      <c r="L757" t="s">
        <v>57</v>
      </c>
      <c r="M757">
        <v>264287</v>
      </c>
      <c r="N757">
        <v>0</v>
      </c>
      <c r="Q757" t="s">
        <v>81</v>
      </c>
      <c r="AQ757">
        <v>-29094.06</v>
      </c>
      <c r="AS757">
        <v>-29094.06</v>
      </c>
      <c r="AT757">
        <v>-29094.06</v>
      </c>
      <c r="AV757">
        <v>-29094.06</v>
      </c>
      <c r="BA757">
        <v>820443.83</v>
      </c>
      <c r="BD757">
        <v>30245363.870000001</v>
      </c>
      <c r="BE757">
        <v>-9.6193000000000001E-2</v>
      </c>
      <c r="BF757" t="str">
        <f>IF(TRIM(W757)="",IF(TRIM(O757)="",IF(TRIM(M757)="","please check",CONCATENATE(M757,"_",COUNTIFS($M$2:$M757,M757,$C$2:$C757,$C757))),CONCATENATE(O757,"_",COUNTIFS($O$2:$O757,O757,$C$2:$C757,$C757))),W757)</f>
        <v>264287_1</v>
      </c>
      <c r="BG757" t="str">
        <f t="shared" si="41"/>
        <v/>
      </c>
      <c r="BH757">
        <f t="shared" si="42"/>
        <v>-29094.06</v>
      </c>
      <c r="BI757">
        <f t="shared" si="43"/>
        <v>-29094.06</v>
      </c>
      <c r="BJ757">
        <f>IF($I757&lt;&gt;"F.E.T.",$AV757,IF($BK757="",IF($D757=$L757,$BI757,-SUMIFS($BI:$BI,$BG:$BG,$BG757,$B:$B,$B757,$L:$L,"&lt;&gt;"&amp;$L757)+SUMIFS($AY:$AY,$BG:$BG,$BG757,$B:$B,$B757)),IF($D757=$L757,-SUMIFS($BI:$BI,$BG:$BG,$BG757,$B:$B,$B757,$L:$L,"&lt;&gt;"&amp;$L757)*VLOOKUP($D757&amp;(IF($L757=MID($Q757,FIND("Bought ",$Q757)+7,3),MID($Q757,FIND("Sold ",$Q757)+5,3),IF($L757=MID($Q757,FIND("Sold ",$Q757)+5,3),MID($Q757,FIND("Bought ",$Q757)+7,3),"error"))),FX!$A:$B,2,0)+SUMIFS($AY:$AY,$BG:$BG,$BG757,$B:$B,$B757),$BI757*(VLOOKUP($D757&amp;$L757,FX!$A:$B,2,0)))))</f>
        <v>-29094.06</v>
      </c>
      <c r="BK757" t="str">
        <f>IF(E757="CASH",IFERROR(VLOOKUP(M757,[1]mapping!$A:$C,3,0),""),IF(I757="F.E.T.",IF(VLOOKUP(O757,[1]forwards!$E:$Q,13,0)=0,"",VLOOKUP(O757,[1]forwards!$E:$Q,13,0)),""))</f>
        <v>P</v>
      </c>
      <c r="BL757" t="str">
        <f>IF($B757&lt;&gt;VLOOKUP($BL$1,NAV!$A:$N,MATCH("SubFund_Code",NAV!$A$1:$N$1,0),0),"n/a",IF($BK757="",$BJ757/SUMIFS($BJ:$BJ,$BK:$BK,"",$B:$B,$B757)*VLOOKUP($BL$1,NAV!$A:$N,MATCH("Hedged sc",NAV!$A$1:$N$1,0),0)/VLOOKUP($BL$1,NAV!$A:$N,MATCH("SC in FUND CCY",NAV!$A$1:$N$1,0),0),IF($BK757&lt;&gt;VLOOKUP($BL$1,NAV!$A:$N,MATCH("SC",NAV!$A$1:$N$1,0),0),"n/a",$BJ757/VLOOKUP($BL$1,NAV!$A:$N,MATCH("SC in FUND CCY",NAV!$A$1:$N$1,0),0))))</f>
        <v>n/a</v>
      </c>
    </row>
    <row r="758" spans="1:64" hidden="1" x14ac:dyDescent="0.25">
      <c r="A758" s="1">
        <v>44196</v>
      </c>
      <c r="B758" t="s">
        <v>122</v>
      </c>
      <c r="C758" t="s">
        <v>123</v>
      </c>
      <c r="D758" t="s">
        <v>57</v>
      </c>
      <c r="E758" t="s">
        <v>58</v>
      </c>
      <c r="F758" t="s">
        <v>59</v>
      </c>
      <c r="G758" t="s">
        <v>60</v>
      </c>
      <c r="H758">
        <v>850</v>
      </c>
      <c r="I758" t="s">
        <v>62</v>
      </c>
      <c r="L758" t="s">
        <v>57</v>
      </c>
      <c r="M758">
        <v>263076</v>
      </c>
      <c r="N758">
        <v>0</v>
      </c>
      <c r="Q758" t="s">
        <v>90</v>
      </c>
      <c r="AQ758">
        <v>-150.18</v>
      </c>
      <c r="AS758">
        <v>-150.18</v>
      </c>
      <c r="AT758">
        <v>-150.18</v>
      </c>
      <c r="AV758">
        <v>-150.18</v>
      </c>
      <c r="BA758">
        <v>820443.83</v>
      </c>
      <c r="BD758">
        <v>30245363.870000001</v>
      </c>
      <c r="BE758">
        <v>-4.9700000000000005E-4</v>
      </c>
      <c r="BF758" t="str">
        <f>IF(TRIM(W758)="",IF(TRIM(O758)="",IF(TRIM(M758)="","please check",CONCATENATE(M758,"_",COUNTIFS($M$2:$M758,M758,$C$2:$C758,$C758))),CONCATENATE(O758,"_",COUNTIFS($O$2:$O758,O758,$C$2:$C758,$C758))),W758)</f>
        <v>263076_1</v>
      </c>
      <c r="BG758" t="str">
        <f t="shared" si="41"/>
        <v/>
      </c>
      <c r="BH758">
        <f t="shared" si="42"/>
        <v>-150.18</v>
      </c>
      <c r="BI758">
        <f t="shared" si="43"/>
        <v>-150.18</v>
      </c>
      <c r="BJ758">
        <f>IF($I758&lt;&gt;"F.E.T.",$AV758,IF($BK758="",IF($D758=$L758,$BI758,-SUMIFS($BI:$BI,$BG:$BG,$BG758,$B:$B,$B758,$L:$L,"&lt;&gt;"&amp;$L758)+SUMIFS($AY:$AY,$BG:$BG,$BG758,$B:$B,$B758)),IF($D758=$L758,-SUMIFS($BI:$BI,$BG:$BG,$BG758,$B:$B,$B758,$L:$L,"&lt;&gt;"&amp;$L758)*VLOOKUP($D758&amp;(IF($L758=MID($Q758,FIND("Bought ",$Q758)+7,3),MID($Q758,FIND("Sold ",$Q758)+5,3),IF($L758=MID($Q758,FIND("Sold ",$Q758)+5,3),MID($Q758,FIND("Bought ",$Q758)+7,3),"error"))),FX!$A:$B,2,0)+SUMIFS($AY:$AY,$BG:$BG,$BG758,$B:$B,$B758),$BI758*(VLOOKUP($D758&amp;$L758,FX!$A:$B,2,0)))))</f>
        <v>-150.18</v>
      </c>
      <c r="BK758" t="str">
        <f>IF(E758="CASH",IFERROR(VLOOKUP(M758,[1]mapping!$A:$C,3,0),""),IF(I758="F.E.T.",IF(VLOOKUP(O758,[1]forwards!$E:$Q,13,0)=0,"",VLOOKUP(O758,[1]forwards!$E:$Q,13,0)),""))</f>
        <v>PD</v>
      </c>
      <c r="BL758" t="str">
        <f>IF($B758&lt;&gt;VLOOKUP($BL$1,NAV!$A:$N,MATCH("SubFund_Code",NAV!$A$1:$N$1,0),0),"n/a",IF($BK758="",$BJ758/SUMIFS($BJ:$BJ,$BK:$BK,"",$B:$B,$B758)*VLOOKUP($BL$1,NAV!$A:$N,MATCH("Hedged sc",NAV!$A$1:$N$1,0),0)/VLOOKUP($BL$1,NAV!$A:$N,MATCH("SC in FUND CCY",NAV!$A$1:$N$1,0),0),IF($BK758&lt;&gt;VLOOKUP($BL$1,NAV!$A:$N,MATCH("SC",NAV!$A$1:$N$1,0),0),"n/a",$BJ758/VLOOKUP($BL$1,NAV!$A:$N,MATCH("SC in FUND CCY",NAV!$A$1:$N$1,0),0))))</f>
        <v>n/a</v>
      </c>
    </row>
    <row r="759" spans="1:64" hidden="1" x14ac:dyDescent="0.25">
      <c r="A759" s="1">
        <v>44196</v>
      </c>
      <c r="B759" t="s">
        <v>122</v>
      </c>
      <c r="C759" t="s">
        <v>123</v>
      </c>
      <c r="D759" t="s">
        <v>57</v>
      </c>
      <c r="E759" t="s">
        <v>58</v>
      </c>
      <c r="F759" t="s">
        <v>59</v>
      </c>
      <c r="G759" t="s">
        <v>60</v>
      </c>
      <c r="H759">
        <v>600</v>
      </c>
      <c r="I759" t="s">
        <v>65</v>
      </c>
      <c r="L759" t="s">
        <v>57</v>
      </c>
      <c r="M759">
        <v>155000</v>
      </c>
      <c r="N759">
        <v>0</v>
      </c>
      <c r="Q759" t="s">
        <v>82</v>
      </c>
      <c r="AQ759">
        <v>58723.94</v>
      </c>
      <c r="AS759">
        <v>58723.94</v>
      </c>
      <c r="AT759">
        <v>58723.94</v>
      </c>
      <c r="AV759">
        <v>58723.94</v>
      </c>
      <c r="BA759">
        <v>820443.83</v>
      </c>
      <c r="BD759">
        <v>30245363.870000001</v>
      </c>
      <c r="BE759">
        <v>0.194158</v>
      </c>
      <c r="BF759" t="str">
        <f>IF(TRIM(W759)="",IF(TRIM(O759)="",IF(TRIM(M759)="","please check",CONCATENATE(M759,"_",COUNTIFS($M$2:$M759,M759,$C$2:$C759,$C759))),CONCATENATE(O759,"_",COUNTIFS($O$2:$O759,O759,$C$2:$C759,$C759))),W759)</f>
        <v>155000_1</v>
      </c>
      <c r="BG759" t="str">
        <f t="shared" si="41"/>
        <v/>
      </c>
      <c r="BH759">
        <f t="shared" si="42"/>
        <v>58723.94</v>
      </c>
      <c r="BI759">
        <f t="shared" si="43"/>
        <v>58723.94</v>
      </c>
      <c r="BJ759">
        <f>IF($I759&lt;&gt;"F.E.T.",$AV759,IF($BK759="",IF($D759=$L759,$BI759,-SUMIFS($BI:$BI,$BG:$BG,$BG759,$B:$B,$B759,$L:$L,"&lt;&gt;"&amp;$L759)+SUMIFS($AY:$AY,$BG:$BG,$BG759,$B:$B,$B759)),IF($D759=$L759,-SUMIFS($BI:$BI,$BG:$BG,$BG759,$B:$B,$B759,$L:$L,"&lt;&gt;"&amp;$L759)*VLOOKUP($D759&amp;(IF($L759=MID($Q759,FIND("Bought ",$Q759)+7,3),MID($Q759,FIND("Sold ",$Q759)+5,3),IF($L759=MID($Q759,FIND("Sold ",$Q759)+5,3),MID($Q759,FIND("Bought ",$Q759)+7,3),"error"))),FX!$A:$B,2,0)+SUMIFS($AY:$AY,$BG:$BG,$BG759,$B:$B,$B759),$BI759*(VLOOKUP($D759&amp;$L759,FX!$A:$B,2,0)))))</f>
        <v>58723.94</v>
      </c>
      <c r="BK759" t="str">
        <f>IF(E759="CASH",IFERROR(VLOOKUP(M759,[1]mapping!$A:$C,3,0),""),IF(I759="F.E.T.",IF(VLOOKUP(O759,[1]forwards!$E:$Q,13,0)=0,"",VLOOKUP(O759,[1]forwards!$E:$Q,13,0)),""))</f>
        <v/>
      </c>
      <c r="BL759" t="str">
        <f>IF($B759&lt;&gt;VLOOKUP($BL$1,NAV!$A:$N,MATCH("SubFund_Code",NAV!$A$1:$N$1,0),0),"n/a",IF($BK759="",$BJ759/SUMIFS($BJ:$BJ,$BK:$BK,"",$B:$B,$B759)*VLOOKUP($BL$1,NAV!$A:$N,MATCH("Hedged sc",NAV!$A$1:$N$1,0),0)/VLOOKUP($BL$1,NAV!$A:$N,MATCH("SC in FUND CCY",NAV!$A$1:$N$1,0),0),IF($BK759&lt;&gt;VLOOKUP($BL$1,NAV!$A:$N,MATCH("SC",NAV!$A$1:$N$1,0),0),"n/a",$BJ759/VLOOKUP($BL$1,NAV!$A:$N,MATCH("SC in FUND CCY",NAV!$A$1:$N$1,0),0))))</f>
        <v>n/a</v>
      </c>
    </row>
    <row r="760" spans="1:64" hidden="1" x14ac:dyDescent="0.25">
      <c r="A760" s="1">
        <v>44196</v>
      </c>
      <c r="B760" t="s">
        <v>122</v>
      </c>
      <c r="C760" t="s">
        <v>123</v>
      </c>
      <c r="D760" t="s">
        <v>57</v>
      </c>
      <c r="E760" t="s">
        <v>58</v>
      </c>
      <c r="F760" t="s">
        <v>59</v>
      </c>
      <c r="G760" t="s">
        <v>60</v>
      </c>
      <c r="H760">
        <v>600</v>
      </c>
      <c r="I760" t="s">
        <v>65</v>
      </c>
      <c r="L760" t="s">
        <v>57</v>
      </c>
      <c r="M760">
        <v>152001</v>
      </c>
      <c r="N760">
        <v>0</v>
      </c>
      <c r="Q760" t="s">
        <v>66</v>
      </c>
      <c r="AQ760">
        <v>-54.66</v>
      </c>
      <c r="AS760">
        <v>-54.66</v>
      </c>
      <c r="AT760">
        <v>-54.66</v>
      </c>
      <c r="AV760">
        <v>-54.66</v>
      </c>
      <c r="BA760">
        <v>820443.83</v>
      </c>
      <c r="BD760">
        <v>30245363.870000001</v>
      </c>
      <c r="BE760">
        <v>-1.8100000000000001E-4</v>
      </c>
      <c r="BF760" t="str">
        <f>IF(TRIM(W760)="",IF(TRIM(O760)="",IF(TRIM(M760)="","please check",CONCATENATE(M760,"_",COUNTIFS($M$2:$M760,M760,$C$2:$C760,$C760))),CONCATENATE(O760,"_",COUNTIFS($O$2:$O760,O760,$C$2:$C760,$C760))),W760)</f>
        <v>152001_1</v>
      </c>
      <c r="BG760" t="str">
        <f t="shared" si="41"/>
        <v/>
      </c>
      <c r="BH760">
        <f t="shared" si="42"/>
        <v>-54.66</v>
      </c>
      <c r="BI760">
        <f t="shared" si="43"/>
        <v>-54.66</v>
      </c>
      <c r="BJ760">
        <f>IF($I760&lt;&gt;"F.E.T.",$AV760,IF($BK760="",IF($D760=$L760,$BI760,-SUMIFS($BI:$BI,$BG:$BG,$BG760,$B:$B,$B760,$L:$L,"&lt;&gt;"&amp;$L760)+SUMIFS($AY:$AY,$BG:$BG,$BG760,$B:$B,$B760)),IF($D760=$L760,-SUMIFS($BI:$BI,$BG:$BG,$BG760,$B:$B,$B760,$L:$L,"&lt;&gt;"&amp;$L760)*VLOOKUP($D760&amp;(IF($L760=MID($Q760,FIND("Bought ",$Q760)+7,3),MID($Q760,FIND("Sold ",$Q760)+5,3),IF($L760=MID($Q760,FIND("Sold ",$Q760)+5,3),MID($Q760,FIND("Bought ",$Q760)+7,3),"error"))),FX!$A:$B,2,0)+SUMIFS($AY:$AY,$BG:$BG,$BG760,$B:$B,$B760),$BI760*(VLOOKUP($D760&amp;$L760,FX!$A:$B,2,0)))))</f>
        <v>-54.66</v>
      </c>
      <c r="BK760" t="str">
        <f>IF(E760="CASH",IFERROR(VLOOKUP(M760,[1]mapping!$A:$C,3,0),""),IF(I760="F.E.T.",IF(VLOOKUP(O760,[1]forwards!$E:$Q,13,0)=0,"",VLOOKUP(O760,[1]forwards!$E:$Q,13,0)),""))</f>
        <v/>
      </c>
      <c r="BL760" t="str">
        <f>IF($B760&lt;&gt;VLOOKUP($BL$1,NAV!$A:$N,MATCH("SubFund_Code",NAV!$A$1:$N$1,0),0),"n/a",IF($BK760="",$BJ760/SUMIFS($BJ:$BJ,$BK:$BK,"",$B:$B,$B760)*VLOOKUP($BL$1,NAV!$A:$N,MATCH("Hedged sc",NAV!$A$1:$N$1,0),0)/VLOOKUP($BL$1,NAV!$A:$N,MATCH("SC in FUND CCY",NAV!$A$1:$N$1,0),0),IF($BK760&lt;&gt;VLOOKUP($BL$1,NAV!$A:$N,MATCH("SC",NAV!$A$1:$N$1,0),0),"n/a",$BJ760/VLOOKUP($BL$1,NAV!$A:$N,MATCH("SC in FUND CCY",NAV!$A$1:$N$1,0),0))))</f>
        <v>n/a</v>
      </c>
    </row>
    <row r="761" spans="1:64" hidden="1" x14ac:dyDescent="0.25">
      <c r="A761" s="1">
        <v>44196</v>
      </c>
      <c r="B761" t="s">
        <v>122</v>
      </c>
      <c r="C761" t="s">
        <v>123</v>
      </c>
      <c r="D761" t="s">
        <v>57</v>
      </c>
      <c r="E761" t="s">
        <v>58</v>
      </c>
      <c r="F761" t="s">
        <v>59</v>
      </c>
      <c r="G761" t="s">
        <v>60</v>
      </c>
      <c r="H761">
        <v>450</v>
      </c>
      <c r="I761" t="s">
        <v>58</v>
      </c>
      <c r="L761" t="s">
        <v>63</v>
      </c>
      <c r="M761">
        <v>144120</v>
      </c>
      <c r="N761">
        <v>0</v>
      </c>
      <c r="Q761" t="s">
        <v>61</v>
      </c>
      <c r="AQ761">
        <v>-0.02</v>
      </c>
      <c r="AS761">
        <v>-0.02</v>
      </c>
      <c r="AT761">
        <v>-0.02</v>
      </c>
      <c r="AV761">
        <v>-0.02</v>
      </c>
      <c r="BA761">
        <v>-0.02</v>
      </c>
      <c r="BD761">
        <v>30245363.870000001</v>
      </c>
      <c r="BE761">
        <v>0</v>
      </c>
      <c r="BF761" t="str">
        <f>IF(TRIM(W761)="",IF(TRIM(O761)="",IF(TRIM(M761)="","please check",CONCATENATE(M761,"_",COUNTIFS($M$2:$M761,M761,$C$2:$C761,$C761))),CONCATENATE(O761,"_",COUNTIFS($O$2:$O761,O761,$C$2:$C761,$C761))),W761)</f>
        <v>144120_1</v>
      </c>
      <c r="BG761" t="str">
        <f t="shared" si="41"/>
        <v/>
      </c>
      <c r="BH761">
        <f t="shared" si="42"/>
        <v>-0.02</v>
      </c>
      <c r="BI761">
        <f t="shared" si="43"/>
        <v>-0.02</v>
      </c>
      <c r="BJ761">
        <f>IF($I761&lt;&gt;"F.E.T.",$AV761,IF($BK761="",IF($D761=$L761,$BI761,-SUMIFS($BI:$BI,$BG:$BG,$BG761,$B:$B,$B761,$L:$L,"&lt;&gt;"&amp;$L761)+SUMIFS($AY:$AY,$BG:$BG,$BG761,$B:$B,$B761)),IF($D761=$L761,-SUMIFS($BI:$BI,$BG:$BG,$BG761,$B:$B,$B761,$L:$L,"&lt;&gt;"&amp;$L761)*VLOOKUP($D761&amp;(IF($L761=MID($Q761,FIND("Bought ",$Q761)+7,3),MID($Q761,FIND("Sold ",$Q761)+5,3),IF($L761=MID($Q761,FIND("Sold ",$Q761)+5,3),MID($Q761,FIND("Bought ",$Q761)+7,3),"error"))),FX!$A:$B,2,0)+SUMIFS($AY:$AY,$BG:$BG,$BG761,$B:$B,$B761),$BI761*(VLOOKUP($D761&amp;$L761,FX!$A:$B,2,0)))))</f>
        <v>-0.02</v>
      </c>
      <c r="BK761" t="str">
        <f>IF(E761="CASH",IFERROR(VLOOKUP(M761,[1]mapping!$A:$C,3,0),""),IF(I761="F.E.T.",IF(VLOOKUP(O761,[1]forwards!$E:$Q,13,0)=0,"",VLOOKUP(O761,[1]forwards!$E:$Q,13,0)),""))</f>
        <v/>
      </c>
      <c r="BL761" t="str">
        <f>IF($B761&lt;&gt;VLOOKUP($BL$1,NAV!$A:$N,MATCH("SubFund_Code",NAV!$A$1:$N$1,0),0),"n/a",IF($BK761="",$BJ761/SUMIFS($BJ:$BJ,$BK:$BK,"",$B:$B,$B761)*VLOOKUP($BL$1,NAV!$A:$N,MATCH("Hedged sc",NAV!$A$1:$N$1,0),0)/VLOOKUP($BL$1,NAV!$A:$N,MATCH("SC in FUND CCY",NAV!$A$1:$N$1,0),0),IF($BK761&lt;&gt;VLOOKUP($BL$1,NAV!$A:$N,MATCH("SC",NAV!$A$1:$N$1,0),0),"n/a",$BJ761/VLOOKUP($BL$1,NAV!$A:$N,MATCH("SC in FUND CCY",NAV!$A$1:$N$1,0),0))))</f>
        <v>n/a</v>
      </c>
    </row>
    <row r="762" spans="1:64" hidden="1" x14ac:dyDescent="0.25">
      <c r="A762" s="1">
        <v>44196</v>
      </c>
      <c r="B762" t="s">
        <v>122</v>
      </c>
      <c r="C762" t="s">
        <v>123</v>
      </c>
      <c r="D762" t="s">
        <v>57</v>
      </c>
      <c r="E762" t="s">
        <v>58</v>
      </c>
      <c r="F762" t="s">
        <v>59</v>
      </c>
      <c r="G762" t="s">
        <v>60</v>
      </c>
      <c r="H762">
        <v>450</v>
      </c>
      <c r="I762" t="s">
        <v>58</v>
      </c>
      <c r="L762" t="s">
        <v>57</v>
      </c>
      <c r="M762">
        <v>144120</v>
      </c>
      <c r="N762">
        <v>0</v>
      </c>
      <c r="Q762" t="s">
        <v>61</v>
      </c>
      <c r="AQ762">
        <v>826750.44</v>
      </c>
      <c r="AS762">
        <v>826750.44</v>
      </c>
      <c r="AT762">
        <v>826750.44</v>
      </c>
      <c r="AV762">
        <v>826750.44</v>
      </c>
      <c r="BA762">
        <v>820443.83</v>
      </c>
      <c r="BD762">
        <v>30245363.870000001</v>
      </c>
      <c r="BE762">
        <v>2.7334779999999999</v>
      </c>
      <c r="BF762" t="str">
        <f>IF(TRIM(W762)="",IF(TRIM(O762)="",IF(TRIM(M762)="","please check",CONCATENATE(M762,"_",COUNTIFS($M$2:$M762,M762,$C$2:$C762,$C762))),CONCATENATE(O762,"_",COUNTIFS($O$2:$O762,O762,$C$2:$C762,$C762))),W762)</f>
        <v>144120_2</v>
      </c>
      <c r="BG762" t="str">
        <f t="shared" si="41"/>
        <v/>
      </c>
      <c r="BH762">
        <f t="shared" si="42"/>
        <v>826750.44</v>
      </c>
      <c r="BI762">
        <f t="shared" si="43"/>
        <v>826750.44</v>
      </c>
      <c r="BJ762">
        <f>IF($I762&lt;&gt;"F.E.T.",$AV762,IF($BK762="",IF($D762=$L762,$BI762,-SUMIFS($BI:$BI,$BG:$BG,$BG762,$B:$B,$B762,$L:$L,"&lt;&gt;"&amp;$L762)+SUMIFS($AY:$AY,$BG:$BG,$BG762,$B:$B,$B762)),IF($D762=$L762,-SUMIFS($BI:$BI,$BG:$BG,$BG762,$B:$B,$B762,$L:$L,"&lt;&gt;"&amp;$L762)*VLOOKUP($D762&amp;(IF($L762=MID($Q762,FIND("Bought ",$Q762)+7,3),MID($Q762,FIND("Sold ",$Q762)+5,3),IF($L762=MID($Q762,FIND("Sold ",$Q762)+5,3),MID($Q762,FIND("Bought ",$Q762)+7,3),"error"))),FX!$A:$B,2,0)+SUMIFS($AY:$AY,$BG:$BG,$BG762,$B:$B,$B762),$BI762*(VLOOKUP($D762&amp;$L762,FX!$A:$B,2,0)))))</f>
        <v>826750.44</v>
      </c>
      <c r="BK762" t="str">
        <f>IF(E762="CASH",IFERROR(VLOOKUP(M762,[1]mapping!$A:$C,3,0),""),IF(I762="F.E.T.",IF(VLOOKUP(O762,[1]forwards!$E:$Q,13,0)=0,"",VLOOKUP(O762,[1]forwards!$E:$Q,13,0)),""))</f>
        <v/>
      </c>
      <c r="BL762" t="str">
        <f>IF($B762&lt;&gt;VLOOKUP($BL$1,NAV!$A:$N,MATCH("SubFund_Code",NAV!$A$1:$N$1,0),0),"n/a",IF($BK762="",$BJ762/SUMIFS($BJ:$BJ,$BK:$BK,"",$B:$B,$B762)*VLOOKUP($BL$1,NAV!$A:$N,MATCH("Hedged sc",NAV!$A$1:$N$1,0),0)/VLOOKUP($BL$1,NAV!$A:$N,MATCH("SC in FUND CCY",NAV!$A$1:$N$1,0),0),IF($BK762&lt;&gt;VLOOKUP($BL$1,NAV!$A:$N,MATCH("SC",NAV!$A$1:$N$1,0),0),"n/a",$BJ762/VLOOKUP($BL$1,NAV!$A:$N,MATCH("SC in FUND CCY",NAV!$A$1:$N$1,0),0))))</f>
        <v>n/a</v>
      </c>
    </row>
    <row r="763" spans="1:64" hidden="1" x14ac:dyDescent="0.25">
      <c r="A763" s="1">
        <v>44196</v>
      </c>
      <c r="B763" t="s">
        <v>122</v>
      </c>
      <c r="C763" t="s">
        <v>123</v>
      </c>
      <c r="D763" t="s">
        <v>57</v>
      </c>
      <c r="E763" t="s">
        <v>58</v>
      </c>
      <c r="F763" t="s">
        <v>59</v>
      </c>
      <c r="G763" t="s">
        <v>60</v>
      </c>
      <c r="H763">
        <v>850</v>
      </c>
      <c r="I763" t="s">
        <v>62</v>
      </c>
      <c r="L763" t="s">
        <v>57</v>
      </c>
      <c r="M763">
        <v>294880</v>
      </c>
      <c r="N763">
        <v>0</v>
      </c>
      <c r="Q763" t="s">
        <v>89</v>
      </c>
      <c r="AQ763">
        <v>-131.62</v>
      </c>
      <c r="AS763">
        <v>-131.62</v>
      </c>
      <c r="AT763">
        <v>-131.62</v>
      </c>
      <c r="AV763">
        <v>-131.62</v>
      </c>
      <c r="BA763">
        <v>820443.83</v>
      </c>
      <c r="BD763">
        <v>30245363.870000001</v>
      </c>
      <c r="BE763">
        <v>-4.35E-4</v>
      </c>
      <c r="BF763" t="str">
        <f>IF(TRIM(W763)="",IF(TRIM(O763)="",IF(TRIM(M763)="","please check",CONCATENATE(M763,"_",COUNTIFS($M$2:$M763,M763,$C$2:$C763,$C763))),CONCATENATE(O763,"_",COUNTIFS($O$2:$O763,O763,$C$2:$C763,$C763))),W763)</f>
        <v>294880_1</v>
      </c>
      <c r="BG763" t="str">
        <f t="shared" si="41"/>
        <v/>
      </c>
      <c r="BH763">
        <f t="shared" si="42"/>
        <v>-131.62</v>
      </c>
      <c r="BI763">
        <f t="shared" si="43"/>
        <v>-131.62</v>
      </c>
      <c r="BJ763">
        <f>IF($I763&lt;&gt;"F.E.T.",$AV763,IF($BK763="",IF($D763=$L763,$BI763,-SUMIFS($BI:$BI,$BG:$BG,$BG763,$B:$B,$B763,$L:$L,"&lt;&gt;"&amp;$L763)+SUMIFS($AY:$AY,$BG:$BG,$BG763,$B:$B,$B763)),IF($D763=$L763,-SUMIFS($BI:$BI,$BG:$BG,$BG763,$B:$B,$B763,$L:$L,"&lt;&gt;"&amp;$L763)*VLOOKUP($D763&amp;(IF($L763=MID($Q763,FIND("Bought ",$Q763)+7,3),MID($Q763,FIND("Sold ",$Q763)+5,3),IF($L763=MID($Q763,FIND("Sold ",$Q763)+5,3),MID($Q763,FIND("Bought ",$Q763)+7,3),"error"))),FX!$A:$B,2,0)+SUMIFS($AY:$AY,$BG:$BG,$BG763,$B:$B,$B763),$BI763*(VLOOKUP($D763&amp;$L763,FX!$A:$B,2,0)))))</f>
        <v>-131.62</v>
      </c>
      <c r="BK763" t="str">
        <f>IF(E763="CASH",IFERROR(VLOOKUP(M763,[1]mapping!$A:$C,3,0),""),IF(I763="F.E.T.",IF(VLOOKUP(O763,[1]forwards!$E:$Q,13,0)=0,"",VLOOKUP(O763,[1]forwards!$E:$Q,13,0)),""))</f>
        <v>PD</v>
      </c>
      <c r="BL763" t="str">
        <f>IF($B763&lt;&gt;VLOOKUP($BL$1,NAV!$A:$N,MATCH("SubFund_Code",NAV!$A$1:$N$1,0),0),"n/a",IF($BK763="",$BJ763/SUMIFS($BJ:$BJ,$BK:$BK,"",$B:$B,$B763)*VLOOKUP($BL$1,NAV!$A:$N,MATCH("Hedged sc",NAV!$A$1:$N$1,0),0)/VLOOKUP($BL$1,NAV!$A:$N,MATCH("SC in FUND CCY",NAV!$A$1:$N$1,0),0),IF($BK763&lt;&gt;VLOOKUP($BL$1,NAV!$A:$N,MATCH("SC",NAV!$A$1:$N$1,0),0),"n/a",$BJ763/VLOOKUP($BL$1,NAV!$A:$N,MATCH("SC in FUND CCY",NAV!$A$1:$N$1,0),0))))</f>
        <v>n/a</v>
      </c>
    </row>
    <row r="764" spans="1:64" hidden="1" x14ac:dyDescent="0.25">
      <c r="A764" s="1">
        <v>44196</v>
      </c>
      <c r="B764" t="s">
        <v>122</v>
      </c>
      <c r="C764" t="s">
        <v>123</v>
      </c>
      <c r="D764" t="s">
        <v>57</v>
      </c>
      <c r="E764" t="s">
        <v>58</v>
      </c>
      <c r="F764" t="s">
        <v>59</v>
      </c>
      <c r="G764" t="s">
        <v>60</v>
      </c>
      <c r="H764">
        <v>850</v>
      </c>
      <c r="I764" t="s">
        <v>62</v>
      </c>
      <c r="L764" t="s">
        <v>57</v>
      </c>
      <c r="M764">
        <v>294876</v>
      </c>
      <c r="N764">
        <v>0</v>
      </c>
      <c r="Q764" t="s">
        <v>88</v>
      </c>
      <c r="AQ764">
        <v>-37.450000000000003</v>
      </c>
      <c r="AS764">
        <v>-37.450000000000003</v>
      </c>
      <c r="AT764">
        <v>-37.450000000000003</v>
      </c>
      <c r="AV764">
        <v>-37.450000000000003</v>
      </c>
      <c r="BA764">
        <v>820443.83</v>
      </c>
      <c r="BD764">
        <v>30245363.870000001</v>
      </c>
      <c r="BE764">
        <v>-1.2400000000000001E-4</v>
      </c>
      <c r="BF764" t="str">
        <f>IF(TRIM(W764)="",IF(TRIM(O764)="",IF(TRIM(M764)="","please check",CONCATENATE(M764,"_",COUNTIFS($M$2:$M764,M764,$C$2:$C764,$C764))),CONCATENATE(O764,"_",COUNTIFS($O$2:$O764,O764,$C$2:$C764,$C764))),W764)</f>
        <v>294876_1</v>
      </c>
      <c r="BG764" t="str">
        <f t="shared" si="41"/>
        <v/>
      </c>
      <c r="BH764">
        <f t="shared" si="42"/>
        <v>-37.450000000000003</v>
      </c>
      <c r="BI764">
        <f t="shared" si="43"/>
        <v>-37.450000000000003</v>
      </c>
      <c r="BJ764">
        <f>IF($I764&lt;&gt;"F.E.T.",$AV764,IF($BK764="",IF($D764=$L764,$BI764,-SUMIFS($BI:$BI,$BG:$BG,$BG764,$B:$B,$B764,$L:$L,"&lt;&gt;"&amp;$L764)+SUMIFS($AY:$AY,$BG:$BG,$BG764,$B:$B,$B764)),IF($D764=$L764,-SUMIFS($BI:$BI,$BG:$BG,$BG764,$B:$B,$B764,$L:$L,"&lt;&gt;"&amp;$L764)*VLOOKUP($D764&amp;(IF($L764=MID($Q764,FIND("Bought ",$Q764)+7,3),MID($Q764,FIND("Sold ",$Q764)+5,3),IF($L764=MID($Q764,FIND("Sold ",$Q764)+5,3),MID($Q764,FIND("Bought ",$Q764)+7,3),"error"))),FX!$A:$B,2,0)+SUMIFS($AY:$AY,$BG:$BG,$BG764,$B:$B,$B764),$BI764*(VLOOKUP($D764&amp;$L764,FX!$A:$B,2,0)))))</f>
        <v>-37.450000000000003</v>
      </c>
      <c r="BK764" t="str">
        <f>IF(E764="CASH",IFERROR(VLOOKUP(M764,[1]mapping!$A:$C,3,0),""),IF(I764="F.E.T.",IF(VLOOKUP(O764,[1]forwards!$E:$Q,13,0)=0,"",VLOOKUP(O764,[1]forwards!$E:$Q,13,0)),""))</f>
        <v>PD</v>
      </c>
      <c r="BL764" t="str">
        <f>IF($B764&lt;&gt;VLOOKUP($BL$1,NAV!$A:$N,MATCH("SubFund_Code",NAV!$A$1:$N$1,0),0),"n/a",IF($BK764="",$BJ764/SUMIFS($BJ:$BJ,$BK:$BK,"",$B:$B,$B764)*VLOOKUP($BL$1,NAV!$A:$N,MATCH("Hedged sc",NAV!$A$1:$N$1,0),0)/VLOOKUP($BL$1,NAV!$A:$N,MATCH("SC in FUND CCY",NAV!$A$1:$N$1,0),0),IF($BK764&lt;&gt;VLOOKUP($BL$1,NAV!$A:$N,MATCH("SC",NAV!$A$1:$N$1,0),0),"n/a",$BJ764/VLOOKUP($BL$1,NAV!$A:$N,MATCH("SC in FUND CCY",NAV!$A$1:$N$1,0),0))))</f>
        <v>n/a</v>
      </c>
    </row>
    <row r="765" spans="1:64" hidden="1" x14ac:dyDescent="0.25">
      <c r="A765" s="1">
        <v>44196</v>
      </c>
      <c r="B765" t="s">
        <v>122</v>
      </c>
      <c r="C765" t="s">
        <v>123</v>
      </c>
      <c r="D765" t="s">
        <v>57</v>
      </c>
      <c r="E765" t="s">
        <v>58</v>
      </c>
      <c r="F765" t="s">
        <v>59</v>
      </c>
      <c r="G765" t="s">
        <v>60</v>
      </c>
      <c r="H765">
        <v>850</v>
      </c>
      <c r="I765" t="s">
        <v>62</v>
      </c>
      <c r="L765" t="s">
        <v>57</v>
      </c>
      <c r="M765">
        <v>290162</v>
      </c>
      <c r="N765">
        <v>0</v>
      </c>
      <c r="Q765" t="s">
        <v>95</v>
      </c>
      <c r="AQ765">
        <v>-6.06</v>
      </c>
      <c r="AS765">
        <v>-6.06</v>
      </c>
      <c r="AT765">
        <v>-6.06</v>
      </c>
      <c r="AV765">
        <v>-6.06</v>
      </c>
      <c r="BA765">
        <v>820443.83</v>
      </c>
      <c r="BD765">
        <v>30245363.870000001</v>
      </c>
      <c r="BE765">
        <v>-2.0000000000000002E-5</v>
      </c>
      <c r="BF765" t="str">
        <f>IF(TRIM(W765)="",IF(TRIM(O765)="",IF(TRIM(M765)="","please check",CONCATENATE(M765,"_",COUNTIFS($M$2:$M765,M765,$C$2:$C765,$C765))),CONCATENATE(O765,"_",COUNTIFS($O$2:$O765,O765,$C$2:$C765,$C765))),W765)</f>
        <v>290162_1</v>
      </c>
      <c r="BG765" t="str">
        <f t="shared" si="41"/>
        <v/>
      </c>
      <c r="BH765">
        <f t="shared" si="42"/>
        <v>-6.06</v>
      </c>
      <c r="BI765">
        <f t="shared" si="43"/>
        <v>-6.06</v>
      </c>
      <c r="BJ765">
        <f>IF($I765&lt;&gt;"F.E.T.",$AV765,IF($BK765="",IF($D765=$L765,$BI765,-SUMIFS($BI:$BI,$BG:$BG,$BG765,$B:$B,$B765,$L:$L,"&lt;&gt;"&amp;$L765)+SUMIFS($AY:$AY,$BG:$BG,$BG765,$B:$B,$B765)),IF($D765=$L765,-SUMIFS($BI:$BI,$BG:$BG,$BG765,$B:$B,$B765,$L:$L,"&lt;&gt;"&amp;$L765)*VLOOKUP($D765&amp;(IF($L765=MID($Q765,FIND("Bought ",$Q765)+7,3),MID($Q765,FIND("Sold ",$Q765)+5,3),IF($L765=MID($Q765,FIND("Sold ",$Q765)+5,3),MID($Q765,FIND("Bought ",$Q765)+7,3),"error"))),FX!$A:$B,2,0)+SUMIFS($AY:$AY,$BG:$BG,$BG765,$B:$B,$B765),$BI765*(VLOOKUP($D765&amp;$L765,FX!$A:$B,2,0)))))</f>
        <v>-6.06</v>
      </c>
      <c r="BK765" t="str">
        <f>IF(E765="CASH",IFERROR(VLOOKUP(M765,[1]mapping!$A:$C,3,0),""),IF(I765="F.E.T.",IF(VLOOKUP(O765,[1]forwards!$E:$Q,13,0)=0,"",VLOOKUP(O765,[1]forwards!$E:$Q,13,0)),""))</f>
        <v>PUH</v>
      </c>
      <c r="BL765" t="str">
        <f>IF($B765&lt;&gt;VLOOKUP($BL$1,NAV!$A:$N,MATCH("SubFund_Code",NAV!$A$1:$N$1,0),0),"n/a",IF($BK765="",$BJ765/SUMIFS($BJ:$BJ,$BK:$BK,"",$B:$B,$B765)*VLOOKUP($BL$1,NAV!$A:$N,MATCH("Hedged sc",NAV!$A$1:$N$1,0),0)/VLOOKUP($BL$1,NAV!$A:$N,MATCH("SC in FUND CCY",NAV!$A$1:$N$1,0),0),IF($BK765&lt;&gt;VLOOKUP($BL$1,NAV!$A:$N,MATCH("SC",NAV!$A$1:$N$1,0),0),"n/a",$BJ765/VLOOKUP($BL$1,NAV!$A:$N,MATCH("SC in FUND CCY",NAV!$A$1:$N$1,0),0))))</f>
        <v>n/a</v>
      </c>
    </row>
    <row r="766" spans="1:64" hidden="1" x14ac:dyDescent="0.25">
      <c r="A766" s="1">
        <v>44196</v>
      </c>
      <c r="B766" t="s">
        <v>122</v>
      </c>
      <c r="C766" t="s">
        <v>123</v>
      </c>
      <c r="D766" t="s">
        <v>57</v>
      </c>
      <c r="E766" t="s">
        <v>58</v>
      </c>
      <c r="F766" t="s">
        <v>59</v>
      </c>
      <c r="G766" t="s">
        <v>60</v>
      </c>
      <c r="H766">
        <v>850</v>
      </c>
      <c r="I766" t="s">
        <v>62</v>
      </c>
      <c r="L766" t="s">
        <v>57</v>
      </c>
      <c r="M766">
        <v>294755</v>
      </c>
      <c r="N766">
        <v>0</v>
      </c>
      <c r="Q766" t="s">
        <v>87</v>
      </c>
      <c r="AQ766">
        <v>-5.6</v>
      </c>
      <c r="AS766">
        <v>-5.6</v>
      </c>
      <c r="AT766">
        <v>-5.6</v>
      </c>
      <c r="AV766">
        <v>-5.6</v>
      </c>
      <c r="BA766">
        <v>820443.83</v>
      </c>
      <c r="BD766">
        <v>30245363.870000001</v>
      </c>
      <c r="BE766">
        <v>-1.9000000000000001E-5</v>
      </c>
      <c r="BF766" t="str">
        <f>IF(TRIM(W766)="",IF(TRIM(O766)="",IF(TRIM(M766)="","please check",CONCATENATE(M766,"_",COUNTIFS($M$2:$M766,M766,$C$2:$C766,$C766))),CONCATENATE(O766,"_",COUNTIFS($O$2:$O766,O766,$C$2:$C766,$C766))),W766)</f>
        <v>294755_1</v>
      </c>
      <c r="BG766" t="str">
        <f t="shared" si="41"/>
        <v/>
      </c>
      <c r="BH766">
        <f t="shared" si="42"/>
        <v>-5.6</v>
      </c>
      <c r="BI766">
        <f t="shared" si="43"/>
        <v>-5.6</v>
      </c>
      <c r="BJ766">
        <f>IF($I766&lt;&gt;"F.E.T.",$AV766,IF($BK766="",IF($D766=$L766,$BI766,-SUMIFS($BI:$BI,$BG:$BG,$BG766,$B:$B,$B766,$L:$L,"&lt;&gt;"&amp;$L766)+SUMIFS($AY:$AY,$BG:$BG,$BG766,$B:$B,$B766)),IF($D766=$L766,-SUMIFS($BI:$BI,$BG:$BG,$BG766,$B:$B,$B766,$L:$L,"&lt;&gt;"&amp;$L766)*VLOOKUP($D766&amp;(IF($L766=MID($Q766,FIND("Bought ",$Q766)+7,3),MID($Q766,FIND("Sold ",$Q766)+5,3),IF($L766=MID($Q766,FIND("Sold ",$Q766)+5,3),MID($Q766,FIND("Bought ",$Q766)+7,3),"error"))),FX!$A:$B,2,0)+SUMIFS($AY:$AY,$BG:$BG,$BG766,$B:$B,$B766),$BI766*(VLOOKUP($D766&amp;$L766,FX!$A:$B,2,0)))))</f>
        <v>-5.6</v>
      </c>
      <c r="BK766" t="str">
        <f>IF(E766="CASH",IFERROR(VLOOKUP(M766,[1]mapping!$A:$C,3,0),""),IF(I766="F.E.T.",IF(VLOOKUP(O766,[1]forwards!$E:$Q,13,0)=0,"",VLOOKUP(O766,[1]forwards!$E:$Q,13,0)),""))</f>
        <v>PUH</v>
      </c>
      <c r="BL766" t="str">
        <f>IF($B766&lt;&gt;VLOOKUP($BL$1,NAV!$A:$N,MATCH("SubFund_Code",NAV!$A$1:$N$1,0),0),"n/a",IF($BK766="",$BJ766/SUMIFS($BJ:$BJ,$BK:$BK,"",$B:$B,$B766)*VLOOKUP($BL$1,NAV!$A:$N,MATCH("Hedged sc",NAV!$A$1:$N$1,0),0)/VLOOKUP($BL$1,NAV!$A:$N,MATCH("SC in FUND CCY",NAV!$A$1:$N$1,0),0),IF($BK766&lt;&gt;VLOOKUP($BL$1,NAV!$A:$N,MATCH("SC",NAV!$A$1:$N$1,0),0),"n/a",$BJ766/VLOOKUP($BL$1,NAV!$A:$N,MATCH("SC in FUND CCY",NAV!$A$1:$N$1,0),0))))</f>
        <v>n/a</v>
      </c>
    </row>
    <row r="767" spans="1:64" hidden="1" x14ac:dyDescent="0.25">
      <c r="A767" s="1">
        <v>44196</v>
      </c>
      <c r="B767" t="s">
        <v>122</v>
      </c>
      <c r="C767" t="s">
        <v>123</v>
      </c>
      <c r="D767" t="s">
        <v>57</v>
      </c>
      <c r="E767" t="s">
        <v>58</v>
      </c>
      <c r="F767" t="s">
        <v>59</v>
      </c>
      <c r="G767" t="s">
        <v>60</v>
      </c>
      <c r="H767">
        <v>850</v>
      </c>
      <c r="I767" t="s">
        <v>62</v>
      </c>
      <c r="L767" t="s">
        <v>57</v>
      </c>
      <c r="M767">
        <v>294864</v>
      </c>
      <c r="N767">
        <v>0</v>
      </c>
      <c r="Q767" t="s">
        <v>79</v>
      </c>
      <c r="AQ767">
        <v>-3636.02</v>
      </c>
      <c r="AS767">
        <v>-3636.02</v>
      </c>
      <c r="AT767">
        <v>-3636.02</v>
      </c>
      <c r="AV767">
        <v>-3636.02</v>
      </c>
      <c r="BA767">
        <v>820443.83</v>
      </c>
      <c r="BD767">
        <v>30245363.870000001</v>
      </c>
      <c r="BE767">
        <v>-1.2022E-2</v>
      </c>
      <c r="BF767" t="str">
        <f>IF(TRIM(W767)="",IF(TRIM(O767)="",IF(TRIM(M767)="","please check",CONCATENATE(M767,"_",COUNTIFS($M$2:$M767,M767,$C$2:$C767,$C767))),CONCATENATE(O767,"_",COUNTIFS($O$2:$O767,O767,$C$2:$C767,$C767))),W767)</f>
        <v>294864_1</v>
      </c>
      <c r="BG767" t="str">
        <f t="shared" si="41"/>
        <v/>
      </c>
      <c r="BH767">
        <f t="shared" si="42"/>
        <v>-3636.02</v>
      </c>
      <c r="BI767">
        <f t="shared" si="43"/>
        <v>-3636.02</v>
      </c>
      <c r="BJ767">
        <f>IF($I767&lt;&gt;"F.E.T.",$AV767,IF($BK767="",IF($D767=$L767,$BI767,-SUMIFS($BI:$BI,$BG:$BG,$BG767,$B:$B,$B767,$L:$L,"&lt;&gt;"&amp;$L767)+SUMIFS($AY:$AY,$BG:$BG,$BG767,$B:$B,$B767)),IF($D767=$L767,-SUMIFS($BI:$BI,$BG:$BG,$BG767,$B:$B,$B767,$L:$L,"&lt;&gt;"&amp;$L767)*VLOOKUP($D767&amp;(IF($L767=MID($Q767,FIND("Bought ",$Q767)+7,3),MID($Q767,FIND("Sold ",$Q767)+5,3),IF($L767=MID($Q767,FIND("Sold ",$Q767)+5,3),MID($Q767,FIND("Bought ",$Q767)+7,3),"error"))),FX!$A:$B,2,0)+SUMIFS($AY:$AY,$BG:$BG,$BG767,$B:$B,$B767),$BI767*(VLOOKUP($D767&amp;$L767,FX!$A:$B,2,0)))))</f>
        <v>-3636.02</v>
      </c>
      <c r="BK767" t="str">
        <f>IF(E767="CASH",IFERROR(VLOOKUP(M767,[1]mapping!$A:$C,3,0),""),IF(I767="F.E.T.",IF(VLOOKUP(O767,[1]forwards!$E:$Q,13,0)=0,"",VLOOKUP(O767,[1]forwards!$E:$Q,13,0)),""))</f>
        <v>P</v>
      </c>
      <c r="BL767" t="str">
        <f>IF($B767&lt;&gt;VLOOKUP($BL$1,NAV!$A:$N,MATCH("SubFund_Code",NAV!$A$1:$N$1,0),0),"n/a",IF($BK767="",$BJ767/SUMIFS($BJ:$BJ,$BK:$BK,"",$B:$B,$B767)*VLOOKUP($BL$1,NAV!$A:$N,MATCH("Hedged sc",NAV!$A$1:$N$1,0),0)/VLOOKUP($BL$1,NAV!$A:$N,MATCH("SC in FUND CCY",NAV!$A$1:$N$1,0),0),IF($BK767&lt;&gt;VLOOKUP($BL$1,NAV!$A:$N,MATCH("SC",NAV!$A$1:$N$1,0),0),"n/a",$BJ767/VLOOKUP($BL$1,NAV!$A:$N,MATCH("SC in FUND CCY",NAV!$A$1:$N$1,0),0))))</f>
        <v>n/a</v>
      </c>
    </row>
    <row r="768" spans="1:64" hidden="1" x14ac:dyDescent="0.25">
      <c r="A768" s="1">
        <v>44196</v>
      </c>
      <c r="B768" t="s">
        <v>122</v>
      </c>
      <c r="C768" t="s">
        <v>123</v>
      </c>
      <c r="D768" t="s">
        <v>57</v>
      </c>
      <c r="E768" t="s">
        <v>124</v>
      </c>
      <c r="F768" t="s">
        <v>125</v>
      </c>
      <c r="G768" t="s">
        <v>126</v>
      </c>
      <c r="H768">
        <v>400</v>
      </c>
      <c r="I768" t="s">
        <v>197</v>
      </c>
      <c r="J768">
        <v>410</v>
      </c>
      <c r="K768" t="s">
        <v>198</v>
      </c>
      <c r="L768" t="s">
        <v>57</v>
      </c>
      <c r="P768">
        <v>852755000000</v>
      </c>
      <c r="Q768" t="s">
        <v>415</v>
      </c>
      <c r="R768" t="s">
        <v>199</v>
      </c>
      <c r="S768" t="s">
        <v>149</v>
      </c>
      <c r="T768" t="s">
        <v>157</v>
      </c>
      <c r="U768" t="s">
        <v>287</v>
      </c>
      <c r="V768">
        <v>697963</v>
      </c>
      <c r="W768" t="s">
        <v>416</v>
      </c>
      <c r="X768" t="s">
        <v>417</v>
      </c>
      <c r="AB768">
        <v>56289</v>
      </c>
      <c r="AC768" s="1">
        <v>44167</v>
      </c>
      <c r="AD768" s="1">
        <v>44169</v>
      </c>
      <c r="AL768">
        <v>1</v>
      </c>
      <c r="AO768">
        <v>23.380897999999998</v>
      </c>
      <c r="AP768">
        <v>23.954999999999998</v>
      </c>
      <c r="AQ768">
        <v>1348403</v>
      </c>
      <c r="AR768">
        <v>0</v>
      </c>
      <c r="AS768">
        <v>1348403</v>
      </c>
      <c r="AT768">
        <v>1348403</v>
      </c>
      <c r="AU768">
        <v>0</v>
      </c>
      <c r="AV768">
        <v>1348403</v>
      </c>
      <c r="AW768">
        <v>1316087.3799999999</v>
      </c>
      <c r="AX768">
        <v>1316087.3799999999</v>
      </c>
      <c r="BA768">
        <v>16873396.75</v>
      </c>
      <c r="BB768">
        <v>0</v>
      </c>
      <c r="BC768">
        <v>16873396.75</v>
      </c>
      <c r="BD768">
        <v>30245363.870000001</v>
      </c>
      <c r="BE768">
        <v>4.4582139999999999</v>
      </c>
      <c r="BF768" t="str">
        <f>IF(TRIM(W768)="",IF(TRIM(O768)="",IF(TRIM(M768)="","please check",CONCATENATE(M768,"_",COUNTIFS($M$2:$M768,M768,$C$2:$C768,$C768))),CONCATENATE(O768,"_",COUNTIFS($O$2:$O768,O768,$C$2:$C768,$C768))),W768)</f>
        <v>LU1940199711</v>
      </c>
      <c r="BG768" t="str">
        <f t="shared" si="41"/>
        <v/>
      </c>
      <c r="BH768">
        <f t="shared" si="42"/>
        <v>56289</v>
      </c>
      <c r="BI768">
        <f t="shared" si="43"/>
        <v>1348403</v>
      </c>
      <c r="BJ768">
        <f>IF($I768&lt;&gt;"F.E.T.",$AV768,IF($BK768="",IF($D768=$L768,$BI768,-SUMIFS($BI:$BI,$BG:$BG,$BG768,$B:$B,$B768,$L:$L,"&lt;&gt;"&amp;$L768)+SUMIFS($AY:$AY,$BG:$BG,$BG768,$B:$B,$B768)),IF($D768=$L768,-SUMIFS($BI:$BI,$BG:$BG,$BG768,$B:$B,$B768,$L:$L,"&lt;&gt;"&amp;$L768)*VLOOKUP($D768&amp;(IF($L768=MID($Q768,FIND("Bought ",$Q768)+7,3),MID($Q768,FIND("Sold ",$Q768)+5,3),IF($L768=MID($Q768,FIND("Sold ",$Q768)+5,3),MID($Q768,FIND("Bought ",$Q768)+7,3),"error"))),FX!$A:$B,2,0)+SUMIFS($AY:$AY,$BG:$BG,$BG768,$B:$B,$B768),$BI768*(VLOOKUP($D768&amp;$L768,FX!$A:$B,2,0)))))</f>
        <v>1348403</v>
      </c>
      <c r="BK768" t="str">
        <f>IF(E768="CASH",IFERROR(VLOOKUP(M768,[1]mapping!$A:$C,3,0),""),IF(I768="F.E.T.",IF(VLOOKUP(O768,[1]forwards!$E:$Q,13,0)=0,"",VLOOKUP(O768,[1]forwards!$E:$Q,13,0)),""))</f>
        <v/>
      </c>
      <c r="BL768" t="str">
        <f>IF($B768&lt;&gt;VLOOKUP($BL$1,NAV!$A:$N,MATCH("SubFund_Code",NAV!$A$1:$N$1,0),0),"n/a",IF($BK768="",$BJ768/SUMIFS($BJ:$BJ,$BK:$BK,"",$B:$B,$B768)*VLOOKUP($BL$1,NAV!$A:$N,MATCH("Hedged sc",NAV!$A$1:$N$1,0),0)/VLOOKUP($BL$1,NAV!$A:$N,MATCH("SC in FUND CCY",NAV!$A$1:$N$1,0),0),IF($BK768&lt;&gt;VLOOKUP($BL$1,NAV!$A:$N,MATCH("SC",NAV!$A$1:$N$1,0),0),"n/a",$BJ768/VLOOKUP($BL$1,NAV!$A:$N,MATCH("SC in FUND CCY",NAV!$A$1:$N$1,0),0))))</f>
        <v>n/a</v>
      </c>
    </row>
    <row r="769" spans="1:64" hidden="1" x14ac:dyDescent="0.25">
      <c r="A769" s="1">
        <v>44196</v>
      </c>
      <c r="B769" t="s">
        <v>122</v>
      </c>
      <c r="C769" t="s">
        <v>123</v>
      </c>
      <c r="D769" t="s">
        <v>57</v>
      </c>
      <c r="E769" t="s">
        <v>124</v>
      </c>
      <c r="F769" t="s">
        <v>125</v>
      </c>
      <c r="G769" t="s">
        <v>126</v>
      </c>
      <c r="H769">
        <v>400</v>
      </c>
      <c r="I769" t="s">
        <v>197</v>
      </c>
      <c r="J769">
        <v>410</v>
      </c>
      <c r="K769" t="s">
        <v>198</v>
      </c>
      <c r="L769" t="s">
        <v>57</v>
      </c>
      <c r="P769">
        <v>313135000000</v>
      </c>
      <c r="Q769" t="s">
        <v>376</v>
      </c>
      <c r="R769" t="s">
        <v>199</v>
      </c>
      <c r="S769" t="s">
        <v>149</v>
      </c>
      <c r="T769" t="s">
        <v>157</v>
      </c>
      <c r="U769" t="s">
        <v>287</v>
      </c>
      <c r="V769">
        <v>697963</v>
      </c>
      <c r="W769" t="s">
        <v>377</v>
      </c>
      <c r="X769" t="s">
        <v>378</v>
      </c>
      <c r="AB769">
        <v>42929</v>
      </c>
      <c r="AC769" s="1">
        <v>43858</v>
      </c>
      <c r="AD769" s="1">
        <v>43861</v>
      </c>
      <c r="AE769" s="1">
        <v>43950</v>
      </c>
      <c r="AL769">
        <v>1</v>
      </c>
      <c r="AO769">
        <v>26.781168000000001</v>
      </c>
      <c r="AP769">
        <v>27.285</v>
      </c>
      <c r="AQ769">
        <v>1171317.77</v>
      </c>
      <c r="AR769">
        <v>0</v>
      </c>
      <c r="AS769">
        <v>1171317.77</v>
      </c>
      <c r="AT769">
        <v>1171317.77</v>
      </c>
      <c r="AU769">
        <v>0</v>
      </c>
      <c r="AV769">
        <v>1171317.77</v>
      </c>
      <c r="AW769">
        <v>1149688.74</v>
      </c>
      <c r="AX769">
        <v>1149688.74</v>
      </c>
      <c r="BA769">
        <v>16873396.75</v>
      </c>
      <c r="BB769">
        <v>0</v>
      </c>
      <c r="BC769">
        <v>16873396.75</v>
      </c>
      <c r="BD769">
        <v>30245363.870000001</v>
      </c>
      <c r="BE769">
        <v>3.8727179999999999</v>
      </c>
      <c r="BF769" t="str">
        <f>IF(TRIM(W769)="",IF(TRIM(O769)="",IF(TRIM(M769)="","please check",CONCATENATE(M769,"_",COUNTIFS($M$2:$M769,M769,$C$2:$C769,$C769))),CONCATENATE(O769,"_",COUNTIFS($O$2:$O769,O769,$C$2:$C769,$C769))),W769)</f>
        <v>LU1603795292</v>
      </c>
      <c r="BG769" t="str">
        <f t="shared" si="41"/>
        <v/>
      </c>
      <c r="BH769">
        <f t="shared" si="42"/>
        <v>42929</v>
      </c>
      <c r="BI769">
        <f t="shared" si="43"/>
        <v>1171317.77</v>
      </c>
      <c r="BJ769">
        <f>IF($I769&lt;&gt;"F.E.T.",$AV769,IF($BK769="",IF($D769=$L769,$BI769,-SUMIFS($BI:$BI,$BG:$BG,$BG769,$B:$B,$B769,$L:$L,"&lt;&gt;"&amp;$L769)+SUMIFS($AY:$AY,$BG:$BG,$BG769,$B:$B,$B769)),IF($D769=$L769,-SUMIFS($BI:$BI,$BG:$BG,$BG769,$B:$B,$B769,$L:$L,"&lt;&gt;"&amp;$L769)*VLOOKUP($D769&amp;(IF($L769=MID($Q769,FIND("Bought ",$Q769)+7,3),MID($Q769,FIND("Sold ",$Q769)+5,3),IF($L769=MID($Q769,FIND("Sold ",$Q769)+5,3),MID($Q769,FIND("Bought ",$Q769)+7,3),"error"))),FX!$A:$B,2,0)+SUMIFS($AY:$AY,$BG:$BG,$BG769,$B:$B,$B769),$BI769*(VLOOKUP($D769&amp;$L769,FX!$A:$B,2,0)))))</f>
        <v>1171317.77</v>
      </c>
      <c r="BK769" t="str">
        <f>IF(E769="CASH",IFERROR(VLOOKUP(M769,[1]mapping!$A:$C,3,0),""),IF(I769="F.E.T.",IF(VLOOKUP(O769,[1]forwards!$E:$Q,13,0)=0,"",VLOOKUP(O769,[1]forwards!$E:$Q,13,0)),""))</f>
        <v/>
      </c>
      <c r="BL769" t="str">
        <f>IF($B769&lt;&gt;VLOOKUP($BL$1,NAV!$A:$N,MATCH("SubFund_Code",NAV!$A$1:$N$1,0),0),"n/a",IF($BK769="",$BJ769/SUMIFS($BJ:$BJ,$BK:$BK,"",$B:$B,$B769)*VLOOKUP($BL$1,NAV!$A:$N,MATCH("Hedged sc",NAV!$A$1:$N$1,0),0)/VLOOKUP($BL$1,NAV!$A:$N,MATCH("SC in FUND CCY",NAV!$A$1:$N$1,0),0),IF($BK769&lt;&gt;VLOOKUP($BL$1,NAV!$A:$N,MATCH("SC",NAV!$A$1:$N$1,0),0),"n/a",$BJ769/VLOOKUP($BL$1,NAV!$A:$N,MATCH("SC in FUND CCY",NAV!$A$1:$N$1,0),0))))</f>
        <v>n/a</v>
      </c>
    </row>
    <row r="770" spans="1:64" hidden="1" x14ac:dyDescent="0.25">
      <c r="A770" s="1">
        <v>44196</v>
      </c>
      <c r="B770" t="s">
        <v>122</v>
      </c>
      <c r="C770" t="s">
        <v>123</v>
      </c>
      <c r="D770" t="s">
        <v>57</v>
      </c>
      <c r="E770" t="s">
        <v>124</v>
      </c>
      <c r="F770" t="s">
        <v>125</v>
      </c>
      <c r="G770" t="s">
        <v>126</v>
      </c>
      <c r="H770">
        <v>400</v>
      </c>
      <c r="I770" t="s">
        <v>197</v>
      </c>
      <c r="J770">
        <v>410</v>
      </c>
      <c r="K770" t="s">
        <v>198</v>
      </c>
      <c r="L770" t="s">
        <v>57</v>
      </c>
      <c r="P770">
        <v>210772000000</v>
      </c>
      <c r="Q770" t="s">
        <v>412</v>
      </c>
      <c r="R770" t="s">
        <v>199</v>
      </c>
      <c r="S770" t="s">
        <v>200</v>
      </c>
      <c r="T770" t="s">
        <v>203</v>
      </c>
      <c r="U770" t="s">
        <v>219</v>
      </c>
      <c r="V770">
        <v>20052</v>
      </c>
      <c r="W770" t="s">
        <v>413</v>
      </c>
      <c r="X770" t="s">
        <v>414</v>
      </c>
      <c r="AB770">
        <v>1634</v>
      </c>
      <c r="AC770" s="1">
        <v>44068</v>
      </c>
      <c r="AD770" s="1">
        <v>44070</v>
      </c>
      <c r="AE770" s="1">
        <v>44175</v>
      </c>
      <c r="AL770">
        <v>1</v>
      </c>
      <c r="AO770">
        <v>1305.971603</v>
      </c>
      <c r="AP770">
        <v>1389</v>
      </c>
      <c r="AQ770">
        <v>2269626</v>
      </c>
      <c r="AR770">
        <v>0</v>
      </c>
      <c r="AS770">
        <v>2269626</v>
      </c>
      <c r="AT770">
        <v>2269626</v>
      </c>
      <c r="AU770">
        <v>0</v>
      </c>
      <c r="AV770">
        <v>2269626</v>
      </c>
      <c r="AW770">
        <v>2133957.6</v>
      </c>
      <c r="AX770">
        <v>2133957.6</v>
      </c>
      <c r="BA770">
        <v>16873396.75</v>
      </c>
      <c r="BB770">
        <v>0</v>
      </c>
      <c r="BC770">
        <v>16873396.75</v>
      </c>
      <c r="BD770">
        <v>30245363.870000001</v>
      </c>
      <c r="BE770">
        <v>7.5040459999999998</v>
      </c>
      <c r="BF770" t="str">
        <f>IF(TRIM(W770)="",IF(TRIM(O770)="",IF(TRIM(M770)="","please check",CONCATENATE(M770,"_",COUNTIFS($M$2:$M770,M770,$C$2:$C770,$C770))),CONCATENATE(O770,"_",COUNTIFS($O$2:$O770,O770,$C$2:$C770,$C770))),W770)</f>
        <v>IE00BZ173V67</v>
      </c>
      <c r="BG770" t="str">
        <f t="shared" si="41"/>
        <v/>
      </c>
      <c r="BH770">
        <f t="shared" si="42"/>
        <v>1634</v>
      </c>
      <c r="BI770">
        <f t="shared" si="43"/>
        <v>2269626</v>
      </c>
      <c r="BJ770">
        <f>IF($I770&lt;&gt;"F.E.T.",$AV770,IF($BK770="",IF($D770=$L770,$BI770,-SUMIFS($BI:$BI,$BG:$BG,$BG770,$B:$B,$B770,$L:$L,"&lt;&gt;"&amp;$L770)+SUMIFS($AY:$AY,$BG:$BG,$BG770,$B:$B,$B770)),IF($D770=$L770,-SUMIFS($BI:$BI,$BG:$BG,$BG770,$B:$B,$B770,$L:$L,"&lt;&gt;"&amp;$L770)*VLOOKUP($D770&amp;(IF($L770=MID($Q770,FIND("Bought ",$Q770)+7,3),MID($Q770,FIND("Sold ",$Q770)+5,3),IF($L770=MID($Q770,FIND("Sold ",$Q770)+5,3),MID($Q770,FIND("Bought ",$Q770)+7,3),"error"))),FX!$A:$B,2,0)+SUMIFS($AY:$AY,$BG:$BG,$BG770,$B:$B,$B770),$BI770*(VLOOKUP($D770&amp;$L770,FX!$A:$B,2,0)))))</f>
        <v>2269626</v>
      </c>
      <c r="BK770" t="str">
        <f>IF(E770="CASH",IFERROR(VLOOKUP(M770,[1]mapping!$A:$C,3,0),""),IF(I770="F.E.T.",IF(VLOOKUP(O770,[1]forwards!$E:$Q,13,0)=0,"",VLOOKUP(O770,[1]forwards!$E:$Q,13,0)),""))</f>
        <v/>
      </c>
      <c r="BL770" t="str">
        <f>IF($B770&lt;&gt;VLOOKUP($BL$1,NAV!$A:$N,MATCH("SubFund_Code",NAV!$A$1:$N$1,0),0),"n/a",IF($BK770="",$BJ770/SUMIFS($BJ:$BJ,$BK:$BK,"",$B:$B,$B770)*VLOOKUP($BL$1,NAV!$A:$N,MATCH("Hedged sc",NAV!$A$1:$N$1,0),0)/VLOOKUP($BL$1,NAV!$A:$N,MATCH("SC in FUND CCY",NAV!$A$1:$N$1,0),0),IF($BK770&lt;&gt;VLOOKUP($BL$1,NAV!$A:$N,MATCH("SC",NAV!$A$1:$N$1,0),0),"n/a",$BJ770/VLOOKUP($BL$1,NAV!$A:$N,MATCH("SC in FUND CCY",NAV!$A$1:$N$1,0),0))))</f>
        <v>n/a</v>
      </c>
    </row>
    <row r="771" spans="1:64" hidden="1" x14ac:dyDescent="0.25">
      <c r="A771" s="1">
        <v>44196</v>
      </c>
      <c r="B771" t="s">
        <v>122</v>
      </c>
      <c r="C771" t="s">
        <v>123</v>
      </c>
      <c r="D771" t="s">
        <v>57</v>
      </c>
      <c r="E771" t="s">
        <v>124</v>
      </c>
      <c r="F771" t="s">
        <v>125</v>
      </c>
      <c r="G771" t="s">
        <v>126</v>
      </c>
      <c r="H771">
        <v>400</v>
      </c>
      <c r="I771" t="s">
        <v>197</v>
      </c>
      <c r="J771">
        <v>410</v>
      </c>
      <c r="K771" t="s">
        <v>198</v>
      </c>
      <c r="L771" t="s">
        <v>57</v>
      </c>
      <c r="P771">
        <v>387410000000</v>
      </c>
      <c r="Q771" t="s">
        <v>418</v>
      </c>
      <c r="R771" t="s">
        <v>199</v>
      </c>
      <c r="S771" t="s">
        <v>200</v>
      </c>
      <c r="T771" t="s">
        <v>322</v>
      </c>
      <c r="U771" t="s">
        <v>219</v>
      </c>
      <c r="V771">
        <v>20052</v>
      </c>
      <c r="W771" t="s">
        <v>419</v>
      </c>
      <c r="X771" t="s">
        <v>420</v>
      </c>
      <c r="AB771">
        <v>76600</v>
      </c>
      <c r="AC771" s="1">
        <v>43886</v>
      </c>
      <c r="AD771" s="1">
        <v>43889</v>
      </c>
      <c r="AL771">
        <v>1</v>
      </c>
      <c r="AO771">
        <v>48.703287000000003</v>
      </c>
      <c r="AP771">
        <v>50.99</v>
      </c>
      <c r="AQ771">
        <v>3905834</v>
      </c>
      <c r="AR771">
        <v>0</v>
      </c>
      <c r="AS771">
        <v>3905834</v>
      </c>
      <c r="AT771">
        <v>3905834</v>
      </c>
      <c r="AU771">
        <v>0</v>
      </c>
      <c r="AV771">
        <v>3905834</v>
      </c>
      <c r="AW771">
        <v>3730671.75</v>
      </c>
      <c r="AX771">
        <v>3730671.75</v>
      </c>
      <c r="BA771">
        <v>16873396.75</v>
      </c>
      <c r="BB771">
        <v>0</v>
      </c>
      <c r="BC771">
        <v>16873396.75</v>
      </c>
      <c r="BD771">
        <v>30245363.870000001</v>
      </c>
      <c r="BE771">
        <v>12.913827</v>
      </c>
      <c r="BF771" t="str">
        <f>IF(TRIM(W771)="",IF(TRIM(O771)="",IF(TRIM(M771)="","please check",CONCATENATE(M771,"_",COUNTIFS($M$2:$M771,M771,$C$2:$C771,$C771))),CONCATENATE(O771,"_",COUNTIFS($O$2:$O771,O771,$C$2:$C771,$C771))),W771)</f>
        <v>IE00B52VJ196</v>
      </c>
      <c r="BG771" t="str">
        <f t="shared" si="41"/>
        <v/>
      </c>
      <c r="BH771">
        <f t="shared" si="42"/>
        <v>76600</v>
      </c>
      <c r="BI771">
        <f t="shared" si="43"/>
        <v>3905834</v>
      </c>
      <c r="BJ771">
        <f>IF($I771&lt;&gt;"F.E.T.",$AV771,IF($BK771="",IF($D771=$L771,$BI771,-SUMIFS($BI:$BI,$BG:$BG,$BG771,$B:$B,$B771,$L:$L,"&lt;&gt;"&amp;$L771)+SUMIFS($AY:$AY,$BG:$BG,$BG771,$B:$B,$B771)),IF($D771=$L771,-SUMIFS($BI:$BI,$BG:$BG,$BG771,$B:$B,$B771,$L:$L,"&lt;&gt;"&amp;$L771)*VLOOKUP($D771&amp;(IF($L771=MID($Q771,FIND("Bought ",$Q771)+7,3),MID($Q771,FIND("Sold ",$Q771)+5,3),IF($L771=MID($Q771,FIND("Sold ",$Q771)+5,3),MID($Q771,FIND("Bought ",$Q771)+7,3),"error"))),FX!$A:$B,2,0)+SUMIFS($AY:$AY,$BG:$BG,$BG771,$B:$B,$B771),$BI771*(VLOOKUP($D771&amp;$L771,FX!$A:$B,2,0)))))</f>
        <v>3905834</v>
      </c>
      <c r="BK771" t="str">
        <f>IF(E771="CASH",IFERROR(VLOOKUP(M771,[1]mapping!$A:$C,3,0),""),IF(I771="F.E.T.",IF(VLOOKUP(O771,[1]forwards!$E:$Q,13,0)=0,"",VLOOKUP(O771,[1]forwards!$E:$Q,13,0)),""))</f>
        <v/>
      </c>
      <c r="BL771" t="str">
        <f>IF($B771&lt;&gt;VLOOKUP($BL$1,NAV!$A:$N,MATCH("SubFund_Code",NAV!$A$1:$N$1,0),0),"n/a",IF($BK771="",$BJ771/SUMIFS($BJ:$BJ,$BK:$BK,"",$B:$B,$B771)*VLOOKUP($BL$1,NAV!$A:$N,MATCH("Hedged sc",NAV!$A$1:$N$1,0),0)/VLOOKUP($BL$1,NAV!$A:$N,MATCH("SC in FUND CCY",NAV!$A$1:$N$1,0),0),IF($BK771&lt;&gt;VLOOKUP($BL$1,NAV!$A:$N,MATCH("SC",NAV!$A$1:$N$1,0),0),"n/a",$BJ771/VLOOKUP($BL$1,NAV!$A:$N,MATCH("SC in FUND CCY",NAV!$A$1:$N$1,0),0))))</f>
        <v>n/a</v>
      </c>
    </row>
    <row r="772" spans="1:64" hidden="1" x14ac:dyDescent="0.25">
      <c r="A772" s="1">
        <v>44196</v>
      </c>
      <c r="B772" t="s">
        <v>122</v>
      </c>
      <c r="C772" t="s">
        <v>123</v>
      </c>
      <c r="D772" t="s">
        <v>57</v>
      </c>
      <c r="E772" t="s">
        <v>124</v>
      </c>
      <c r="F772" t="s">
        <v>125</v>
      </c>
      <c r="G772" t="s">
        <v>126</v>
      </c>
      <c r="H772">
        <v>400</v>
      </c>
      <c r="I772" t="s">
        <v>197</v>
      </c>
      <c r="J772">
        <v>484</v>
      </c>
      <c r="K772" t="s">
        <v>207</v>
      </c>
      <c r="L772" t="s">
        <v>57</v>
      </c>
      <c r="P772">
        <v>765914000000</v>
      </c>
      <c r="Q772" t="s">
        <v>381</v>
      </c>
      <c r="R772" t="s">
        <v>199</v>
      </c>
      <c r="S772" t="s">
        <v>156</v>
      </c>
      <c r="T772" t="s">
        <v>190</v>
      </c>
      <c r="U772" t="s">
        <v>262</v>
      </c>
      <c r="V772">
        <v>890371</v>
      </c>
      <c r="W772" t="s">
        <v>382</v>
      </c>
      <c r="X772" t="s">
        <v>209</v>
      </c>
      <c r="AB772">
        <v>260</v>
      </c>
      <c r="AC772" s="1">
        <v>43860</v>
      </c>
      <c r="AD772" s="1">
        <v>43864</v>
      </c>
      <c r="AL772">
        <v>1</v>
      </c>
      <c r="AO772">
        <v>1070.128346</v>
      </c>
      <c r="AP772">
        <v>1090.3499999999999</v>
      </c>
      <c r="AQ772">
        <v>283491</v>
      </c>
      <c r="AR772">
        <v>0</v>
      </c>
      <c r="AS772">
        <v>283491</v>
      </c>
      <c r="AT772">
        <v>283491</v>
      </c>
      <c r="AU772">
        <v>0</v>
      </c>
      <c r="AV772">
        <v>283491</v>
      </c>
      <c r="AW772">
        <v>278233.37</v>
      </c>
      <c r="AX772">
        <v>278233.37</v>
      </c>
      <c r="BA772">
        <v>16873396.75</v>
      </c>
      <c r="BB772">
        <v>0</v>
      </c>
      <c r="BC772">
        <v>16873396.75</v>
      </c>
      <c r="BD772">
        <v>30245363.870000001</v>
      </c>
      <c r="BE772">
        <v>0.93730400000000003</v>
      </c>
      <c r="BF772" t="str">
        <f>IF(TRIM(W772)="",IF(TRIM(O772)="",IF(TRIM(M772)="","please check",CONCATENATE(M772,"_",COUNTIFS($M$2:$M772,M772,$C$2:$C772,$C772))),CONCATENATE(O772,"_",COUNTIFS($O$2:$O772,O772,$C$2:$C772,$C772))),W772)</f>
        <v>FR0013340932</v>
      </c>
      <c r="BG772" t="str">
        <f t="shared" si="41"/>
        <v/>
      </c>
      <c r="BH772">
        <f t="shared" si="42"/>
        <v>260</v>
      </c>
      <c r="BI772">
        <f t="shared" si="43"/>
        <v>283491</v>
      </c>
      <c r="BJ772">
        <f>IF($I772&lt;&gt;"F.E.T.",$AV772,IF($BK772="",IF($D772=$L772,$BI772,-SUMIFS($BI:$BI,$BG:$BG,$BG772,$B:$B,$B772,$L:$L,"&lt;&gt;"&amp;$L772)+SUMIFS($AY:$AY,$BG:$BG,$BG772,$B:$B,$B772)),IF($D772=$L772,-SUMIFS($BI:$BI,$BG:$BG,$BG772,$B:$B,$B772,$L:$L,"&lt;&gt;"&amp;$L772)*VLOOKUP($D772&amp;(IF($L772=MID($Q772,FIND("Bought ",$Q772)+7,3),MID($Q772,FIND("Sold ",$Q772)+5,3),IF($L772=MID($Q772,FIND("Sold ",$Q772)+5,3),MID($Q772,FIND("Bought ",$Q772)+7,3),"error"))),FX!$A:$B,2,0)+SUMIFS($AY:$AY,$BG:$BG,$BG772,$B:$B,$B772),$BI772*(VLOOKUP($D772&amp;$L772,FX!$A:$B,2,0)))))</f>
        <v>283491</v>
      </c>
      <c r="BK772" t="str">
        <f>IF(E772="CASH",IFERROR(VLOOKUP(M772,[1]mapping!$A:$C,3,0),""),IF(I772="F.E.T.",IF(VLOOKUP(O772,[1]forwards!$E:$Q,13,0)=0,"",VLOOKUP(O772,[1]forwards!$E:$Q,13,0)),""))</f>
        <v/>
      </c>
      <c r="BL772" t="str">
        <f>IF($B772&lt;&gt;VLOOKUP($BL$1,NAV!$A:$N,MATCH("SubFund_Code",NAV!$A$1:$N$1,0),0),"n/a",IF($BK772="",$BJ772/SUMIFS($BJ:$BJ,$BK:$BK,"",$B:$B,$B772)*VLOOKUP($BL$1,NAV!$A:$N,MATCH("Hedged sc",NAV!$A$1:$N$1,0),0)/VLOOKUP($BL$1,NAV!$A:$N,MATCH("SC in FUND CCY",NAV!$A$1:$N$1,0),0),IF($BK772&lt;&gt;VLOOKUP($BL$1,NAV!$A:$N,MATCH("SC",NAV!$A$1:$N$1,0),0),"n/a",$BJ772/VLOOKUP($BL$1,NAV!$A:$N,MATCH("SC in FUND CCY",NAV!$A$1:$N$1,0),0))))</f>
        <v>n/a</v>
      </c>
    </row>
    <row r="773" spans="1:64" hidden="1" x14ac:dyDescent="0.25">
      <c r="A773" s="1">
        <v>44196</v>
      </c>
      <c r="B773" t="s">
        <v>122</v>
      </c>
      <c r="C773" t="s">
        <v>123</v>
      </c>
      <c r="D773" t="s">
        <v>57</v>
      </c>
      <c r="E773" t="s">
        <v>124</v>
      </c>
      <c r="F773" t="s">
        <v>125</v>
      </c>
      <c r="G773" t="s">
        <v>126</v>
      </c>
      <c r="H773">
        <v>400</v>
      </c>
      <c r="I773" t="s">
        <v>197</v>
      </c>
      <c r="J773">
        <v>484</v>
      </c>
      <c r="K773" t="s">
        <v>207</v>
      </c>
      <c r="L773" t="s">
        <v>57</v>
      </c>
      <c r="P773">
        <v>792249000000</v>
      </c>
      <c r="Q773" t="s">
        <v>383</v>
      </c>
      <c r="R773" t="s">
        <v>199</v>
      </c>
      <c r="S773" t="s">
        <v>156</v>
      </c>
      <c r="T773" t="s">
        <v>213</v>
      </c>
      <c r="U773" t="s">
        <v>262</v>
      </c>
      <c r="V773">
        <v>890371</v>
      </c>
      <c r="W773" t="s">
        <v>384</v>
      </c>
      <c r="X773" t="s">
        <v>209</v>
      </c>
      <c r="AB773">
        <v>112</v>
      </c>
      <c r="AC773" s="1">
        <v>43852</v>
      </c>
      <c r="AD773" s="1">
        <v>43857</v>
      </c>
      <c r="AE773" s="1">
        <v>43965</v>
      </c>
      <c r="AL773">
        <v>1</v>
      </c>
      <c r="AO773">
        <v>12812.150179</v>
      </c>
      <c r="AP773">
        <v>13181.55</v>
      </c>
      <c r="AQ773">
        <v>1476333.6</v>
      </c>
      <c r="AR773">
        <v>0</v>
      </c>
      <c r="AS773">
        <v>1476333.6</v>
      </c>
      <c r="AT773">
        <v>1476333.6</v>
      </c>
      <c r="AU773">
        <v>0</v>
      </c>
      <c r="AV773">
        <v>1476333.6</v>
      </c>
      <c r="AW773">
        <v>1434960.82</v>
      </c>
      <c r="AX773">
        <v>1434960.82</v>
      </c>
      <c r="BA773">
        <v>16873396.75</v>
      </c>
      <c r="BB773">
        <v>0</v>
      </c>
      <c r="BC773">
        <v>16873396.75</v>
      </c>
      <c r="BD773">
        <v>30245363.870000001</v>
      </c>
      <c r="BE773">
        <v>4.8811900000000001</v>
      </c>
      <c r="BF773" t="str">
        <f>IF(TRIM(W773)="",IF(TRIM(O773)="",IF(TRIM(M773)="","please check",CONCATENATE(M773,"_",COUNTIFS($M$2:$M773,M773,$C$2:$C773,$C773))),CONCATENATE(O773,"_",COUNTIFS($O$2:$O773,O773,$C$2:$C773,$C773))),W773)</f>
        <v>FR0010973149</v>
      </c>
      <c r="BG773" t="str">
        <f t="shared" si="41"/>
        <v/>
      </c>
      <c r="BH773">
        <f t="shared" si="42"/>
        <v>112</v>
      </c>
      <c r="BI773">
        <f t="shared" si="43"/>
        <v>1476333.6</v>
      </c>
      <c r="BJ773">
        <f>IF($I773&lt;&gt;"F.E.T.",$AV773,IF($BK773="",IF($D773=$L773,$BI773,-SUMIFS($BI:$BI,$BG:$BG,$BG773,$B:$B,$B773,$L:$L,"&lt;&gt;"&amp;$L773)+SUMIFS($AY:$AY,$BG:$BG,$BG773,$B:$B,$B773)),IF($D773=$L773,-SUMIFS($BI:$BI,$BG:$BG,$BG773,$B:$B,$B773,$L:$L,"&lt;&gt;"&amp;$L773)*VLOOKUP($D773&amp;(IF($L773=MID($Q773,FIND("Bought ",$Q773)+7,3),MID($Q773,FIND("Sold ",$Q773)+5,3),IF($L773=MID($Q773,FIND("Sold ",$Q773)+5,3),MID($Q773,FIND("Bought ",$Q773)+7,3),"error"))),FX!$A:$B,2,0)+SUMIFS($AY:$AY,$BG:$BG,$BG773,$B:$B,$B773),$BI773*(VLOOKUP($D773&amp;$L773,FX!$A:$B,2,0)))))</f>
        <v>1476333.6</v>
      </c>
      <c r="BK773" t="str">
        <f>IF(E773="CASH",IFERROR(VLOOKUP(M773,[1]mapping!$A:$C,3,0),""),IF(I773="F.E.T.",IF(VLOOKUP(O773,[1]forwards!$E:$Q,13,0)=0,"",VLOOKUP(O773,[1]forwards!$E:$Q,13,0)),""))</f>
        <v/>
      </c>
      <c r="BL773" t="str">
        <f>IF($B773&lt;&gt;VLOOKUP($BL$1,NAV!$A:$N,MATCH("SubFund_Code",NAV!$A$1:$N$1,0),0),"n/a",IF($BK773="",$BJ773/SUMIFS($BJ:$BJ,$BK:$BK,"",$B:$B,$B773)*VLOOKUP($BL$1,NAV!$A:$N,MATCH("Hedged sc",NAV!$A$1:$N$1,0),0)/VLOOKUP($BL$1,NAV!$A:$N,MATCH("SC in FUND CCY",NAV!$A$1:$N$1,0),0),IF($BK773&lt;&gt;VLOOKUP($BL$1,NAV!$A:$N,MATCH("SC",NAV!$A$1:$N$1,0),0),"n/a",$BJ773/VLOOKUP($BL$1,NAV!$A:$N,MATCH("SC in FUND CCY",NAV!$A$1:$N$1,0),0))))</f>
        <v>n/a</v>
      </c>
    </row>
    <row r="774" spans="1:64" hidden="1" x14ac:dyDescent="0.25">
      <c r="A774" s="1">
        <v>44196</v>
      </c>
      <c r="B774" t="s">
        <v>122</v>
      </c>
      <c r="C774" t="s">
        <v>123</v>
      </c>
      <c r="D774" t="s">
        <v>57</v>
      </c>
      <c r="E774" t="s">
        <v>124</v>
      </c>
      <c r="F774" t="s">
        <v>125</v>
      </c>
      <c r="G774" t="s">
        <v>126</v>
      </c>
      <c r="H774">
        <v>400</v>
      </c>
      <c r="I774" t="s">
        <v>197</v>
      </c>
      <c r="J774">
        <v>485</v>
      </c>
      <c r="K774" t="s">
        <v>210</v>
      </c>
      <c r="L774" t="s">
        <v>57</v>
      </c>
      <c r="P774">
        <v>270399000000</v>
      </c>
      <c r="Q774" t="s">
        <v>421</v>
      </c>
      <c r="R774" t="s">
        <v>199</v>
      </c>
      <c r="S774" t="s">
        <v>130</v>
      </c>
      <c r="T774" t="s">
        <v>211</v>
      </c>
      <c r="U774" t="s">
        <v>262</v>
      </c>
      <c r="V774">
        <v>890371</v>
      </c>
      <c r="W774" t="s">
        <v>422</v>
      </c>
      <c r="X774" t="s">
        <v>209</v>
      </c>
      <c r="AB774">
        <v>7801</v>
      </c>
      <c r="AC774" s="1">
        <v>44120</v>
      </c>
      <c r="AD774" s="1">
        <v>44124</v>
      </c>
      <c r="AL774">
        <v>1</v>
      </c>
      <c r="AO774">
        <v>357.10610300000002</v>
      </c>
      <c r="AP774">
        <v>374.39</v>
      </c>
      <c r="AQ774">
        <v>2920616.39</v>
      </c>
      <c r="AR774">
        <v>0</v>
      </c>
      <c r="AS774">
        <v>2920616.39</v>
      </c>
      <c r="AT774">
        <v>2920616.39</v>
      </c>
      <c r="AU774">
        <v>0</v>
      </c>
      <c r="AV774">
        <v>2920616.39</v>
      </c>
      <c r="AW774">
        <v>2785784.71</v>
      </c>
      <c r="AX774">
        <v>2785784.71</v>
      </c>
      <c r="BA774">
        <v>16873396.75</v>
      </c>
      <c r="BB774">
        <v>0</v>
      </c>
      <c r="BC774">
        <v>16873396.75</v>
      </c>
      <c r="BD774">
        <v>30245363.870000001</v>
      </c>
      <c r="BE774">
        <v>9.6564099999999993</v>
      </c>
      <c r="BF774" t="str">
        <f>IF(TRIM(W774)="",IF(TRIM(O774)="",IF(TRIM(M774)="","please check",CONCATENATE(M774,"_",COUNTIFS($M$2:$M774,M774,$C$2:$C774,$C774))),CONCATENATE(O774,"_",COUNTIFS($O$2:$O774,O774,$C$2:$C774,$C774))),W774)</f>
        <v>BE0948492260</v>
      </c>
      <c r="BG774" t="str">
        <f t="shared" si="41"/>
        <v/>
      </c>
      <c r="BH774">
        <f t="shared" si="42"/>
        <v>7801</v>
      </c>
      <c r="BI774">
        <f t="shared" si="43"/>
        <v>2920616.39</v>
      </c>
      <c r="BJ774">
        <f>IF($I774&lt;&gt;"F.E.T.",$AV774,IF($BK774="",IF($D774=$L774,$BI774,-SUMIFS($BI:$BI,$BG:$BG,$BG774,$B:$B,$B774,$L:$L,"&lt;&gt;"&amp;$L774)+SUMIFS($AY:$AY,$BG:$BG,$BG774,$B:$B,$B774)),IF($D774=$L774,-SUMIFS($BI:$BI,$BG:$BG,$BG774,$B:$B,$B774,$L:$L,"&lt;&gt;"&amp;$L774)*VLOOKUP($D774&amp;(IF($L774=MID($Q774,FIND("Bought ",$Q774)+7,3),MID($Q774,FIND("Sold ",$Q774)+5,3),IF($L774=MID($Q774,FIND("Sold ",$Q774)+5,3),MID($Q774,FIND("Bought ",$Q774)+7,3),"error"))),FX!$A:$B,2,0)+SUMIFS($AY:$AY,$BG:$BG,$BG774,$B:$B,$B774),$BI774*(VLOOKUP($D774&amp;$L774,FX!$A:$B,2,0)))))</f>
        <v>2920616.39</v>
      </c>
      <c r="BK774" t="str">
        <f>IF(E774="CASH",IFERROR(VLOOKUP(M774,[1]mapping!$A:$C,3,0),""),IF(I774="F.E.T.",IF(VLOOKUP(O774,[1]forwards!$E:$Q,13,0)=0,"",VLOOKUP(O774,[1]forwards!$E:$Q,13,0)),""))</f>
        <v/>
      </c>
      <c r="BL774" t="str">
        <f>IF($B774&lt;&gt;VLOOKUP($BL$1,NAV!$A:$N,MATCH("SubFund_Code",NAV!$A$1:$N$1,0),0),"n/a",IF($BK774="",$BJ774/SUMIFS($BJ:$BJ,$BK:$BK,"",$B:$B,$B774)*VLOOKUP($BL$1,NAV!$A:$N,MATCH("Hedged sc",NAV!$A$1:$N$1,0),0)/VLOOKUP($BL$1,NAV!$A:$N,MATCH("SC in FUND CCY",NAV!$A$1:$N$1,0),0),IF($BK774&lt;&gt;VLOOKUP($BL$1,NAV!$A:$N,MATCH("SC",NAV!$A$1:$N$1,0),0),"n/a",$BJ774/VLOOKUP($BL$1,NAV!$A:$N,MATCH("SC in FUND CCY",NAV!$A$1:$N$1,0),0))))</f>
        <v>n/a</v>
      </c>
    </row>
    <row r="775" spans="1:64" hidden="1" x14ac:dyDescent="0.25">
      <c r="A775" s="1">
        <v>44196</v>
      </c>
      <c r="B775" t="s">
        <v>122</v>
      </c>
      <c r="C775" t="s">
        <v>123</v>
      </c>
      <c r="D775" t="s">
        <v>57</v>
      </c>
      <c r="E775" t="s">
        <v>124</v>
      </c>
      <c r="F775" t="s">
        <v>125</v>
      </c>
      <c r="G775" t="s">
        <v>126</v>
      </c>
      <c r="H775">
        <v>400</v>
      </c>
      <c r="I775" t="s">
        <v>197</v>
      </c>
      <c r="J775">
        <v>485</v>
      </c>
      <c r="K775" t="s">
        <v>210</v>
      </c>
      <c r="L775" t="s">
        <v>57</v>
      </c>
      <c r="P775">
        <v>910343000000</v>
      </c>
      <c r="Q775" t="s">
        <v>387</v>
      </c>
      <c r="R775" t="s">
        <v>199</v>
      </c>
      <c r="S775" t="s">
        <v>149</v>
      </c>
      <c r="T775" t="s">
        <v>211</v>
      </c>
      <c r="U775" t="s">
        <v>262</v>
      </c>
      <c r="V775">
        <v>890371</v>
      </c>
      <c r="W775" t="s">
        <v>388</v>
      </c>
      <c r="X775" t="s">
        <v>389</v>
      </c>
      <c r="AB775">
        <v>38510</v>
      </c>
      <c r="AC775" s="1">
        <v>44179</v>
      </c>
      <c r="AD775" s="1">
        <v>44182</v>
      </c>
      <c r="AL775">
        <v>1</v>
      </c>
      <c r="AO775">
        <v>11.56</v>
      </c>
      <c r="AP775">
        <v>11.59</v>
      </c>
      <c r="AQ775">
        <v>446330.9</v>
      </c>
      <c r="AR775">
        <v>0</v>
      </c>
      <c r="AS775">
        <v>446330.9</v>
      </c>
      <c r="AT775">
        <v>446330.9</v>
      </c>
      <c r="AU775">
        <v>0</v>
      </c>
      <c r="AV775">
        <v>446330.9</v>
      </c>
      <c r="AW775">
        <v>445175.6</v>
      </c>
      <c r="AX775">
        <v>445175.6</v>
      </c>
      <c r="BA775">
        <v>16873396.75</v>
      </c>
      <c r="BB775">
        <v>0</v>
      </c>
      <c r="BC775">
        <v>16873396.75</v>
      </c>
      <c r="BD775">
        <v>30245363.870000001</v>
      </c>
      <c r="BE775">
        <v>1.4757</v>
      </c>
      <c r="BF775" t="str">
        <f>IF(TRIM(W775)="",IF(TRIM(O775)="",IF(TRIM(M775)="","please check",CONCATENATE(M775,"_",COUNTIFS($M$2:$M775,M775,$C$2:$C775,$C775))),CONCATENATE(O775,"_",COUNTIFS($O$2:$O775,O775,$C$2:$C775,$C775))),W775)</f>
        <v>LU1864664468</v>
      </c>
      <c r="BG775" t="str">
        <f t="shared" ref="BG775:BG838" si="44">IF(TRIM(O775)="","",IFERROR(_xlfn.NUMBERVALUE(TRIM(O775)),TRIM(O775)))</f>
        <v/>
      </c>
      <c r="BH775">
        <f t="shared" ref="BH775:BH838" si="45">IF(I775="F.E.T.",$AW775,IF(AB775="",AQ775,AB775))</f>
        <v>38510</v>
      </c>
      <c r="BI775">
        <f t="shared" ref="BI775:BI838" si="46">IF($I775&lt;&gt;"F.E.T.",$AS775,$BH775)</f>
        <v>446330.9</v>
      </c>
      <c r="BJ775">
        <f>IF($I775&lt;&gt;"F.E.T.",$AV775,IF($BK775="",IF($D775=$L775,$BI775,-SUMIFS($BI:$BI,$BG:$BG,$BG775,$B:$B,$B775,$L:$L,"&lt;&gt;"&amp;$L775)+SUMIFS($AY:$AY,$BG:$BG,$BG775,$B:$B,$B775)),IF($D775=$L775,-SUMIFS($BI:$BI,$BG:$BG,$BG775,$B:$B,$B775,$L:$L,"&lt;&gt;"&amp;$L775)*VLOOKUP($D775&amp;(IF($L775=MID($Q775,FIND("Bought ",$Q775)+7,3),MID($Q775,FIND("Sold ",$Q775)+5,3),IF($L775=MID($Q775,FIND("Sold ",$Q775)+5,3),MID($Q775,FIND("Bought ",$Q775)+7,3),"error"))),FX!$A:$B,2,0)+SUMIFS($AY:$AY,$BG:$BG,$BG775,$B:$B,$B775),$BI775*(VLOOKUP($D775&amp;$L775,FX!$A:$B,2,0)))))</f>
        <v>446330.9</v>
      </c>
      <c r="BK775" t="str">
        <f>IF(E775="CASH",IFERROR(VLOOKUP(M775,[1]mapping!$A:$C,3,0),""),IF(I775="F.E.T.",IF(VLOOKUP(O775,[1]forwards!$E:$Q,13,0)=0,"",VLOOKUP(O775,[1]forwards!$E:$Q,13,0)),""))</f>
        <v/>
      </c>
      <c r="BL775" t="str">
        <f>IF($B775&lt;&gt;VLOOKUP($BL$1,NAV!$A:$N,MATCH("SubFund_Code",NAV!$A$1:$N$1,0),0),"n/a",IF($BK775="",$BJ775/SUMIFS($BJ:$BJ,$BK:$BK,"",$B:$B,$B775)*VLOOKUP($BL$1,NAV!$A:$N,MATCH("Hedged sc",NAV!$A$1:$N$1,0),0)/VLOOKUP($BL$1,NAV!$A:$N,MATCH("SC in FUND CCY",NAV!$A$1:$N$1,0),0),IF($BK775&lt;&gt;VLOOKUP($BL$1,NAV!$A:$N,MATCH("SC",NAV!$A$1:$N$1,0),0),"n/a",$BJ775/VLOOKUP($BL$1,NAV!$A:$N,MATCH("SC in FUND CCY",NAV!$A$1:$N$1,0),0))))</f>
        <v>n/a</v>
      </c>
    </row>
    <row r="776" spans="1:64" hidden="1" x14ac:dyDescent="0.25">
      <c r="A776" s="1">
        <v>44196</v>
      </c>
      <c r="B776" t="s">
        <v>122</v>
      </c>
      <c r="C776" t="s">
        <v>123</v>
      </c>
      <c r="D776" t="s">
        <v>57</v>
      </c>
      <c r="E776" t="s">
        <v>124</v>
      </c>
      <c r="F776" t="s">
        <v>125</v>
      </c>
      <c r="G776" t="s">
        <v>126</v>
      </c>
      <c r="H776">
        <v>400</v>
      </c>
      <c r="I776" t="s">
        <v>197</v>
      </c>
      <c r="J776">
        <v>485</v>
      </c>
      <c r="K776" t="s">
        <v>210</v>
      </c>
      <c r="L776" t="s">
        <v>57</v>
      </c>
      <c r="P776">
        <v>981323000000</v>
      </c>
      <c r="Q776" t="s">
        <v>385</v>
      </c>
      <c r="R776" t="s">
        <v>199</v>
      </c>
      <c r="S776" t="s">
        <v>149</v>
      </c>
      <c r="T776" t="s">
        <v>211</v>
      </c>
      <c r="U776" t="s">
        <v>262</v>
      </c>
      <c r="V776">
        <v>890371</v>
      </c>
      <c r="W776" t="s">
        <v>386</v>
      </c>
      <c r="X776" t="s">
        <v>209</v>
      </c>
      <c r="AB776">
        <v>361</v>
      </c>
      <c r="AC776" s="1">
        <v>43874</v>
      </c>
      <c r="AD776" s="1">
        <v>43879</v>
      </c>
      <c r="AL776">
        <v>1</v>
      </c>
      <c r="AO776">
        <v>1112.0893349999999</v>
      </c>
      <c r="AP776">
        <v>1151.49</v>
      </c>
      <c r="AQ776">
        <v>415687.89</v>
      </c>
      <c r="AR776">
        <v>0</v>
      </c>
      <c r="AS776">
        <v>415687.89</v>
      </c>
      <c r="AT776">
        <v>415687.89</v>
      </c>
      <c r="AU776">
        <v>0</v>
      </c>
      <c r="AV776">
        <v>415687.89</v>
      </c>
      <c r="AW776">
        <v>401464.25</v>
      </c>
      <c r="AX776">
        <v>401464.25</v>
      </c>
      <c r="BA776">
        <v>16873396.75</v>
      </c>
      <c r="BB776">
        <v>0</v>
      </c>
      <c r="BC776">
        <v>16873396.75</v>
      </c>
      <c r="BD776">
        <v>30245363.870000001</v>
      </c>
      <c r="BE776">
        <v>1.374385</v>
      </c>
      <c r="BF776" t="str">
        <f>IF(TRIM(W776)="",IF(TRIM(O776)="",IF(TRIM(M776)="","please check",CONCATENATE(M776,"_",COUNTIFS($M$2:$M776,M776,$C$2:$C776,$C776))),CONCATENATE(O776,"_",COUNTIFS($O$2:$O776,O776,$C$2:$C776,$C776))),W776)</f>
        <v>LU1313770619</v>
      </c>
      <c r="BG776" t="str">
        <f t="shared" si="44"/>
        <v/>
      </c>
      <c r="BH776">
        <f t="shared" si="45"/>
        <v>361</v>
      </c>
      <c r="BI776">
        <f t="shared" si="46"/>
        <v>415687.89</v>
      </c>
      <c r="BJ776">
        <f>IF($I776&lt;&gt;"F.E.T.",$AV776,IF($BK776="",IF($D776=$L776,$BI776,-SUMIFS($BI:$BI,$BG:$BG,$BG776,$B:$B,$B776,$L:$L,"&lt;&gt;"&amp;$L776)+SUMIFS($AY:$AY,$BG:$BG,$BG776,$B:$B,$B776)),IF($D776=$L776,-SUMIFS($BI:$BI,$BG:$BG,$BG776,$B:$B,$B776,$L:$L,"&lt;&gt;"&amp;$L776)*VLOOKUP($D776&amp;(IF($L776=MID($Q776,FIND("Bought ",$Q776)+7,3),MID($Q776,FIND("Sold ",$Q776)+5,3),IF($L776=MID($Q776,FIND("Sold ",$Q776)+5,3),MID($Q776,FIND("Bought ",$Q776)+7,3),"error"))),FX!$A:$B,2,0)+SUMIFS($AY:$AY,$BG:$BG,$BG776,$B:$B,$B776),$BI776*(VLOOKUP($D776&amp;$L776,FX!$A:$B,2,0)))))</f>
        <v>415687.89</v>
      </c>
      <c r="BK776" t="str">
        <f>IF(E776="CASH",IFERROR(VLOOKUP(M776,[1]mapping!$A:$C,3,0),""),IF(I776="F.E.T.",IF(VLOOKUP(O776,[1]forwards!$E:$Q,13,0)=0,"",VLOOKUP(O776,[1]forwards!$E:$Q,13,0)),""))</f>
        <v/>
      </c>
      <c r="BL776" t="str">
        <f>IF($B776&lt;&gt;VLOOKUP($BL$1,NAV!$A:$N,MATCH("SubFund_Code",NAV!$A$1:$N$1,0),0),"n/a",IF($BK776="",$BJ776/SUMIFS($BJ:$BJ,$BK:$BK,"",$B:$B,$B776)*VLOOKUP($BL$1,NAV!$A:$N,MATCH("Hedged sc",NAV!$A$1:$N$1,0),0)/VLOOKUP($BL$1,NAV!$A:$N,MATCH("SC in FUND CCY",NAV!$A$1:$N$1,0),0),IF($BK776&lt;&gt;VLOOKUP($BL$1,NAV!$A:$N,MATCH("SC",NAV!$A$1:$N$1,0),0),"n/a",$BJ776/VLOOKUP($BL$1,NAV!$A:$N,MATCH("SC in FUND CCY",NAV!$A$1:$N$1,0),0))))</f>
        <v>n/a</v>
      </c>
    </row>
    <row r="777" spans="1:64" hidden="1" x14ac:dyDescent="0.25">
      <c r="A777" s="1">
        <v>44196</v>
      </c>
      <c r="B777" t="s">
        <v>122</v>
      </c>
      <c r="C777" t="s">
        <v>123</v>
      </c>
      <c r="D777" t="s">
        <v>57</v>
      </c>
      <c r="E777" t="s">
        <v>124</v>
      </c>
      <c r="F777" t="s">
        <v>125</v>
      </c>
      <c r="G777" t="s">
        <v>126</v>
      </c>
      <c r="H777">
        <v>400</v>
      </c>
      <c r="I777" t="s">
        <v>197</v>
      </c>
      <c r="J777">
        <v>485</v>
      </c>
      <c r="K777" t="s">
        <v>210</v>
      </c>
      <c r="L777" t="s">
        <v>57</v>
      </c>
      <c r="P777">
        <v>622143000000</v>
      </c>
      <c r="Q777" t="s">
        <v>397</v>
      </c>
      <c r="R777" t="s">
        <v>199</v>
      </c>
      <c r="S777" t="s">
        <v>149</v>
      </c>
      <c r="T777" t="s">
        <v>211</v>
      </c>
      <c r="U777" t="s">
        <v>262</v>
      </c>
      <c r="V777">
        <v>890371</v>
      </c>
      <c r="W777" t="s">
        <v>398</v>
      </c>
      <c r="X777" t="s">
        <v>399</v>
      </c>
      <c r="AB777">
        <v>869</v>
      </c>
      <c r="AC777" s="1">
        <v>43852</v>
      </c>
      <c r="AD777" s="1">
        <v>43854</v>
      </c>
      <c r="AL777">
        <v>1</v>
      </c>
      <c r="AO777">
        <v>1662.833003</v>
      </c>
      <c r="AP777">
        <v>1700.1</v>
      </c>
      <c r="AQ777">
        <v>1477386.9</v>
      </c>
      <c r="AR777">
        <v>0</v>
      </c>
      <c r="AS777">
        <v>1477386.9</v>
      </c>
      <c r="AT777">
        <v>1477386.9</v>
      </c>
      <c r="AU777">
        <v>0</v>
      </c>
      <c r="AV777">
        <v>1477386.9</v>
      </c>
      <c r="AW777">
        <v>1445001.88</v>
      </c>
      <c r="AX777">
        <v>1445001.88</v>
      </c>
      <c r="BA777">
        <v>16873396.75</v>
      </c>
      <c r="BB777">
        <v>0</v>
      </c>
      <c r="BC777">
        <v>16873396.75</v>
      </c>
      <c r="BD777">
        <v>30245363.870000001</v>
      </c>
      <c r="BE777">
        <v>4.8846720000000001</v>
      </c>
      <c r="BF777" t="str">
        <f>IF(TRIM(W777)="",IF(TRIM(O777)="",IF(TRIM(M777)="","please check",CONCATENATE(M777,"_",COUNTIFS($M$2:$M777,M777,$C$2:$C777,$C777))),CONCATENATE(O777,"_",COUNTIFS($O$2:$O777,O777,$C$2:$C777,$C777))),W777)</f>
        <v>LU0336683767</v>
      </c>
      <c r="BG777" t="str">
        <f t="shared" si="44"/>
        <v/>
      </c>
      <c r="BH777">
        <f t="shared" si="45"/>
        <v>869</v>
      </c>
      <c r="BI777">
        <f t="shared" si="46"/>
        <v>1477386.9</v>
      </c>
      <c r="BJ777">
        <f>IF($I777&lt;&gt;"F.E.T.",$AV777,IF($BK777="",IF($D777=$L777,$BI777,-SUMIFS($BI:$BI,$BG:$BG,$BG777,$B:$B,$B777,$L:$L,"&lt;&gt;"&amp;$L777)+SUMIFS($AY:$AY,$BG:$BG,$BG777,$B:$B,$B777)),IF($D777=$L777,-SUMIFS($BI:$BI,$BG:$BG,$BG777,$B:$B,$B777,$L:$L,"&lt;&gt;"&amp;$L777)*VLOOKUP($D777&amp;(IF($L777=MID($Q777,FIND("Bought ",$Q777)+7,3),MID($Q777,FIND("Sold ",$Q777)+5,3),IF($L777=MID($Q777,FIND("Sold ",$Q777)+5,3),MID($Q777,FIND("Bought ",$Q777)+7,3),"error"))),FX!$A:$B,2,0)+SUMIFS($AY:$AY,$BG:$BG,$BG777,$B:$B,$B777),$BI777*(VLOOKUP($D777&amp;$L777,FX!$A:$B,2,0)))))</f>
        <v>1477386.9</v>
      </c>
      <c r="BK777" t="str">
        <f>IF(E777="CASH",IFERROR(VLOOKUP(M777,[1]mapping!$A:$C,3,0),""),IF(I777="F.E.T.",IF(VLOOKUP(O777,[1]forwards!$E:$Q,13,0)=0,"",VLOOKUP(O777,[1]forwards!$E:$Q,13,0)),""))</f>
        <v/>
      </c>
      <c r="BL777" t="str">
        <f>IF($B777&lt;&gt;VLOOKUP($BL$1,NAV!$A:$N,MATCH("SubFund_Code",NAV!$A$1:$N$1,0),0),"n/a",IF($BK777="",$BJ777/SUMIFS($BJ:$BJ,$BK:$BK,"",$B:$B,$B777)*VLOOKUP($BL$1,NAV!$A:$N,MATCH("Hedged sc",NAV!$A$1:$N$1,0),0)/VLOOKUP($BL$1,NAV!$A:$N,MATCH("SC in FUND CCY",NAV!$A$1:$N$1,0),0),IF($BK777&lt;&gt;VLOOKUP($BL$1,NAV!$A:$N,MATCH("SC",NAV!$A$1:$N$1,0),0),"n/a",$BJ777/VLOOKUP($BL$1,NAV!$A:$N,MATCH("SC in FUND CCY",NAV!$A$1:$N$1,0),0))))</f>
        <v>n/a</v>
      </c>
    </row>
    <row r="778" spans="1:64" hidden="1" x14ac:dyDescent="0.25">
      <c r="A778" s="1">
        <v>44196</v>
      </c>
      <c r="B778" t="s">
        <v>122</v>
      </c>
      <c r="C778" t="s">
        <v>123</v>
      </c>
      <c r="D778" t="s">
        <v>57</v>
      </c>
      <c r="E778" t="s">
        <v>124</v>
      </c>
      <c r="F778" t="s">
        <v>125</v>
      </c>
      <c r="G778" t="s">
        <v>126</v>
      </c>
      <c r="H778">
        <v>400</v>
      </c>
      <c r="I778" t="s">
        <v>197</v>
      </c>
      <c r="J778">
        <v>485</v>
      </c>
      <c r="K778" t="s">
        <v>210</v>
      </c>
      <c r="L778" t="s">
        <v>57</v>
      </c>
      <c r="P778">
        <v>855835000000</v>
      </c>
      <c r="Q778" t="s">
        <v>390</v>
      </c>
      <c r="R778" t="s">
        <v>199</v>
      </c>
      <c r="S778" t="s">
        <v>200</v>
      </c>
      <c r="T778" t="s">
        <v>391</v>
      </c>
      <c r="U778" t="s">
        <v>262</v>
      </c>
      <c r="V778">
        <v>890371</v>
      </c>
      <c r="W778" t="s">
        <v>392</v>
      </c>
      <c r="X778" t="s">
        <v>393</v>
      </c>
      <c r="AB778">
        <v>330473</v>
      </c>
      <c r="AC778" s="1">
        <v>44014</v>
      </c>
      <c r="AD778" s="1">
        <v>44019</v>
      </c>
      <c r="AL778">
        <v>1</v>
      </c>
      <c r="AO778">
        <v>1.2088159999999999</v>
      </c>
      <c r="AP778">
        <v>1.2547999999999999</v>
      </c>
      <c r="AQ778">
        <v>414677.52</v>
      </c>
      <c r="AR778">
        <v>0</v>
      </c>
      <c r="AS778">
        <v>414677.52</v>
      </c>
      <c r="AT778">
        <v>414677.52</v>
      </c>
      <c r="AU778">
        <v>0</v>
      </c>
      <c r="AV778">
        <v>414677.52</v>
      </c>
      <c r="AW778">
        <v>399481</v>
      </c>
      <c r="AX778">
        <v>399481</v>
      </c>
      <c r="BA778">
        <v>16873396.75</v>
      </c>
      <c r="BB778">
        <v>0</v>
      </c>
      <c r="BC778">
        <v>16873396.75</v>
      </c>
      <c r="BD778">
        <v>30245363.870000001</v>
      </c>
      <c r="BE778">
        <v>1.3710450000000001</v>
      </c>
      <c r="BF778" t="str">
        <f>IF(TRIM(W778)="",IF(TRIM(O778)="",IF(TRIM(M778)="","please check",CONCATENATE(M778,"_",COUNTIFS($M$2:$M778,M778,$C$2:$C778,$C778))),CONCATENATE(O778,"_",COUNTIFS($O$2:$O778,O778,$C$2:$C778,$C778))),W778)</f>
        <v>IE00BGFB9913</v>
      </c>
      <c r="BG778" t="str">
        <f t="shared" si="44"/>
        <v/>
      </c>
      <c r="BH778">
        <f t="shared" si="45"/>
        <v>330473</v>
      </c>
      <c r="BI778">
        <f t="shared" si="46"/>
        <v>414677.52</v>
      </c>
      <c r="BJ778">
        <f>IF($I778&lt;&gt;"F.E.T.",$AV778,IF($BK778="",IF($D778=$L778,$BI778,-SUMIFS($BI:$BI,$BG:$BG,$BG778,$B:$B,$B778,$L:$L,"&lt;&gt;"&amp;$L778)+SUMIFS($AY:$AY,$BG:$BG,$BG778,$B:$B,$B778)),IF($D778=$L778,-SUMIFS($BI:$BI,$BG:$BG,$BG778,$B:$B,$B778,$L:$L,"&lt;&gt;"&amp;$L778)*VLOOKUP($D778&amp;(IF($L778=MID($Q778,FIND("Bought ",$Q778)+7,3),MID($Q778,FIND("Sold ",$Q778)+5,3),IF($L778=MID($Q778,FIND("Sold ",$Q778)+5,3),MID($Q778,FIND("Bought ",$Q778)+7,3),"error"))),FX!$A:$B,2,0)+SUMIFS($AY:$AY,$BG:$BG,$BG778,$B:$B,$B778),$BI778*(VLOOKUP($D778&amp;$L778,FX!$A:$B,2,0)))))</f>
        <v>414677.52</v>
      </c>
      <c r="BK778" t="str">
        <f>IF(E778="CASH",IFERROR(VLOOKUP(M778,[1]mapping!$A:$C,3,0),""),IF(I778="F.E.T.",IF(VLOOKUP(O778,[1]forwards!$E:$Q,13,0)=0,"",VLOOKUP(O778,[1]forwards!$E:$Q,13,0)),""))</f>
        <v/>
      </c>
      <c r="BL778" t="str">
        <f>IF($B778&lt;&gt;VLOOKUP($BL$1,NAV!$A:$N,MATCH("SubFund_Code",NAV!$A$1:$N$1,0),0),"n/a",IF($BK778="",$BJ778/SUMIFS($BJ:$BJ,$BK:$BK,"",$B:$B,$B778)*VLOOKUP($BL$1,NAV!$A:$N,MATCH("Hedged sc",NAV!$A$1:$N$1,0),0)/VLOOKUP($BL$1,NAV!$A:$N,MATCH("SC in FUND CCY",NAV!$A$1:$N$1,0),0),IF($BK778&lt;&gt;VLOOKUP($BL$1,NAV!$A:$N,MATCH("SC",NAV!$A$1:$N$1,0),0),"n/a",$BJ778/VLOOKUP($BL$1,NAV!$A:$N,MATCH("SC in FUND CCY",NAV!$A$1:$N$1,0),0))))</f>
        <v>n/a</v>
      </c>
    </row>
    <row r="779" spans="1:64" hidden="1" x14ac:dyDescent="0.25">
      <c r="A779" s="1">
        <v>44196</v>
      </c>
      <c r="B779" t="s">
        <v>122</v>
      </c>
      <c r="C779" t="s">
        <v>123</v>
      </c>
      <c r="D779" t="s">
        <v>57</v>
      </c>
      <c r="E779" t="s">
        <v>124</v>
      </c>
      <c r="F779" t="s">
        <v>125</v>
      </c>
      <c r="G779" t="s">
        <v>126</v>
      </c>
      <c r="H779">
        <v>400</v>
      </c>
      <c r="I779" t="s">
        <v>197</v>
      </c>
      <c r="J779">
        <v>485</v>
      </c>
      <c r="K779" t="s">
        <v>210</v>
      </c>
      <c r="L779" t="s">
        <v>57</v>
      </c>
      <c r="P779">
        <v>880234000000</v>
      </c>
      <c r="Q779" t="s">
        <v>394</v>
      </c>
      <c r="R779" t="s">
        <v>199</v>
      </c>
      <c r="S779" t="s">
        <v>149</v>
      </c>
      <c r="T779" t="s">
        <v>211</v>
      </c>
      <c r="U779" t="s">
        <v>262</v>
      </c>
      <c r="V779">
        <v>890371</v>
      </c>
      <c r="W779" t="s">
        <v>395</v>
      </c>
      <c r="X779" t="s">
        <v>396</v>
      </c>
      <c r="AB779">
        <v>6399</v>
      </c>
      <c r="AC779" s="1">
        <v>44036</v>
      </c>
      <c r="AD779" s="1">
        <v>44041</v>
      </c>
      <c r="AL779">
        <v>1</v>
      </c>
      <c r="AO779">
        <v>113.998148</v>
      </c>
      <c r="AP779">
        <v>116.22</v>
      </c>
      <c r="AQ779">
        <v>743691.78</v>
      </c>
      <c r="AR779">
        <v>0</v>
      </c>
      <c r="AS779">
        <v>743691.78</v>
      </c>
      <c r="AT779">
        <v>743691.78</v>
      </c>
      <c r="AU779">
        <v>0</v>
      </c>
      <c r="AV779">
        <v>743691.78</v>
      </c>
      <c r="AW779">
        <v>729474.15</v>
      </c>
      <c r="AX779">
        <v>729474.15</v>
      </c>
      <c r="BA779">
        <v>16873396.75</v>
      </c>
      <c r="BB779">
        <v>0</v>
      </c>
      <c r="BC779">
        <v>16873396.75</v>
      </c>
      <c r="BD779">
        <v>30245363.870000001</v>
      </c>
      <c r="BE779">
        <v>2.4588619999999999</v>
      </c>
      <c r="BF779" t="str">
        <f>IF(TRIM(W779)="",IF(TRIM(O779)="",IF(TRIM(M779)="","please check",CONCATENATE(M779,"_",COUNTIFS($M$2:$M779,M779,$C$2:$C779,$C779))),CONCATENATE(O779,"_",COUNTIFS($O$2:$O779,O779,$C$2:$C779,$C779))),W779)</f>
        <v>LU1927799012</v>
      </c>
      <c r="BG779" t="str">
        <f t="shared" si="44"/>
        <v/>
      </c>
      <c r="BH779">
        <f t="shared" si="45"/>
        <v>6399</v>
      </c>
      <c r="BI779">
        <f t="shared" si="46"/>
        <v>743691.78</v>
      </c>
      <c r="BJ779">
        <f>IF($I779&lt;&gt;"F.E.T.",$AV779,IF($BK779="",IF($D779=$L779,$BI779,-SUMIFS($BI:$BI,$BG:$BG,$BG779,$B:$B,$B779,$L:$L,"&lt;&gt;"&amp;$L779)+SUMIFS($AY:$AY,$BG:$BG,$BG779,$B:$B,$B779)),IF($D779=$L779,-SUMIFS($BI:$BI,$BG:$BG,$BG779,$B:$B,$B779,$L:$L,"&lt;&gt;"&amp;$L779)*VLOOKUP($D779&amp;(IF($L779=MID($Q779,FIND("Bought ",$Q779)+7,3),MID($Q779,FIND("Sold ",$Q779)+5,3),IF($L779=MID($Q779,FIND("Sold ",$Q779)+5,3),MID($Q779,FIND("Bought ",$Q779)+7,3),"error"))),FX!$A:$B,2,0)+SUMIFS($AY:$AY,$BG:$BG,$BG779,$B:$B,$B779),$BI779*(VLOOKUP($D779&amp;$L779,FX!$A:$B,2,0)))))</f>
        <v>743691.78</v>
      </c>
      <c r="BK779" t="str">
        <f>IF(E779="CASH",IFERROR(VLOOKUP(M779,[1]mapping!$A:$C,3,0),""),IF(I779="F.E.T.",IF(VLOOKUP(O779,[1]forwards!$E:$Q,13,0)=0,"",VLOOKUP(O779,[1]forwards!$E:$Q,13,0)),""))</f>
        <v/>
      </c>
      <c r="BL779" t="str">
        <f>IF($B779&lt;&gt;VLOOKUP($BL$1,NAV!$A:$N,MATCH("SubFund_Code",NAV!$A$1:$N$1,0),0),"n/a",IF($BK779="",$BJ779/SUMIFS($BJ:$BJ,$BK:$BK,"",$B:$B,$B779)*VLOOKUP($BL$1,NAV!$A:$N,MATCH("Hedged sc",NAV!$A$1:$N$1,0),0)/VLOOKUP($BL$1,NAV!$A:$N,MATCH("SC in FUND CCY",NAV!$A$1:$N$1,0),0),IF($BK779&lt;&gt;VLOOKUP($BL$1,NAV!$A:$N,MATCH("SC",NAV!$A$1:$N$1,0),0),"n/a",$BJ779/VLOOKUP($BL$1,NAV!$A:$N,MATCH("SC in FUND CCY",NAV!$A$1:$N$1,0),0))))</f>
        <v>n/a</v>
      </c>
    </row>
    <row r="780" spans="1:64" hidden="1" x14ac:dyDescent="0.25">
      <c r="A780" s="1">
        <v>44196</v>
      </c>
      <c r="B780" t="s">
        <v>122</v>
      </c>
      <c r="C780" t="s">
        <v>123</v>
      </c>
      <c r="D780" t="s">
        <v>57</v>
      </c>
      <c r="E780" t="s">
        <v>124</v>
      </c>
      <c r="F780" t="s">
        <v>125</v>
      </c>
      <c r="G780" t="s">
        <v>126</v>
      </c>
      <c r="H780">
        <v>400</v>
      </c>
      <c r="I780" t="s">
        <v>197</v>
      </c>
      <c r="J780">
        <v>410</v>
      </c>
      <c r="K780" t="s">
        <v>198</v>
      </c>
      <c r="L780" t="s">
        <v>63</v>
      </c>
      <c r="P780">
        <v>921974000000</v>
      </c>
      <c r="Q780" t="s">
        <v>426</v>
      </c>
      <c r="R780" t="s">
        <v>199</v>
      </c>
      <c r="S780" t="s">
        <v>149</v>
      </c>
      <c r="T780" t="s">
        <v>427</v>
      </c>
      <c r="U780" t="s">
        <v>219</v>
      </c>
      <c r="V780">
        <v>20052</v>
      </c>
      <c r="W780" t="s">
        <v>428</v>
      </c>
      <c r="X780" t="s">
        <v>429</v>
      </c>
      <c r="AB780">
        <v>11000</v>
      </c>
      <c r="AC780" s="1">
        <v>43868</v>
      </c>
      <c r="AD780" s="1">
        <v>43873</v>
      </c>
      <c r="AE780" s="1">
        <v>44046</v>
      </c>
      <c r="AL780">
        <v>1.0964</v>
      </c>
      <c r="AO780">
        <v>135.22055399999999</v>
      </c>
      <c r="AP780">
        <v>158.62</v>
      </c>
      <c r="AQ780">
        <v>1744820</v>
      </c>
      <c r="AR780">
        <v>0</v>
      </c>
      <c r="AS780">
        <v>1744820</v>
      </c>
      <c r="AT780">
        <v>1426030.81</v>
      </c>
      <c r="AU780">
        <v>0</v>
      </c>
      <c r="AV780">
        <v>1426030.81</v>
      </c>
      <c r="AW780">
        <v>1487426.09</v>
      </c>
      <c r="AX780">
        <v>1356645.47</v>
      </c>
      <c r="BA780">
        <v>12551851.130000001</v>
      </c>
      <c r="BB780">
        <v>0</v>
      </c>
      <c r="BC780">
        <v>12551851.130000001</v>
      </c>
      <c r="BD780">
        <v>30245363.870000001</v>
      </c>
      <c r="BE780">
        <v>4.714874</v>
      </c>
      <c r="BF780" t="str">
        <f>IF(TRIM(W780)="",IF(TRIM(O780)="",IF(TRIM(M780)="","please check",CONCATENATE(M780,"_",COUNTIFS($M$2:$M780,M780,$C$2:$C780,$C780))),CONCATENATE(O780,"_",COUNTIFS($O$2:$O780,O780,$C$2:$C780,$C780))),W780)</f>
        <v>LU0629460089</v>
      </c>
      <c r="BG780" t="str">
        <f t="shared" si="44"/>
        <v/>
      </c>
      <c r="BH780">
        <f t="shared" si="45"/>
        <v>11000</v>
      </c>
      <c r="BI780">
        <f t="shared" si="46"/>
        <v>1744820</v>
      </c>
      <c r="BJ780">
        <f>IF($I780&lt;&gt;"F.E.T.",$AV780,IF($BK780="",IF($D780=$L780,$BI780,-SUMIFS($BI:$BI,$BG:$BG,$BG780,$B:$B,$B780,$L:$L,"&lt;&gt;"&amp;$L780)+SUMIFS($AY:$AY,$BG:$BG,$BG780,$B:$B,$B780)),IF($D780=$L780,-SUMIFS($BI:$BI,$BG:$BG,$BG780,$B:$B,$B780,$L:$L,"&lt;&gt;"&amp;$L780)*VLOOKUP($D780&amp;(IF($L780=MID($Q780,FIND("Bought ",$Q780)+7,3),MID($Q780,FIND("Sold ",$Q780)+5,3),IF($L780=MID($Q780,FIND("Sold ",$Q780)+5,3),MID($Q780,FIND("Bought ",$Q780)+7,3),"error"))),FX!$A:$B,2,0)+SUMIFS($AY:$AY,$BG:$BG,$BG780,$B:$B,$B780),$BI780*(VLOOKUP($D780&amp;$L780,FX!$A:$B,2,0)))))</f>
        <v>1426030.81</v>
      </c>
      <c r="BK780" t="str">
        <f>IF(E780="CASH",IFERROR(VLOOKUP(M780,[1]mapping!$A:$C,3,0),""),IF(I780="F.E.T.",IF(VLOOKUP(O780,[1]forwards!$E:$Q,13,0)=0,"",VLOOKUP(O780,[1]forwards!$E:$Q,13,0)),""))</f>
        <v/>
      </c>
      <c r="BL780" t="str">
        <f>IF($B780&lt;&gt;VLOOKUP($BL$1,NAV!$A:$N,MATCH("SubFund_Code",NAV!$A$1:$N$1,0),0),"n/a",IF($BK780="",$BJ780/SUMIFS($BJ:$BJ,$BK:$BK,"",$B:$B,$B780)*VLOOKUP($BL$1,NAV!$A:$N,MATCH("Hedged sc",NAV!$A$1:$N$1,0),0)/VLOOKUP($BL$1,NAV!$A:$N,MATCH("SC in FUND CCY",NAV!$A$1:$N$1,0),0),IF($BK780&lt;&gt;VLOOKUP($BL$1,NAV!$A:$N,MATCH("SC",NAV!$A$1:$N$1,0),0),"n/a",$BJ780/VLOOKUP($BL$1,NAV!$A:$N,MATCH("SC in FUND CCY",NAV!$A$1:$N$1,0),0))))</f>
        <v>n/a</v>
      </c>
    </row>
    <row r="781" spans="1:64" hidden="1" x14ac:dyDescent="0.25">
      <c r="A781" s="1">
        <v>44196</v>
      </c>
      <c r="B781" t="s">
        <v>122</v>
      </c>
      <c r="C781" t="s">
        <v>123</v>
      </c>
      <c r="D781" t="s">
        <v>57</v>
      </c>
      <c r="E781" t="s">
        <v>124</v>
      </c>
      <c r="F781" t="s">
        <v>125</v>
      </c>
      <c r="G781" t="s">
        <v>126</v>
      </c>
      <c r="H781">
        <v>400</v>
      </c>
      <c r="I781" t="s">
        <v>197</v>
      </c>
      <c r="J781">
        <v>410</v>
      </c>
      <c r="K781" t="s">
        <v>198</v>
      </c>
      <c r="L781" t="s">
        <v>63</v>
      </c>
      <c r="P781">
        <v>921974000000</v>
      </c>
      <c r="Q781" t="s">
        <v>426</v>
      </c>
      <c r="R781" t="s">
        <v>199</v>
      </c>
      <c r="S781" t="s">
        <v>149</v>
      </c>
      <c r="T781" t="s">
        <v>427</v>
      </c>
      <c r="U781" t="s">
        <v>273</v>
      </c>
      <c r="V781">
        <v>20067</v>
      </c>
      <c r="W781" t="s">
        <v>428</v>
      </c>
      <c r="X781" t="s">
        <v>429</v>
      </c>
      <c r="AB781">
        <v>20543</v>
      </c>
      <c r="AC781" s="1">
        <v>43874</v>
      </c>
      <c r="AD781" s="1">
        <v>43879</v>
      </c>
      <c r="AE781" s="1">
        <v>44046</v>
      </c>
      <c r="AL781">
        <v>1.086643</v>
      </c>
      <c r="AO781">
        <v>132.73137199999999</v>
      </c>
      <c r="AP781">
        <v>158.62</v>
      </c>
      <c r="AQ781">
        <v>3258530.66</v>
      </c>
      <c r="AR781">
        <v>0</v>
      </c>
      <c r="AS781">
        <v>3258530.66</v>
      </c>
      <c r="AT781">
        <v>2663177.36</v>
      </c>
      <c r="AU781">
        <v>0</v>
      </c>
      <c r="AV781">
        <v>2663177.36</v>
      </c>
      <c r="AW781">
        <v>2726700.57</v>
      </c>
      <c r="AX781">
        <v>2509288.86</v>
      </c>
      <c r="BA781">
        <v>12551851.130000001</v>
      </c>
      <c r="BB781">
        <v>0</v>
      </c>
      <c r="BC781">
        <v>12551851.130000001</v>
      </c>
      <c r="BD781">
        <v>30245363.870000001</v>
      </c>
      <c r="BE781">
        <v>8.8052419999999998</v>
      </c>
      <c r="BF781" t="str">
        <f>IF(TRIM(W781)="",IF(TRIM(O781)="",IF(TRIM(M781)="","please check",CONCATENATE(M781,"_",COUNTIFS($M$2:$M781,M781,$C$2:$C781,$C781))),CONCATENATE(O781,"_",COUNTIFS($O$2:$O781,O781,$C$2:$C781,$C781))),W781)</f>
        <v>LU0629460089</v>
      </c>
      <c r="BG781" t="str">
        <f t="shared" si="44"/>
        <v/>
      </c>
      <c r="BH781">
        <f t="shared" si="45"/>
        <v>20543</v>
      </c>
      <c r="BI781">
        <f t="shared" si="46"/>
        <v>3258530.66</v>
      </c>
      <c r="BJ781">
        <f>IF($I781&lt;&gt;"F.E.T.",$AV781,IF($BK781="",IF($D781=$L781,$BI781,-SUMIFS($BI:$BI,$BG:$BG,$BG781,$B:$B,$B781,$L:$L,"&lt;&gt;"&amp;$L781)+SUMIFS($AY:$AY,$BG:$BG,$BG781,$B:$B,$B781)),IF($D781=$L781,-SUMIFS($BI:$BI,$BG:$BG,$BG781,$B:$B,$B781,$L:$L,"&lt;&gt;"&amp;$L781)*VLOOKUP($D781&amp;(IF($L781=MID($Q781,FIND("Bought ",$Q781)+7,3),MID($Q781,FIND("Sold ",$Q781)+5,3),IF($L781=MID($Q781,FIND("Sold ",$Q781)+5,3),MID($Q781,FIND("Bought ",$Q781)+7,3),"error"))),FX!$A:$B,2,0)+SUMIFS($AY:$AY,$BG:$BG,$BG781,$B:$B,$B781),$BI781*(VLOOKUP($D781&amp;$L781,FX!$A:$B,2,0)))))</f>
        <v>2663177.36</v>
      </c>
      <c r="BK781" t="str">
        <f>IF(E781="CASH",IFERROR(VLOOKUP(M781,[1]mapping!$A:$C,3,0),""),IF(I781="F.E.T.",IF(VLOOKUP(O781,[1]forwards!$E:$Q,13,0)=0,"",VLOOKUP(O781,[1]forwards!$E:$Q,13,0)),""))</f>
        <v/>
      </c>
      <c r="BL781" t="str">
        <f>IF($B781&lt;&gt;VLOOKUP($BL$1,NAV!$A:$N,MATCH("SubFund_Code",NAV!$A$1:$N$1,0),0),"n/a",IF($BK781="",$BJ781/SUMIFS($BJ:$BJ,$BK:$BK,"",$B:$B,$B781)*VLOOKUP($BL$1,NAV!$A:$N,MATCH("Hedged sc",NAV!$A$1:$N$1,0),0)/VLOOKUP($BL$1,NAV!$A:$N,MATCH("SC in FUND CCY",NAV!$A$1:$N$1,0),0),IF($BK781&lt;&gt;VLOOKUP($BL$1,NAV!$A:$N,MATCH("SC",NAV!$A$1:$N$1,0),0),"n/a",$BJ781/VLOOKUP($BL$1,NAV!$A:$N,MATCH("SC in FUND CCY",NAV!$A$1:$N$1,0),0))))</f>
        <v>n/a</v>
      </c>
    </row>
    <row r="782" spans="1:64" hidden="1" x14ac:dyDescent="0.25">
      <c r="A782" s="1">
        <v>44196</v>
      </c>
      <c r="B782" t="s">
        <v>122</v>
      </c>
      <c r="C782" t="s">
        <v>123</v>
      </c>
      <c r="D782" t="s">
        <v>57</v>
      </c>
      <c r="E782" t="s">
        <v>124</v>
      </c>
      <c r="F782" t="s">
        <v>125</v>
      </c>
      <c r="G782" t="s">
        <v>126</v>
      </c>
      <c r="H782">
        <v>400</v>
      </c>
      <c r="I782" t="s">
        <v>197</v>
      </c>
      <c r="J782">
        <v>410</v>
      </c>
      <c r="K782" t="s">
        <v>198</v>
      </c>
      <c r="L782" t="s">
        <v>63</v>
      </c>
      <c r="P782">
        <v>635901000000</v>
      </c>
      <c r="Q782" t="s">
        <v>430</v>
      </c>
      <c r="R782" t="s">
        <v>199</v>
      </c>
      <c r="S782" t="s">
        <v>200</v>
      </c>
      <c r="T782" t="s">
        <v>206</v>
      </c>
      <c r="U782" t="s">
        <v>219</v>
      </c>
      <c r="V782">
        <v>20052</v>
      </c>
      <c r="W782" t="s">
        <v>431</v>
      </c>
      <c r="X782" t="s">
        <v>432</v>
      </c>
      <c r="AB782">
        <v>325000</v>
      </c>
      <c r="AC782" s="1">
        <v>43864</v>
      </c>
      <c r="AD782" s="1">
        <v>43867</v>
      </c>
      <c r="AL782">
        <v>1.1004769999999999</v>
      </c>
      <c r="AO782">
        <v>5.9319790000000001</v>
      </c>
      <c r="AP782">
        <v>7.2774999999999999</v>
      </c>
      <c r="AQ782">
        <v>2365187.5</v>
      </c>
      <c r="AR782">
        <v>0</v>
      </c>
      <c r="AS782">
        <v>2365187.5</v>
      </c>
      <c r="AT782">
        <v>1933053.41</v>
      </c>
      <c r="AU782">
        <v>0</v>
      </c>
      <c r="AV782">
        <v>1933053.41</v>
      </c>
      <c r="AW782">
        <v>1927893.2</v>
      </c>
      <c r="AX782">
        <v>1751870.84</v>
      </c>
      <c r="BA782">
        <v>12551851.130000001</v>
      </c>
      <c r="BB782">
        <v>0</v>
      </c>
      <c r="BC782">
        <v>12551851.130000001</v>
      </c>
      <c r="BD782">
        <v>30245363.870000001</v>
      </c>
      <c r="BE782">
        <v>6.3912389999999997</v>
      </c>
      <c r="BF782" t="str">
        <f>IF(TRIM(W782)="",IF(TRIM(O782)="",IF(TRIM(M782)="","please check",CONCATENATE(M782,"_",COUNTIFS($M$2:$M782,M782,$C$2:$C782,$C782))),CONCATENATE(O782,"_",COUNTIFS($O$2:$O782,O782,$C$2:$C782,$C782))),W782)</f>
        <v>IE00BYX8XC17</v>
      </c>
      <c r="BG782" t="str">
        <f t="shared" si="44"/>
        <v/>
      </c>
      <c r="BH782">
        <f t="shared" si="45"/>
        <v>325000</v>
      </c>
      <c r="BI782">
        <f t="shared" si="46"/>
        <v>2365187.5</v>
      </c>
      <c r="BJ782">
        <f>IF($I782&lt;&gt;"F.E.T.",$AV782,IF($BK782="",IF($D782=$L782,$BI782,-SUMIFS($BI:$BI,$BG:$BG,$BG782,$B:$B,$B782,$L:$L,"&lt;&gt;"&amp;$L782)+SUMIFS($AY:$AY,$BG:$BG,$BG782,$B:$B,$B782)),IF($D782=$L782,-SUMIFS($BI:$BI,$BG:$BG,$BG782,$B:$B,$B782,$L:$L,"&lt;&gt;"&amp;$L782)*VLOOKUP($D782&amp;(IF($L782=MID($Q782,FIND("Bought ",$Q782)+7,3),MID($Q782,FIND("Sold ",$Q782)+5,3),IF($L782=MID($Q782,FIND("Sold ",$Q782)+5,3),MID($Q782,FIND("Bought ",$Q782)+7,3),"error"))),FX!$A:$B,2,0)+SUMIFS($AY:$AY,$BG:$BG,$BG782,$B:$B,$B782),$BI782*(VLOOKUP($D782&amp;$L782,FX!$A:$B,2,0)))))</f>
        <v>1933053.41</v>
      </c>
      <c r="BK782" t="str">
        <f>IF(E782="CASH",IFERROR(VLOOKUP(M782,[1]mapping!$A:$C,3,0),""),IF(I782="F.E.T.",IF(VLOOKUP(O782,[1]forwards!$E:$Q,13,0)=0,"",VLOOKUP(O782,[1]forwards!$E:$Q,13,0)),""))</f>
        <v/>
      </c>
      <c r="BL782" t="str">
        <f>IF($B782&lt;&gt;VLOOKUP($BL$1,NAV!$A:$N,MATCH("SubFund_Code",NAV!$A$1:$N$1,0),0),"n/a",IF($BK782="",$BJ782/SUMIFS($BJ:$BJ,$BK:$BK,"",$B:$B,$B782)*VLOOKUP($BL$1,NAV!$A:$N,MATCH("Hedged sc",NAV!$A$1:$N$1,0),0)/VLOOKUP($BL$1,NAV!$A:$N,MATCH("SC in FUND CCY",NAV!$A$1:$N$1,0),0),IF($BK782&lt;&gt;VLOOKUP($BL$1,NAV!$A:$N,MATCH("SC",NAV!$A$1:$N$1,0),0),"n/a",$BJ782/VLOOKUP($BL$1,NAV!$A:$N,MATCH("SC in FUND CCY",NAV!$A$1:$N$1,0),0))))</f>
        <v>n/a</v>
      </c>
    </row>
    <row r="783" spans="1:64" hidden="1" x14ac:dyDescent="0.25">
      <c r="A783" s="1">
        <v>44196</v>
      </c>
      <c r="B783" t="s">
        <v>122</v>
      </c>
      <c r="C783" t="s">
        <v>123</v>
      </c>
      <c r="D783" t="s">
        <v>57</v>
      </c>
      <c r="E783" t="s">
        <v>124</v>
      </c>
      <c r="F783" t="s">
        <v>125</v>
      </c>
      <c r="G783" t="s">
        <v>126</v>
      </c>
      <c r="H783">
        <v>400</v>
      </c>
      <c r="I783" t="s">
        <v>197</v>
      </c>
      <c r="J783">
        <v>410</v>
      </c>
      <c r="K783" t="s">
        <v>198</v>
      </c>
      <c r="L783" t="s">
        <v>63</v>
      </c>
      <c r="P783">
        <v>339427000000</v>
      </c>
      <c r="Q783" t="s">
        <v>433</v>
      </c>
      <c r="R783" t="s">
        <v>199</v>
      </c>
      <c r="S783" t="s">
        <v>200</v>
      </c>
      <c r="T783" t="s">
        <v>206</v>
      </c>
      <c r="U783" t="s">
        <v>219</v>
      </c>
      <c r="V783">
        <v>20052</v>
      </c>
      <c r="W783" t="s">
        <v>434</v>
      </c>
      <c r="X783" t="s">
        <v>435</v>
      </c>
      <c r="AB783">
        <v>92213</v>
      </c>
      <c r="AC783" s="1">
        <v>44134</v>
      </c>
      <c r="AD783" s="1">
        <v>44139</v>
      </c>
      <c r="AL783">
        <v>1.1648499999999999</v>
      </c>
      <c r="AO783">
        <v>6.9165739999999998</v>
      </c>
      <c r="AP783">
        <v>8.4774999999999991</v>
      </c>
      <c r="AQ783">
        <v>781735.71</v>
      </c>
      <c r="AR783">
        <v>0</v>
      </c>
      <c r="AS783">
        <v>781735.71</v>
      </c>
      <c r="AT783">
        <v>638907.86</v>
      </c>
      <c r="AU783">
        <v>0</v>
      </c>
      <c r="AV783">
        <v>638907.86</v>
      </c>
      <c r="AW783">
        <v>637798.06999999995</v>
      </c>
      <c r="AX783">
        <v>547536.65</v>
      </c>
      <c r="BA783">
        <v>12551851.130000001</v>
      </c>
      <c r="BB783">
        <v>0</v>
      </c>
      <c r="BC783">
        <v>12551851.130000001</v>
      </c>
      <c r="BD783">
        <v>30245363.870000001</v>
      </c>
      <c r="BE783">
        <v>2.1124160000000001</v>
      </c>
      <c r="BF783" t="str">
        <f>IF(TRIM(W783)="",IF(TRIM(O783)="",IF(TRIM(M783)="","please check",CONCATENATE(M783,"_",COUNTIFS($M$2:$M783,M783,$C$2:$C783,$C783))),CONCATENATE(O783,"_",COUNTIFS($O$2:$O783,O783,$C$2:$C783,$C783))),W783)</f>
        <v>IE00BYVJRP78</v>
      </c>
      <c r="BG783" t="str">
        <f t="shared" si="44"/>
        <v/>
      </c>
      <c r="BH783">
        <f t="shared" si="45"/>
        <v>92213</v>
      </c>
      <c r="BI783">
        <f t="shared" si="46"/>
        <v>781735.71</v>
      </c>
      <c r="BJ783">
        <f>IF($I783&lt;&gt;"F.E.T.",$AV783,IF($BK783="",IF($D783=$L783,$BI783,-SUMIFS($BI:$BI,$BG:$BG,$BG783,$B:$B,$B783,$L:$L,"&lt;&gt;"&amp;$L783)+SUMIFS($AY:$AY,$BG:$BG,$BG783,$B:$B,$B783)),IF($D783=$L783,-SUMIFS($BI:$BI,$BG:$BG,$BG783,$B:$B,$B783,$L:$L,"&lt;&gt;"&amp;$L783)*VLOOKUP($D783&amp;(IF($L783=MID($Q783,FIND("Bought ",$Q783)+7,3),MID($Q783,FIND("Sold ",$Q783)+5,3),IF($L783=MID($Q783,FIND("Sold ",$Q783)+5,3),MID($Q783,FIND("Bought ",$Q783)+7,3),"error"))),FX!$A:$B,2,0)+SUMIFS($AY:$AY,$BG:$BG,$BG783,$B:$B,$B783),$BI783*(VLOOKUP($D783&amp;$L783,FX!$A:$B,2,0)))))</f>
        <v>638907.86</v>
      </c>
      <c r="BK783" t="str">
        <f>IF(E783="CASH",IFERROR(VLOOKUP(M783,[1]mapping!$A:$C,3,0),""),IF(I783="F.E.T.",IF(VLOOKUP(O783,[1]forwards!$E:$Q,13,0)=0,"",VLOOKUP(O783,[1]forwards!$E:$Q,13,0)),""))</f>
        <v/>
      </c>
      <c r="BL783" t="str">
        <f>IF($B783&lt;&gt;VLOOKUP($BL$1,NAV!$A:$N,MATCH("SubFund_Code",NAV!$A$1:$N$1,0),0),"n/a",IF($BK783="",$BJ783/SUMIFS($BJ:$BJ,$BK:$BK,"",$B:$B,$B783)*VLOOKUP($BL$1,NAV!$A:$N,MATCH("Hedged sc",NAV!$A$1:$N$1,0),0)/VLOOKUP($BL$1,NAV!$A:$N,MATCH("SC in FUND CCY",NAV!$A$1:$N$1,0),0),IF($BK783&lt;&gt;VLOOKUP($BL$1,NAV!$A:$N,MATCH("SC",NAV!$A$1:$N$1,0),0),"n/a",$BJ783/VLOOKUP($BL$1,NAV!$A:$N,MATCH("SC in FUND CCY",NAV!$A$1:$N$1,0),0))))</f>
        <v>n/a</v>
      </c>
    </row>
    <row r="784" spans="1:64" hidden="1" x14ac:dyDescent="0.25">
      <c r="A784" s="1">
        <v>44196</v>
      </c>
      <c r="B784" t="s">
        <v>122</v>
      </c>
      <c r="C784" t="s">
        <v>123</v>
      </c>
      <c r="D784" t="s">
        <v>57</v>
      </c>
      <c r="E784" t="s">
        <v>124</v>
      </c>
      <c r="F784" t="s">
        <v>125</v>
      </c>
      <c r="G784" t="s">
        <v>126</v>
      </c>
      <c r="H784">
        <v>400</v>
      </c>
      <c r="I784" t="s">
        <v>197</v>
      </c>
      <c r="J784">
        <v>410</v>
      </c>
      <c r="K784" t="s">
        <v>198</v>
      </c>
      <c r="L784" t="s">
        <v>63</v>
      </c>
      <c r="P784">
        <v>887936000000</v>
      </c>
      <c r="Q784" t="s">
        <v>423</v>
      </c>
      <c r="R784" t="s">
        <v>199</v>
      </c>
      <c r="S784" t="s">
        <v>200</v>
      </c>
      <c r="T784" t="s">
        <v>206</v>
      </c>
      <c r="U784" t="s">
        <v>219</v>
      </c>
      <c r="V784">
        <v>20052</v>
      </c>
      <c r="W784" t="s">
        <v>424</v>
      </c>
      <c r="X784" t="s">
        <v>425</v>
      </c>
      <c r="AB784">
        <v>434995</v>
      </c>
      <c r="AC784" s="1">
        <v>43854</v>
      </c>
      <c r="AD784" s="1">
        <v>43858</v>
      </c>
      <c r="AL784">
        <v>1.090692</v>
      </c>
      <c r="AO784">
        <v>8.7972889999999992</v>
      </c>
      <c r="AP784">
        <v>10.715</v>
      </c>
      <c r="AQ784">
        <v>4660971.43</v>
      </c>
      <c r="AR784">
        <v>0</v>
      </c>
      <c r="AS784">
        <v>4660971.43</v>
      </c>
      <c r="AT784">
        <v>3809383.7</v>
      </c>
      <c r="AU784">
        <v>0</v>
      </c>
      <c r="AV784">
        <v>3809383.7</v>
      </c>
      <c r="AW784">
        <v>3826776.85</v>
      </c>
      <c r="AX784">
        <v>3508576.38</v>
      </c>
      <c r="BA784">
        <v>12551851.130000001</v>
      </c>
      <c r="BB784">
        <v>0</v>
      </c>
      <c r="BC784">
        <v>12551851.130000001</v>
      </c>
      <c r="BD784">
        <v>30245363.870000001</v>
      </c>
      <c r="BE784">
        <v>12.594934</v>
      </c>
      <c r="BF784" t="str">
        <f>IF(TRIM(W784)="",IF(TRIM(O784)="",IF(TRIM(M784)="","please check",CONCATENATE(M784,"_",COUNTIFS($M$2:$M784,M784,$C$2:$C784,$C784))),CONCATENATE(O784,"_",COUNTIFS($O$2:$O784,O784,$C$2:$C784,$C784))),W784)</f>
        <v>IE00BYVJRR92</v>
      </c>
      <c r="BG784" t="str">
        <f t="shared" si="44"/>
        <v/>
      </c>
      <c r="BH784">
        <f t="shared" si="45"/>
        <v>434995</v>
      </c>
      <c r="BI784">
        <f t="shared" si="46"/>
        <v>4660971.43</v>
      </c>
      <c r="BJ784">
        <f>IF($I784&lt;&gt;"F.E.T.",$AV784,IF($BK784="",IF($D784=$L784,$BI784,-SUMIFS($BI:$BI,$BG:$BG,$BG784,$B:$B,$B784,$L:$L,"&lt;&gt;"&amp;$L784)+SUMIFS($AY:$AY,$BG:$BG,$BG784,$B:$B,$B784)),IF($D784=$L784,-SUMIFS($BI:$BI,$BG:$BG,$BG784,$B:$B,$B784,$L:$L,"&lt;&gt;"&amp;$L784)*VLOOKUP($D784&amp;(IF($L784=MID($Q784,FIND("Bought ",$Q784)+7,3),MID($Q784,FIND("Sold ",$Q784)+5,3),IF($L784=MID($Q784,FIND("Sold ",$Q784)+5,3),MID($Q784,FIND("Bought ",$Q784)+7,3),"error"))),FX!$A:$B,2,0)+SUMIFS($AY:$AY,$BG:$BG,$BG784,$B:$B,$B784),$BI784*(VLOOKUP($D784&amp;$L784,FX!$A:$B,2,0)))))</f>
        <v>3809383.7</v>
      </c>
      <c r="BK784" t="str">
        <f>IF(E784="CASH",IFERROR(VLOOKUP(M784,[1]mapping!$A:$C,3,0),""),IF(I784="F.E.T.",IF(VLOOKUP(O784,[1]forwards!$E:$Q,13,0)=0,"",VLOOKUP(O784,[1]forwards!$E:$Q,13,0)),""))</f>
        <v/>
      </c>
      <c r="BL784" t="str">
        <f>IF($B784&lt;&gt;VLOOKUP($BL$1,NAV!$A:$N,MATCH("SubFund_Code",NAV!$A$1:$N$1,0),0),"n/a",IF($BK784="",$BJ784/SUMIFS($BJ:$BJ,$BK:$BK,"",$B:$B,$B784)*VLOOKUP($BL$1,NAV!$A:$N,MATCH("Hedged sc",NAV!$A$1:$N$1,0),0)/VLOOKUP($BL$1,NAV!$A:$N,MATCH("SC in FUND CCY",NAV!$A$1:$N$1,0),0),IF($BK784&lt;&gt;VLOOKUP($BL$1,NAV!$A:$N,MATCH("SC",NAV!$A$1:$N$1,0),0),"n/a",$BJ784/VLOOKUP($BL$1,NAV!$A:$N,MATCH("SC in FUND CCY",NAV!$A$1:$N$1,0),0))))</f>
        <v>n/a</v>
      </c>
    </row>
    <row r="785" spans="1:64" hidden="1" x14ac:dyDescent="0.25">
      <c r="A785" s="1">
        <v>44196</v>
      </c>
      <c r="B785" t="s">
        <v>122</v>
      </c>
      <c r="C785" t="s">
        <v>123</v>
      </c>
      <c r="D785" t="s">
        <v>57</v>
      </c>
      <c r="E785" t="s">
        <v>124</v>
      </c>
      <c r="F785" t="s">
        <v>125</v>
      </c>
      <c r="G785" t="s">
        <v>126</v>
      </c>
      <c r="H785">
        <v>400</v>
      </c>
      <c r="I785" t="s">
        <v>197</v>
      </c>
      <c r="J785">
        <v>485</v>
      </c>
      <c r="K785" t="s">
        <v>210</v>
      </c>
      <c r="L785" t="s">
        <v>63</v>
      </c>
      <c r="P785">
        <v>367348000000</v>
      </c>
      <c r="Q785" t="s">
        <v>436</v>
      </c>
      <c r="R785" t="s">
        <v>199</v>
      </c>
      <c r="S785" t="s">
        <v>149</v>
      </c>
      <c r="T785" t="s">
        <v>407</v>
      </c>
      <c r="U785" t="s">
        <v>262</v>
      </c>
      <c r="V785">
        <v>890371</v>
      </c>
      <c r="W785" t="s">
        <v>437</v>
      </c>
      <c r="X785" t="s">
        <v>438</v>
      </c>
      <c r="AB785">
        <v>12262</v>
      </c>
      <c r="AC785" s="1">
        <v>43860</v>
      </c>
      <c r="AD785" s="1">
        <v>43865</v>
      </c>
      <c r="AL785">
        <v>1.106457</v>
      </c>
      <c r="AO785">
        <v>169.531002</v>
      </c>
      <c r="AP785">
        <v>207.68</v>
      </c>
      <c r="AQ785">
        <v>2546572.16</v>
      </c>
      <c r="AR785">
        <v>0</v>
      </c>
      <c r="AS785">
        <v>2546572.16</v>
      </c>
      <c r="AT785">
        <v>2081297.99</v>
      </c>
      <c r="AU785">
        <v>0</v>
      </c>
      <c r="AV785">
        <v>2081297.99</v>
      </c>
      <c r="AW785">
        <v>2078789.15</v>
      </c>
      <c r="AX785">
        <v>1878779.89</v>
      </c>
      <c r="BA785">
        <v>12551851.130000001</v>
      </c>
      <c r="BB785">
        <v>0</v>
      </c>
      <c r="BC785">
        <v>12551851.130000001</v>
      </c>
      <c r="BD785">
        <v>30245363.870000001</v>
      </c>
      <c r="BE785">
        <v>6.8813789999999999</v>
      </c>
      <c r="BF785" t="str">
        <f>IF(TRIM(W785)="",IF(TRIM(O785)="",IF(TRIM(M785)="","please check",CONCATENATE(M785,"_",COUNTIFS($M$2:$M785,M785,$C$2:$C785,$C785))),CONCATENATE(O785,"_",COUNTIFS($O$2:$O785,O785,$C$2:$C785,$C785))),W785)</f>
        <v>LU0571085686</v>
      </c>
      <c r="BG785" t="str">
        <f t="shared" si="44"/>
        <v/>
      </c>
      <c r="BH785">
        <f t="shared" si="45"/>
        <v>12262</v>
      </c>
      <c r="BI785">
        <f t="shared" si="46"/>
        <v>2546572.16</v>
      </c>
      <c r="BJ785">
        <f>IF($I785&lt;&gt;"F.E.T.",$AV785,IF($BK785="",IF($D785=$L785,$BI785,-SUMIFS($BI:$BI,$BG:$BG,$BG785,$B:$B,$B785,$L:$L,"&lt;&gt;"&amp;$L785)+SUMIFS($AY:$AY,$BG:$BG,$BG785,$B:$B,$B785)),IF($D785=$L785,-SUMIFS($BI:$BI,$BG:$BG,$BG785,$B:$B,$B785,$L:$L,"&lt;&gt;"&amp;$L785)*VLOOKUP($D785&amp;(IF($L785=MID($Q785,FIND("Bought ",$Q785)+7,3),MID($Q785,FIND("Sold ",$Q785)+5,3),IF($L785=MID($Q785,FIND("Sold ",$Q785)+5,3),MID($Q785,FIND("Bought ",$Q785)+7,3),"error"))),FX!$A:$B,2,0)+SUMIFS($AY:$AY,$BG:$BG,$BG785,$B:$B,$B785),$BI785*(VLOOKUP($D785&amp;$L785,FX!$A:$B,2,0)))))</f>
        <v>2081297.99</v>
      </c>
      <c r="BK785" t="str">
        <f>IF(E785="CASH",IFERROR(VLOOKUP(M785,[1]mapping!$A:$C,3,0),""),IF(I785="F.E.T.",IF(VLOOKUP(O785,[1]forwards!$E:$Q,13,0)=0,"",VLOOKUP(O785,[1]forwards!$E:$Q,13,0)),""))</f>
        <v/>
      </c>
      <c r="BL785" t="str">
        <f>IF($B785&lt;&gt;VLOOKUP($BL$1,NAV!$A:$N,MATCH("SubFund_Code",NAV!$A$1:$N$1,0),0),"n/a",IF($BK785="",$BJ785/SUMIFS($BJ:$BJ,$BK:$BK,"",$B:$B,$B785)*VLOOKUP($BL$1,NAV!$A:$N,MATCH("Hedged sc",NAV!$A$1:$N$1,0),0)/VLOOKUP($BL$1,NAV!$A:$N,MATCH("SC in FUND CCY",NAV!$A$1:$N$1,0),0),IF($BK785&lt;&gt;VLOOKUP($BL$1,NAV!$A:$N,MATCH("SC",NAV!$A$1:$N$1,0),0),"n/a",$BJ785/VLOOKUP($BL$1,NAV!$A:$N,MATCH("SC in FUND CCY",NAV!$A$1:$N$1,0),0))))</f>
        <v>n/a</v>
      </c>
    </row>
    <row r="786" spans="1:64" hidden="1" x14ac:dyDescent="0.25">
      <c r="A786" s="1">
        <v>44196</v>
      </c>
      <c r="B786" t="s">
        <v>122</v>
      </c>
      <c r="C786" t="s">
        <v>123</v>
      </c>
      <c r="D786" t="s">
        <v>57</v>
      </c>
      <c r="E786" t="s">
        <v>124</v>
      </c>
      <c r="F786" t="s">
        <v>439</v>
      </c>
      <c r="G786" t="s">
        <v>440</v>
      </c>
      <c r="H786">
        <v>550</v>
      </c>
      <c r="I786" t="s">
        <v>441</v>
      </c>
      <c r="L786" t="s">
        <v>57</v>
      </c>
      <c r="O786">
        <v>907</v>
      </c>
      <c r="Q786" t="s">
        <v>1497</v>
      </c>
      <c r="S786" t="s">
        <v>149</v>
      </c>
      <c r="U786" t="s">
        <v>132</v>
      </c>
      <c r="V786">
        <v>20009</v>
      </c>
      <c r="W786" t="s">
        <v>209</v>
      </c>
      <c r="X786" t="s">
        <v>209</v>
      </c>
      <c r="AC786" s="1">
        <v>44175</v>
      </c>
      <c r="AD786" s="1">
        <v>44210</v>
      </c>
      <c r="AG786" s="1">
        <v>44210</v>
      </c>
      <c r="AJ786">
        <v>14</v>
      </c>
      <c r="AL786">
        <v>1.2142189999999999</v>
      </c>
      <c r="AO786">
        <v>1.2142189999999999</v>
      </c>
      <c r="AP786">
        <v>1.2239880000000001</v>
      </c>
      <c r="AQ786">
        <v>-40388.519999999997</v>
      </c>
      <c r="AR786">
        <v>0</v>
      </c>
      <c r="AS786">
        <v>-40388.519999999997</v>
      </c>
      <c r="AT786">
        <v>-40388.519999999997</v>
      </c>
      <c r="AU786">
        <v>0</v>
      </c>
      <c r="AV786">
        <v>-40388.519999999997</v>
      </c>
      <c r="AW786">
        <v>-40713.46</v>
      </c>
      <c r="AX786">
        <v>-40388.519999999997</v>
      </c>
      <c r="BA786">
        <v>-45009.24</v>
      </c>
      <c r="BB786">
        <v>0</v>
      </c>
      <c r="BC786">
        <v>-45009.24</v>
      </c>
      <c r="BD786">
        <v>30245363.870000001</v>
      </c>
      <c r="BF786" t="str">
        <f>IF(TRIM(W786)="",IF(TRIM(O786)="",IF(TRIM(M786)="","please check",CONCATENATE(M786,"_",COUNTIFS($M$2:$M786,M786,$C$2:$C786,$C786))),CONCATENATE(O786,"_",COUNTIFS($O$2:$O786,O786,$C$2:$C786,$C786))),W786)</f>
        <v>907_1</v>
      </c>
      <c r="BG786">
        <f t="shared" si="44"/>
        <v>907</v>
      </c>
      <c r="BH786">
        <f t="shared" si="45"/>
        <v>-40713.46</v>
      </c>
      <c r="BI786">
        <f t="shared" si="46"/>
        <v>-40713.46</v>
      </c>
      <c r="BJ786">
        <f>IF($I786&lt;&gt;"F.E.T.",$AV786,IF($BK786="",IF($D786=$L786,$BI786,-SUMIFS($BI:$BI,$BG:$BG,$BG786,$B:$B,$B786,$L:$L,"&lt;&gt;"&amp;$L786)+SUMIFS($AY:$AY,$BG:$BG,$BG786,$B:$B,$B786)),IF($D786=$L786,-SUMIFS($BI:$BI,$BG:$BG,$BG786,$B:$B,$B786,$L:$L,"&lt;&gt;"&amp;$L786)*VLOOKUP($D786&amp;(IF($L786=MID($Q786,FIND("Bought ",$Q786)+7,3),MID($Q786,FIND("Sold ",$Q786)+5,3),IF($L786=MID($Q786,FIND("Sold ",$Q786)+5,3),MID($Q786,FIND("Bought ",$Q786)+7,3),"error"))),FX!$A:$B,2,0)+SUMIFS($AY:$AY,$BG:$BG,$BG786,$B:$B,$B786),$BI786*(VLOOKUP($D786&amp;$L786,FX!$A:$B,2,0)))))</f>
        <v>-40727.91494994075</v>
      </c>
      <c r="BK786" t="str">
        <f>IF(E786="CASH",IFERROR(VLOOKUP(M786,[1]mapping!$A:$C,3,0),""),IF(I786="F.E.T.",IF(VLOOKUP(O786,[1]forwards!$E:$Q,13,0)=0,"",VLOOKUP(O786,[1]forwards!$E:$Q,13,0)),""))</f>
        <v>PUH</v>
      </c>
      <c r="BL786" t="str">
        <f>IF($B786&lt;&gt;VLOOKUP($BL$1,NAV!$A:$N,MATCH("SubFund_Code",NAV!$A$1:$N$1,0),0),"n/a",IF($BK786="",$BJ786/SUMIFS($BJ:$BJ,$BK:$BK,"",$B:$B,$B786)*VLOOKUP($BL$1,NAV!$A:$N,MATCH("Hedged sc",NAV!$A$1:$N$1,0),0)/VLOOKUP($BL$1,NAV!$A:$N,MATCH("SC in FUND CCY",NAV!$A$1:$N$1,0),0),IF($BK786&lt;&gt;VLOOKUP($BL$1,NAV!$A:$N,MATCH("SC",NAV!$A$1:$N$1,0),0),"n/a",$BJ786/VLOOKUP($BL$1,NAV!$A:$N,MATCH("SC in FUND CCY",NAV!$A$1:$N$1,0),0))))</f>
        <v>n/a</v>
      </c>
    </row>
    <row r="787" spans="1:64" hidden="1" x14ac:dyDescent="0.25">
      <c r="A787" s="1">
        <v>44196</v>
      </c>
      <c r="B787" t="s">
        <v>122</v>
      </c>
      <c r="C787" t="s">
        <v>123</v>
      </c>
      <c r="D787" t="s">
        <v>57</v>
      </c>
      <c r="E787" t="s">
        <v>124</v>
      </c>
      <c r="F787" t="s">
        <v>439</v>
      </c>
      <c r="G787" t="s">
        <v>440</v>
      </c>
      <c r="H787">
        <v>550</v>
      </c>
      <c r="I787" t="s">
        <v>441</v>
      </c>
      <c r="L787" t="s">
        <v>57</v>
      </c>
      <c r="O787">
        <v>911</v>
      </c>
      <c r="Q787" t="s">
        <v>1495</v>
      </c>
      <c r="S787" t="s">
        <v>149</v>
      </c>
      <c r="U787" t="s">
        <v>132</v>
      </c>
      <c r="V787">
        <v>20009</v>
      </c>
      <c r="W787" t="s">
        <v>209</v>
      </c>
      <c r="X787" t="s">
        <v>209</v>
      </c>
      <c r="AC787" s="1">
        <v>44186</v>
      </c>
      <c r="AD787" s="1">
        <v>44210</v>
      </c>
      <c r="AG787" s="1">
        <v>44210</v>
      </c>
      <c r="AJ787">
        <v>14</v>
      </c>
      <c r="AL787">
        <v>1.2224969999999999</v>
      </c>
      <c r="AO787">
        <v>1.2224969999999999</v>
      </c>
      <c r="AP787">
        <v>1.2239880000000001</v>
      </c>
      <c r="AQ787">
        <v>-4085.01</v>
      </c>
      <c r="AR787">
        <v>0</v>
      </c>
      <c r="AS787">
        <v>-4085.01</v>
      </c>
      <c r="AT787">
        <v>-4085.01</v>
      </c>
      <c r="AU787">
        <v>0</v>
      </c>
      <c r="AV787">
        <v>-4085.01</v>
      </c>
      <c r="AW787">
        <v>-4089.99</v>
      </c>
      <c r="AX787">
        <v>-4085.01</v>
      </c>
      <c r="BA787">
        <v>-45009.24</v>
      </c>
      <c r="BB787">
        <v>0</v>
      </c>
      <c r="BC787">
        <v>-45009.24</v>
      </c>
      <c r="BD787">
        <v>30245363.870000001</v>
      </c>
      <c r="BF787" t="str">
        <f>IF(TRIM(W787)="",IF(TRIM(O787)="",IF(TRIM(M787)="","please check",CONCATENATE(M787,"_",COUNTIFS($M$2:$M787,M787,$C$2:$C787,$C787))),CONCATENATE(O787,"_",COUNTIFS($O$2:$O787,O787,$C$2:$C787,$C787))),W787)</f>
        <v>911_1</v>
      </c>
      <c r="BG787">
        <f t="shared" si="44"/>
        <v>911</v>
      </c>
      <c r="BH787">
        <f t="shared" si="45"/>
        <v>-4089.99</v>
      </c>
      <c r="BI787">
        <f t="shared" si="46"/>
        <v>-4089.99</v>
      </c>
      <c r="BJ787">
        <f>IF($I787&lt;&gt;"F.E.T.",$AV787,IF($BK787="",IF($D787=$L787,$BI787,-SUMIFS($BI:$BI,$BG:$BG,$BG787,$B:$B,$B787,$L:$L,"&lt;&gt;"&amp;$L787)+SUMIFS($AY:$AY,$BG:$BG,$BG787,$B:$B,$B787)),IF($D787=$L787,-SUMIFS($BI:$BI,$BG:$BG,$BG787,$B:$B,$B787,$L:$L,"&lt;&gt;"&amp;$L787)*VLOOKUP($D787&amp;(IF($L787=MID($Q787,FIND("Bought ",$Q787)+7,3),MID($Q787,FIND("Sold ",$Q787)+5,3),IF($L787=MID($Q787,FIND("Sold ",$Q787)+5,3),MID($Q787,FIND("Bought ",$Q787)+7,3),"error"))),FX!$A:$B,2,0)+SUMIFS($AY:$AY,$BG:$BG,$BG787,$B:$B,$B787),$BI787*(VLOOKUP($D787&amp;$L787,FX!$A:$B,2,0)))))</f>
        <v>-4091.4496988271835</v>
      </c>
      <c r="BK787" t="str">
        <f>IF(E787="CASH",IFERROR(VLOOKUP(M787,[1]mapping!$A:$C,3,0),""),IF(I787="F.E.T.",IF(VLOOKUP(O787,[1]forwards!$E:$Q,13,0)=0,"",VLOOKUP(O787,[1]forwards!$E:$Q,13,0)),""))</f>
        <v>PUH</v>
      </c>
      <c r="BL787" t="str">
        <f>IF($B787&lt;&gt;VLOOKUP($BL$1,NAV!$A:$N,MATCH("SubFund_Code",NAV!$A$1:$N$1,0),0),"n/a",IF($BK787="",$BJ787/SUMIFS($BJ:$BJ,$BK:$BK,"",$B:$B,$B787)*VLOOKUP($BL$1,NAV!$A:$N,MATCH("Hedged sc",NAV!$A$1:$N$1,0),0)/VLOOKUP($BL$1,NAV!$A:$N,MATCH("SC in FUND CCY",NAV!$A$1:$N$1,0),0),IF($BK787&lt;&gt;VLOOKUP($BL$1,NAV!$A:$N,MATCH("SC",NAV!$A$1:$N$1,0),0),"n/a",$BJ787/VLOOKUP($BL$1,NAV!$A:$N,MATCH("SC in FUND CCY",NAV!$A$1:$N$1,0),0))))</f>
        <v>n/a</v>
      </c>
    </row>
    <row r="788" spans="1:64" hidden="1" x14ac:dyDescent="0.25">
      <c r="A788" s="1">
        <v>44196</v>
      </c>
      <c r="B788" t="s">
        <v>122</v>
      </c>
      <c r="C788" t="s">
        <v>123</v>
      </c>
      <c r="D788" t="s">
        <v>57</v>
      </c>
      <c r="E788" t="s">
        <v>124</v>
      </c>
      <c r="F788" t="s">
        <v>439</v>
      </c>
      <c r="G788" t="s">
        <v>440</v>
      </c>
      <c r="H788">
        <v>550</v>
      </c>
      <c r="I788" t="s">
        <v>441</v>
      </c>
      <c r="L788" t="s">
        <v>57</v>
      </c>
      <c r="O788">
        <v>913</v>
      </c>
      <c r="Q788" t="s">
        <v>1494</v>
      </c>
      <c r="S788" t="s">
        <v>149</v>
      </c>
      <c r="U788" t="s">
        <v>132</v>
      </c>
      <c r="V788">
        <v>20009</v>
      </c>
      <c r="W788" t="s">
        <v>209</v>
      </c>
      <c r="X788" t="s">
        <v>209</v>
      </c>
      <c r="AC788" s="1">
        <v>44188</v>
      </c>
      <c r="AD788" s="1">
        <v>44210</v>
      </c>
      <c r="AG788" s="1">
        <v>44210</v>
      </c>
      <c r="AJ788">
        <v>14</v>
      </c>
      <c r="AL788">
        <v>1.220092</v>
      </c>
      <c r="AO788">
        <v>1.220092</v>
      </c>
      <c r="AP788">
        <v>1.2239880000000001</v>
      </c>
      <c r="AQ788">
        <v>452.13</v>
      </c>
      <c r="AR788">
        <v>0</v>
      </c>
      <c r="AS788">
        <v>452.13</v>
      </c>
      <c r="AT788">
        <v>452.13</v>
      </c>
      <c r="AU788">
        <v>0</v>
      </c>
      <c r="AV788">
        <v>452.13</v>
      </c>
      <c r="AW788">
        <v>452.13</v>
      </c>
      <c r="AX788">
        <v>452.13</v>
      </c>
      <c r="AY788">
        <v>1.44</v>
      </c>
      <c r="BA788">
        <v>-45009.24</v>
      </c>
      <c r="BB788">
        <v>0</v>
      </c>
      <c r="BC788">
        <v>-45009.24</v>
      </c>
      <c r="BD788">
        <v>30245363.870000001</v>
      </c>
      <c r="BE788">
        <v>5.0000000000000004E-6</v>
      </c>
      <c r="BF788" t="str">
        <f>IF(TRIM(W788)="",IF(TRIM(O788)="",IF(TRIM(M788)="","please check",CONCATENATE(M788,"_",COUNTIFS($M$2:$M788,M788,$C$2:$C788,$C788))),CONCATENATE(O788,"_",COUNTIFS($O$2:$O788,O788,$C$2:$C788,$C788))),W788)</f>
        <v>913_1</v>
      </c>
      <c r="BG788">
        <f t="shared" si="44"/>
        <v>913</v>
      </c>
      <c r="BH788">
        <f t="shared" si="45"/>
        <v>452.13</v>
      </c>
      <c r="BI788">
        <f t="shared" si="46"/>
        <v>452.13</v>
      </c>
      <c r="BJ788">
        <f>IF($I788&lt;&gt;"F.E.T.",$AV788,IF($BK788="",IF($D788=$L788,$BI788,-SUMIFS($BI:$BI,$BG:$BG,$BG788,$B:$B,$B788,$L:$L,"&lt;&gt;"&amp;$L788)+SUMIFS($AY:$AY,$BG:$BG,$BG788,$B:$B,$B788)),IF($D788=$L788,-SUMIFS($BI:$BI,$BG:$BG,$BG788,$B:$B,$B788,$L:$L,"&lt;&gt;"&amp;$L788)*VLOOKUP($D788&amp;(IF($L788=MID($Q788,FIND("Bought ",$Q788)+7,3),MID($Q788,FIND("Sold ",$Q788)+5,3),IF($L788=MID($Q788,FIND("Sold ",$Q788)+5,3),MID($Q788,FIND("Bought ",$Q788)+7,3),"error"))),FX!$A:$B,2,0)+SUMIFS($AY:$AY,$BG:$BG,$BG788,$B:$B,$B788),$BI788*(VLOOKUP($D788&amp;$L788,FX!$A:$B,2,0)))))</f>
        <v>452.29202893220548</v>
      </c>
      <c r="BK788" t="str">
        <f>IF(E788="CASH",IFERROR(VLOOKUP(M788,[1]mapping!$A:$C,3,0),""),IF(I788="F.E.T.",IF(VLOOKUP(O788,[1]forwards!$E:$Q,13,0)=0,"",VLOOKUP(O788,[1]forwards!$E:$Q,13,0)),""))</f>
        <v>PUH</v>
      </c>
      <c r="BL788" t="str">
        <f>IF($B788&lt;&gt;VLOOKUP($BL$1,NAV!$A:$N,MATCH("SubFund_Code",NAV!$A$1:$N$1,0),0),"n/a",IF($BK788="",$BJ788/SUMIFS($BJ:$BJ,$BK:$BK,"",$B:$B,$B788)*VLOOKUP($BL$1,NAV!$A:$N,MATCH("Hedged sc",NAV!$A$1:$N$1,0),0)/VLOOKUP($BL$1,NAV!$A:$N,MATCH("SC in FUND CCY",NAV!$A$1:$N$1,0),0),IF($BK788&lt;&gt;VLOOKUP($BL$1,NAV!$A:$N,MATCH("SC",NAV!$A$1:$N$1,0),0),"n/a",$BJ788/VLOOKUP($BL$1,NAV!$A:$N,MATCH("SC in FUND CCY",NAV!$A$1:$N$1,0),0))))</f>
        <v>n/a</v>
      </c>
    </row>
    <row r="789" spans="1:64" hidden="1" x14ac:dyDescent="0.25">
      <c r="A789" s="1">
        <v>44196</v>
      </c>
      <c r="B789" t="s">
        <v>122</v>
      </c>
      <c r="C789" t="s">
        <v>123</v>
      </c>
      <c r="D789" t="s">
        <v>57</v>
      </c>
      <c r="E789" t="s">
        <v>124</v>
      </c>
      <c r="F789" t="s">
        <v>439</v>
      </c>
      <c r="G789" t="s">
        <v>440</v>
      </c>
      <c r="H789">
        <v>550</v>
      </c>
      <c r="I789" t="s">
        <v>441</v>
      </c>
      <c r="L789" t="s">
        <v>57</v>
      </c>
      <c r="O789">
        <v>914</v>
      </c>
      <c r="Q789" t="s">
        <v>1502</v>
      </c>
      <c r="S789" t="s">
        <v>149</v>
      </c>
      <c r="U789" t="s">
        <v>132</v>
      </c>
      <c r="V789">
        <v>20009</v>
      </c>
      <c r="W789" t="s">
        <v>209</v>
      </c>
      <c r="X789" t="s">
        <v>209</v>
      </c>
      <c r="AC789" s="1">
        <v>44196</v>
      </c>
      <c r="AD789" s="1">
        <v>44210</v>
      </c>
      <c r="AG789" s="1">
        <v>44210</v>
      </c>
      <c r="AJ789">
        <v>14</v>
      </c>
      <c r="AL789">
        <v>1.2236750000000001</v>
      </c>
      <c r="AO789">
        <v>1.2236750000000001</v>
      </c>
      <c r="AP789">
        <v>1.2239880000000001</v>
      </c>
      <c r="AQ789">
        <v>-795.42</v>
      </c>
      <c r="AR789">
        <v>0</v>
      </c>
      <c r="AS789">
        <v>-795.42</v>
      </c>
      <c r="AT789">
        <v>-795.42</v>
      </c>
      <c r="AU789">
        <v>0</v>
      </c>
      <c r="AV789">
        <v>-795.42</v>
      </c>
      <c r="AW789">
        <v>-795.62</v>
      </c>
      <c r="AX789">
        <v>-795.42</v>
      </c>
      <c r="BA789">
        <v>-45009.24</v>
      </c>
      <c r="BB789">
        <v>0</v>
      </c>
      <c r="BC789">
        <v>-45009.24</v>
      </c>
      <c r="BD789">
        <v>30245363.870000001</v>
      </c>
      <c r="BF789" t="str">
        <f>IF(TRIM(W789)="",IF(TRIM(O789)="",IF(TRIM(M789)="","please check",CONCATENATE(M789,"_",COUNTIFS($M$2:$M789,M789,$C$2:$C789,$C789))),CONCATENATE(O789,"_",COUNTIFS($O$2:$O789,O789,$C$2:$C789,$C789))),W789)</f>
        <v>914_1</v>
      </c>
      <c r="BG789">
        <f t="shared" si="44"/>
        <v>914</v>
      </c>
      <c r="BH789">
        <f t="shared" si="45"/>
        <v>-795.62</v>
      </c>
      <c r="BI789">
        <f t="shared" si="46"/>
        <v>-795.62</v>
      </c>
      <c r="BJ789">
        <f>IF($I789&lt;&gt;"F.E.T.",$AV789,IF($BK789="",IF($D789=$L789,$BI789,-SUMIFS($BI:$BI,$BG:$BG,$BG789,$B:$B,$B789,$L:$L,"&lt;&gt;"&amp;$L789)+SUMIFS($AY:$AY,$BG:$BG,$BG789,$B:$B,$B789)),IF($D789=$L789,-SUMIFS($BI:$BI,$BG:$BG,$BG789,$B:$B,$B789,$L:$L,"&lt;&gt;"&amp;$L789)*VLOOKUP($D789&amp;(IF($L789=MID($Q789,FIND("Bought ",$Q789)+7,3),MID($Q789,FIND("Sold ",$Q789)+5,3),IF($L789=MID($Q789,FIND("Sold ",$Q789)+5,3),MID($Q789,FIND("Bought ",$Q789)+7,3),"error"))),FX!$A:$B,2,0)+SUMIFS($AY:$AY,$BG:$BG,$BG789,$B:$B,$B789),$BI789*(VLOOKUP($D789&amp;$L789,FX!$A:$B,2,0)))))</f>
        <v>-795.90103387683394</v>
      </c>
      <c r="BK789" t="str">
        <f>IF(E789="CASH",IFERROR(VLOOKUP(M789,[1]mapping!$A:$C,3,0),""),IF(I789="F.E.T.",IF(VLOOKUP(O789,[1]forwards!$E:$Q,13,0)=0,"",VLOOKUP(O789,[1]forwards!$E:$Q,13,0)),""))</f>
        <v>PUH</v>
      </c>
      <c r="BL789" t="str">
        <f>IF($B789&lt;&gt;VLOOKUP($BL$1,NAV!$A:$N,MATCH("SubFund_Code",NAV!$A$1:$N$1,0),0),"n/a",IF($BK789="",$BJ789/SUMIFS($BJ:$BJ,$BK:$BK,"",$B:$B,$B789)*VLOOKUP($BL$1,NAV!$A:$N,MATCH("Hedged sc",NAV!$A$1:$N$1,0),0)/VLOOKUP($BL$1,NAV!$A:$N,MATCH("SC in FUND CCY",NAV!$A$1:$N$1,0),0),IF($BK789&lt;&gt;VLOOKUP($BL$1,NAV!$A:$N,MATCH("SC",NAV!$A$1:$N$1,0),0),"n/a",$BJ789/VLOOKUP($BL$1,NAV!$A:$N,MATCH("SC in FUND CCY",NAV!$A$1:$N$1,0),0))))</f>
        <v>n/a</v>
      </c>
    </row>
    <row r="790" spans="1:64" hidden="1" x14ac:dyDescent="0.25">
      <c r="A790" s="1">
        <v>44196</v>
      </c>
      <c r="B790" t="s">
        <v>122</v>
      </c>
      <c r="C790" t="s">
        <v>123</v>
      </c>
      <c r="D790" t="s">
        <v>57</v>
      </c>
      <c r="E790" t="s">
        <v>124</v>
      </c>
      <c r="F790" t="s">
        <v>439</v>
      </c>
      <c r="G790" t="s">
        <v>440</v>
      </c>
      <c r="H790">
        <v>550</v>
      </c>
      <c r="I790" t="s">
        <v>441</v>
      </c>
      <c r="L790" t="s">
        <v>57</v>
      </c>
      <c r="O790">
        <v>910</v>
      </c>
      <c r="Q790" t="s">
        <v>1496</v>
      </c>
      <c r="S790" t="s">
        <v>149</v>
      </c>
      <c r="U790" t="s">
        <v>132</v>
      </c>
      <c r="V790">
        <v>20009</v>
      </c>
      <c r="W790" t="s">
        <v>209</v>
      </c>
      <c r="X790" t="s">
        <v>209</v>
      </c>
      <c r="AC790" s="1">
        <v>44186</v>
      </c>
      <c r="AD790" s="1">
        <v>44210</v>
      </c>
      <c r="AG790" s="1">
        <v>44210</v>
      </c>
      <c r="AJ790">
        <v>14</v>
      </c>
      <c r="AL790">
        <v>1.222464</v>
      </c>
      <c r="AO790">
        <v>1.222464</v>
      </c>
      <c r="AP790">
        <v>1.2239880000000001</v>
      </c>
      <c r="AQ790">
        <v>-192.42</v>
      </c>
      <c r="AR790">
        <v>0</v>
      </c>
      <c r="AS790">
        <v>-192.42</v>
      </c>
      <c r="AT790">
        <v>-192.42</v>
      </c>
      <c r="AU790">
        <v>0</v>
      </c>
      <c r="AV790">
        <v>-192.42</v>
      </c>
      <c r="AW790">
        <v>-192.66</v>
      </c>
      <c r="AX790">
        <v>-192.42</v>
      </c>
      <c r="BA790">
        <v>-45009.24</v>
      </c>
      <c r="BB790">
        <v>0</v>
      </c>
      <c r="BC790">
        <v>-45009.24</v>
      </c>
      <c r="BD790">
        <v>30245363.870000001</v>
      </c>
      <c r="BF790" t="str">
        <f>IF(TRIM(W790)="",IF(TRIM(O790)="",IF(TRIM(M790)="","please check",CONCATENATE(M790,"_",COUNTIFS($M$2:$M790,M790,$C$2:$C790,$C790))),CONCATENATE(O790,"_",COUNTIFS($O$2:$O790,O790,$C$2:$C790,$C790))),W790)</f>
        <v>910_1</v>
      </c>
      <c r="BG790">
        <f t="shared" si="44"/>
        <v>910</v>
      </c>
      <c r="BH790">
        <f t="shared" si="45"/>
        <v>-192.66</v>
      </c>
      <c r="BI790">
        <f t="shared" si="46"/>
        <v>-192.66</v>
      </c>
      <c r="BJ790">
        <f>IF($I790&lt;&gt;"F.E.T.",$AV790,IF($BK790="",IF($D790=$L790,$BI790,-SUMIFS($BI:$BI,$BG:$BG,$BG790,$B:$B,$B790,$L:$L,"&lt;&gt;"&amp;$L790)+SUMIFS($AY:$AY,$BG:$BG,$BG790,$B:$B,$B790)),IF($D790=$L790,-SUMIFS($BI:$BI,$BG:$BG,$BG790,$B:$B,$B790,$L:$L,"&lt;&gt;"&amp;$L790)*VLOOKUP($D790&amp;(IF($L790=MID($Q790,FIND("Bought ",$Q790)+7,3),MID($Q790,FIND("Sold ",$Q790)+5,3),IF($L790=MID($Q790,FIND("Sold ",$Q790)+5,3),MID($Q790,FIND("Bought ",$Q790)+7,3),"error"))),FX!$A:$B,2,0)+SUMIFS($AY:$AY,$BG:$BG,$BG790,$B:$B,$B790),$BI790*(VLOOKUP($D790&amp;$L790,FX!$A:$B,2,0)))))</f>
        <v>-192.72906869355569</v>
      </c>
      <c r="BK790" t="str">
        <f>IF(E790="CASH",IFERROR(VLOOKUP(M790,[1]mapping!$A:$C,3,0),""),IF(I790="F.E.T.",IF(VLOOKUP(O790,[1]forwards!$E:$Q,13,0)=0,"",VLOOKUP(O790,[1]forwards!$E:$Q,13,0)),""))</f>
        <v>PUH</v>
      </c>
      <c r="BL790" t="str">
        <f>IF($B790&lt;&gt;VLOOKUP($BL$1,NAV!$A:$N,MATCH("SubFund_Code",NAV!$A$1:$N$1,0),0),"n/a",IF($BK790="",$BJ790/SUMIFS($BJ:$BJ,$BK:$BK,"",$B:$B,$B790)*VLOOKUP($BL$1,NAV!$A:$N,MATCH("Hedged sc",NAV!$A$1:$N$1,0),0)/VLOOKUP($BL$1,NAV!$A:$N,MATCH("SC in FUND CCY",NAV!$A$1:$N$1,0),0),IF($BK790&lt;&gt;VLOOKUP($BL$1,NAV!$A:$N,MATCH("SC",NAV!$A$1:$N$1,0),0),"n/a",$BJ790/VLOOKUP($BL$1,NAV!$A:$N,MATCH("SC in FUND CCY",NAV!$A$1:$N$1,0),0))))</f>
        <v>n/a</v>
      </c>
    </row>
    <row r="791" spans="1:64" hidden="1" x14ac:dyDescent="0.25">
      <c r="A791" s="1">
        <v>44196</v>
      </c>
      <c r="B791" t="s">
        <v>122</v>
      </c>
      <c r="C791" t="s">
        <v>123</v>
      </c>
      <c r="D791" t="s">
        <v>57</v>
      </c>
      <c r="E791" t="s">
        <v>124</v>
      </c>
      <c r="F791" t="s">
        <v>439</v>
      </c>
      <c r="G791" t="s">
        <v>440</v>
      </c>
      <c r="H791">
        <v>550</v>
      </c>
      <c r="I791" t="s">
        <v>441</v>
      </c>
      <c r="L791" t="s">
        <v>63</v>
      </c>
      <c r="O791">
        <v>910</v>
      </c>
      <c r="Q791" t="s">
        <v>1496</v>
      </c>
      <c r="S791" t="s">
        <v>149</v>
      </c>
      <c r="U791" t="s">
        <v>132</v>
      </c>
      <c r="V791">
        <v>20009</v>
      </c>
      <c r="W791" t="s">
        <v>209</v>
      </c>
      <c r="X791" t="s">
        <v>209</v>
      </c>
      <c r="AC791" s="1">
        <v>44186</v>
      </c>
      <c r="AD791" s="1">
        <v>44210</v>
      </c>
      <c r="AG791" s="1">
        <v>44210</v>
      </c>
      <c r="AJ791">
        <v>14</v>
      </c>
      <c r="AL791">
        <v>1.222464</v>
      </c>
      <c r="AO791">
        <v>1.222464</v>
      </c>
      <c r="AP791">
        <v>1.2239880000000001</v>
      </c>
      <c r="AQ791">
        <v>235.52</v>
      </c>
      <c r="AR791">
        <v>0</v>
      </c>
      <c r="AS791">
        <v>235.52</v>
      </c>
      <c r="AT791">
        <v>192.49</v>
      </c>
      <c r="AU791">
        <v>0</v>
      </c>
      <c r="AV791">
        <v>192.49</v>
      </c>
      <c r="AW791">
        <v>235.52</v>
      </c>
      <c r="AX791">
        <v>192.49</v>
      </c>
      <c r="AY791">
        <v>-0.24</v>
      </c>
      <c r="BA791">
        <v>45025.34</v>
      </c>
      <c r="BB791">
        <v>0</v>
      </c>
      <c r="BC791">
        <v>45025.34</v>
      </c>
      <c r="BD791">
        <v>30245363.870000001</v>
      </c>
      <c r="BE791">
        <v>-9.9999999999999995E-7</v>
      </c>
      <c r="BF791" t="str">
        <f>IF(TRIM(W791)="",IF(TRIM(O791)="",IF(TRIM(M791)="","please check",CONCATENATE(M791,"_",COUNTIFS($M$2:$M791,M791,$C$2:$C791,$C791))),CONCATENATE(O791,"_",COUNTIFS($O$2:$O791,O791,$C$2:$C791,$C791))),W791)</f>
        <v>910_2</v>
      </c>
      <c r="BG791">
        <f t="shared" si="44"/>
        <v>910</v>
      </c>
      <c r="BH791">
        <f t="shared" si="45"/>
        <v>235.52</v>
      </c>
      <c r="BI791">
        <f t="shared" si="46"/>
        <v>235.52</v>
      </c>
      <c r="BJ791">
        <f>IF($I791&lt;&gt;"F.E.T.",$AV791,IF($BK791="",IF($D791=$L791,$BI791,-SUMIFS($BI:$BI,$BG:$BG,$BG791,$B:$B,$B791,$L:$L,"&lt;&gt;"&amp;$L791)+SUMIFS($AY:$AY,$BG:$BG,$BG791,$B:$B,$B791)),IF($D791=$L791,-SUMIFS($BI:$BI,$BG:$BG,$BG791,$B:$B,$B791,$L:$L,"&lt;&gt;"&amp;$L791)*VLOOKUP($D791&amp;(IF($L791=MID($Q791,FIND("Bought ",$Q791)+7,3),MID($Q791,FIND("Sold ",$Q791)+5,3),IF($L791=MID($Q791,FIND("Sold ",$Q791)+5,3),MID($Q791,FIND("Bought ",$Q791)+7,3),"error"))),FX!$A:$B,2,0)+SUMIFS($AY:$AY,$BG:$BG,$BG791,$B:$B,$B791),$BI791*(VLOOKUP($D791&amp;$L791,FX!$A:$B,2,0)))))</f>
        <v>192.48906869355568</v>
      </c>
      <c r="BK791" t="str">
        <f>IF(E791="CASH",IFERROR(VLOOKUP(M791,[1]mapping!$A:$C,3,0),""),IF(I791="F.E.T.",IF(VLOOKUP(O791,[1]forwards!$E:$Q,13,0)=0,"",VLOOKUP(O791,[1]forwards!$E:$Q,13,0)),""))</f>
        <v>PUH</v>
      </c>
      <c r="BL791" t="str">
        <f>IF($B791&lt;&gt;VLOOKUP($BL$1,NAV!$A:$N,MATCH("SubFund_Code",NAV!$A$1:$N$1,0),0),"n/a",IF($BK791="",$BJ791/SUMIFS($BJ:$BJ,$BK:$BK,"",$B:$B,$B791)*VLOOKUP($BL$1,NAV!$A:$N,MATCH("Hedged sc",NAV!$A$1:$N$1,0),0)/VLOOKUP($BL$1,NAV!$A:$N,MATCH("SC in FUND CCY",NAV!$A$1:$N$1,0),0),IF($BK791&lt;&gt;VLOOKUP($BL$1,NAV!$A:$N,MATCH("SC",NAV!$A$1:$N$1,0),0),"n/a",$BJ791/VLOOKUP($BL$1,NAV!$A:$N,MATCH("SC in FUND CCY",NAV!$A$1:$N$1,0),0))))</f>
        <v>n/a</v>
      </c>
    </row>
    <row r="792" spans="1:64" hidden="1" x14ac:dyDescent="0.25">
      <c r="A792" s="1">
        <v>44196</v>
      </c>
      <c r="B792" t="s">
        <v>122</v>
      </c>
      <c r="C792" t="s">
        <v>123</v>
      </c>
      <c r="D792" t="s">
        <v>57</v>
      </c>
      <c r="E792" t="s">
        <v>124</v>
      </c>
      <c r="F792" t="s">
        <v>439</v>
      </c>
      <c r="G792" t="s">
        <v>440</v>
      </c>
      <c r="H792">
        <v>550</v>
      </c>
      <c r="I792" t="s">
        <v>441</v>
      </c>
      <c r="L792" t="s">
        <v>63</v>
      </c>
      <c r="O792">
        <v>913</v>
      </c>
      <c r="Q792" t="s">
        <v>1494</v>
      </c>
      <c r="S792" t="s">
        <v>149</v>
      </c>
      <c r="U792" t="s">
        <v>132</v>
      </c>
      <c r="V792">
        <v>20009</v>
      </c>
      <c r="W792" t="s">
        <v>209</v>
      </c>
      <c r="X792" t="s">
        <v>209</v>
      </c>
      <c r="AC792" s="1">
        <v>44188</v>
      </c>
      <c r="AD792" s="1">
        <v>44210</v>
      </c>
      <c r="AG792" s="1">
        <v>44210</v>
      </c>
      <c r="AJ792">
        <v>14</v>
      </c>
      <c r="AL792">
        <v>1.220092</v>
      </c>
      <c r="AO792">
        <v>1.220092</v>
      </c>
      <c r="AP792">
        <v>1.2239880000000001</v>
      </c>
      <c r="AQ792">
        <v>-553.4</v>
      </c>
      <c r="AR792">
        <v>0</v>
      </c>
      <c r="AS792">
        <v>-553.4</v>
      </c>
      <c r="AT792">
        <v>-452.29</v>
      </c>
      <c r="AU792">
        <v>0</v>
      </c>
      <c r="AV792">
        <v>-452.29</v>
      </c>
      <c r="AW792">
        <v>-551.64</v>
      </c>
      <c r="AX792">
        <v>-452.29</v>
      </c>
      <c r="BA792">
        <v>45025.34</v>
      </c>
      <c r="BB792">
        <v>0</v>
      </c>
      <c r="BC792">
        <v>45025.34</v>
      </c>
      <c r="BD792">
        <v>30245363.870000001</v>
      </c>
      <c r="BF792" t="str">
        <f>IF(TRIM(W792)="",IF(TRIM(O792)="",IF(TRIM(M792)="","please check",CONCATENATE(M792,"_",COUNTIFS($M$2:$M792,M792,$C$2:$C792,$C792))),CONCATENATE(O792,"_",COUNTIFS($O$2:$O792,O792,$C$2:$C792,$C792))),W792)</f>
        <v>913_2</v>
      </c>
      <c r="BG792">
        <f t="shared" si="44"/>
        <v>913</v>
      </c>
      <c r="BH792">
        <f t="shared" si="45"/>
        <v>-551.64</v>
      </c>
      <c r="BI792">
        <f t="shared" si="46"/>
        <v>-551.64</v>
      </c>
      <c r="BJ792">
        <f>IF($I792&lt;&gt;"F.E.T.",$AV792,IF($BK792="",IF($D792=$L792,$BI792,-SUMIFS($BI:$BI,$BG:$BG,$BG792,$B:$B,$B792,$L:$L,"&lt;&gt;"&amp;$L792)+SUMIFS($AY:$AY,$BG:$BG,$BG792,$B:$B,$B792)),IF($D792=$L792,-SUMIFS($BI:$BI,$BG:$BG,$BG792,$B:$B,$B792,$L:$L,"&lt;&gt;"&amp;$L792)*VLOOKUP($D792&amp;(IF($L792=MID($Q792,FIND("Bought ",$Q792)+7,3),MID($Q792,FIND("Sold ",$Q792)+5,3),IF($L792=MID($Q792,FIND("Sold ",$Q792)+5,3),MID($Q792,FIND("Bought ",$Q792)+7,3),"error"))),FX!$A:$B,2,0)+SUMIFS($AY:$AY,$BG:$BG,$BG792,$B:$B,$B792),$BI792*(VLOOKUP($D792&amp;$L792,FX!$A:$B,2,0)))))</f>
        <v>-450.85202893220549</v>
      </c>
      <c r="BK792" t="str">
        <f>IF(E792="CASH",IFERROR(VLOOKUP(M792,[1]mapping!$A:$C,3,0),""),IF(I792="F.E.T.",IF(VLOOKUP(O792,[1]forwards!$E:$Q,13,0)=0,"",VLOOKUP(O792,[1]forwards!$E:$Q,13,0)),""))</f>
        <v>PUH</v>
      </c>
      <c r="BL792" t="str">
        <f>IF($B792&lt;&gt;VLOOKUP($BL$1,NAV!$A:$N,MATCH("SubFund_Code",NAV!$A$1:$N$1,0),0),"n/a",IF($BK792="",$BJ792/SUMIFS($BJ:$BJ,$BK:$BK,"",$B:$B,$B792)*VLOOKUP($BL$1,NAV!$A:$N,MATCH("Hedged sc",NAV!$A$1:$N$1,0),0)/VLOOKUP($BL$1,NAV!$A:$N,MATCH("SC in FUND CCY",NAV!$A$1:$N$1,0),0),IF($BK792&lt;&gt;VLOOKUP($BL$1,NAV!$A:$N,MATCH("SC",NAV!$A$1:$N$1,0),0),"n/a",$BJ792/VLOOKUP($BL$1,NAV!$A:$N,MATCH("SC in FUND CCY",NAV!$A$1:$N$1,0),0))))</f>
        <v>n/a</v>
      </c>
    </row>
    <row r="793" spans="1:64" hidden="1" x14ac:dyDescent="0.25">
      <c r="A793" s="1">
        <v>44196</v>
      </c>
      <c r="B793" t="s">
        <v>122</v>
      </c>
      <c r="C793" t="s">
        <v>123</v>
      </c>
      <c r="D793" t="s">
        <v>57</v>
      </c>
      <c r="E793" t="s">
        <v>124</v>
      </c>
      <c r="F793" t="s">
        <v>439</v>
      </c>
      <c r="G793" t="s">
        <v>440</v>
      </c>
      <c r="H793">
        <v>550</v>
      </c>
      <c r="I793" t="s">
        <v>441</v>
      </c>
      <c r="L793" t="s">
        <v>63</v>
      </c>
      <c r="O793">
        <v>907</v>
      </c>
      <c r="Q793" t="s">
        <v>1497</v>
      </c>
      <c r="S793" t="s">
        <v>149</v>
      </c>
      <c r="U793" t="s">
        <v>132</v>
      </c>
      <c r="V793">
        <v>20009</v>
      </c>
      <c r="W793" t="s">
        <v>209</v>
      </c>
      <c r="X793" t="s">
        <v>209</v>
      </c>
      <c r="AC793" s="1">
        <v>44175</v>
      </c>
      <c r="AD793" s="1">
        <v>44210</v>
      </c>
      <c r="AG793" s="1">
        <v>44210</v>
      </c>
      <c r="AJ793">
        <v>14</v>
      </c>
      <c r="AL793">
        <v>1.2142189999999999</v>
      </c>
      <c r="AO793">
        <v>1.2142189999999999</v>
      </c>
      <c r="AP793">
        <v>1.2239880000000001</v>
      </c>
      <c r="AQ793">
        <v>49435.06</v>
      </c>
      <c r="AR793">
        <v>0</v>
      </c>
      <c r="AS793">
        <v>49435.06</v>
      </c>
      <c r="AT793">
        <v>40402.97</v>
      </c>
      <c r="AU793">
        <v>0</v>
      </c>
      <c r="AV793">
        <v>40402.97</v>
      </c>
      <c r="AW793">
        <v>49435.06</v>
      </c>
      <c r="AX793">
        <v>40402.97</v>
      </c>
      <c r="AY793">
        <v>-324.94</v>
      </c>
      <c r="BA793">
        <v>45025.34</v>
      </c>
      <c r="BB793">
        <v>0</v>
      </c>
      <c r="BC793">
        <v>45025.34</v>
      </c>
      <c r="BD793">
        <v>30245363.870000001</v>
      </c>
      <c r="BE793">
        <v>-1.0740000000000001E-3</v>
      </c>
      <c r="BF793" t="str">
        <f>IF(TRIM(W793)="",IF(TRIM(O793)="",IF(TRIM(M793)="","please check",CONCATENATE(M793,"_",COUNTIFS($M$2:$M793,M793,$C$2:$C793,$C793))),CONCATENATE(O793,"_",COUNTIFS($O$2:$O793,O793,$C$2:$C793,$C793))),W793)</f>
        <v>907_2</v>
      </c>
      <c r="BG793">
        <f t="shared" si="44"/>
        <v>907</v>
      </c>
      <c r="BH793">
        <f t="shared" si="45"/>
        <v>49435.06</v>
      </c>
      <c r="BI793">
        <f t="shared" si="46"/>
        <v>49435.06</v>
      </c>
      <c r="BJ793">
        <f>IF($I793&lt;&gt;"F.E.T.",$AV793,IF($BK793="",IF($D793=$L793,$BI793,-SUMIFS($BI:$BI,$BG:$BG,$BG793,$B:$B,$B793,$L:$L,"&lt;&gt;"&amp;$L793)+SUMIFS($AY:$AY,$BG:$BG,$BG793,$B:$B,$B793)),IF($D793=$L793,-SUMIFS($BI:$BI,$BG:$BG,$BG793,$B:$B,$B793,$L:$L,"&lt;&gt;"&amp;$L793)*VLOOKUP($D793&amp;(IF($L793=MID($Q793,FIND("Bought ",$Q793)+7,3),MID($Q793,FIND("Sold ",$Q793)+5,3),IF($L793=MID($Q793,FIND("Sold ",$Q793)+5,3),MID($Q793,FIND("Bought ",$Q793)+7,3),"error"))),FX!$A:$B,2,0)+SUMIFS($AY:$AY,$BG:$BG,$BG793,$B:$B,$B793),$BI793*(VLOOKUP($D793&amp;$L793,FX!$A:$B,2,0)))))</f>
        <v>40402.974949940748</v>
      </c>
      <c r="BK793" t="str">
        <f>IF(E793="CASH",IFERROR(VLOOKUP(M793,[1]mapping!$A:$C,3,0),""),IF(I793="F.E.T.",IF(VLOOKUP(O793,[1]forwards!$E:$Q,13,0)=0,"",VLOOKUP(O793,[1]forwards!$E:$Q,13,0)),""))</f>
        <v>PUH</v>
      </c>
      <c r="BL793" t="str">
        <f>IF($B793&lt;&gt;VLOOKUP($BL$1,NAV!$A:$N,MATCH("SubFund_Code",NAV!$A$1:$N$1,0),0),"n/a",IF($BK793="",$BJ793/SUMIFS($BJ:$BJ,$BK:$BK,"",$B:$B,$B793)*VLOOKUP($BL$1,NAV!$A:$N,MATCH("Hedged sc",NAV!$A$1:$N$1,0),0)/VLOOKUP($BL$1,NAV!$A:$N,MATCH("SC in FUND CCY",NAV!$A$1:$N$1,0),0),IF($BK793&lt;&gt;VLOOKUP($BL$1,NAV!$A:$N,MATCH("SC",NAV!$A$1:$N$1,0),0),"n/a",$BJ793/VLOOKUP($BL$1,NAV!$A:$N,MATCH("SC in FUND CCY",NAV!$A$1:$N$1,0),0))))</f>
        <v>n/a</v>
      </c>
    </row>
    <row r="794" spans="1:64" hidden="1" x14ac:dyDescent="0.25">
      <c r="A794" s="1">
        <v>44196</v>
      </c>
      <c r="B794" t="s">
        <v>122</v>
      </c>
      <c r="C794" t="s">
        <v>123</v>
      </c>
      <c r="D794" t="s">
        <v>57</v>
      </c>
      <c r="E794" t="s">
        <v>124</v>
      </c>
      <c r="F794" t="s">
        <v>439</v>
      </c>
      <c r="G794" t="s">
        <v>440</v>
      </c>
      <c r="H794">
        <v>550</v>
      </c>
      <c r="I794" t="s">
        <v>441</v>
      </c>
      <c r="L794" t="s">
        <v>63</v>
      </c>
      <c r="O794">
        <v>914</v>
      </c>
      <c r="Q794" t="s">
        <v>1502</v>
      </c>
      <c r="S794" t="s">
        <v>149</v>
      </c>
      <c r="U794" t="s">
        <v>132</v>
      </c>
      <c r="V794">
        <v>20009</v>
      </c>
      <c r="W794" t="s">
        <v>209</v>
      </c>
      <c r="X794" t="s">
        <v>209</v>
      </c>
      <c r="AC794" s="1">
        <v>44196</v>
      </c>
      <c r="AD794" s="1">
        <v>44210</v>
      </c>
      <c r="AG794" s="1">
        <v>44210</v>
      </c>
      <c r="AJ794">
        <v>14</v>
      </c>
      <c r="AL794">
        <v>1.2236750000000001</v>
      </c>
      <c r="AO794">
        <v>1.2236750000000001</v>
      </c>
      <c r="AP794">
        <v>1.2239880000000001</v>
      </c>
      <c r="AQ794">
        <v>973.58</v>
      </c>
      <c r="AR794">
        <v>0</v>
      </c>
      <c r="AS794">
        <v>973.58</v>
      </c>
      <c r="AT794">
        <v>795.7</v>
      </c>
      <c r="AU794">
        <v>0</v>
      </c>
      <c r="AV794">
        <v>795.7</v>
      </c>
      <c r="AW794">
        <v>973.58</v>
      </c>
      <c r="AX794">
        <v>795.7</v>
      </c>
      <c r="AY794">
        <v>-0.2</v>
      </c>
      <c r="BA794">
        <v>45025.34</v>
      </c>
      <c r="BB794">
        <v>0</v>
      </c>
      <c r="BC794">
        <v>45025.34</v>
      </c>
      <c r="BD794">
        <v>30245363.870000001</v>
      </c>
      <c r="BE794">
        <v>-9.9999999999999995E-7</v>
      </c>
      <c r="BF794" t="str">
        <f>IF(TRIM(W794)="",IF(TRIM(O794)="",IF(TRIM(M794)="","please check",CONCATENATE(M794,"_",COUNTIFS($M$2:$M794,M794,$C$2:$C794,$C794))),CONCATENATE(O794,"_",COUNTIFS($O$2:$O794,O794,$C$2:$C794,$C794))),W794)</f>
        <v>914_2</v>
      </c>
      <c r="BG794">
        <f t="shared" si="44"/>
        <v>914</v>
      </c>
      <c r="BH794">
        <f t="shared" si="45"/>
        <v>973.58</v>
      </c>
      <c r="BI794">
        <f t="shared" si="46"/>
        <v>973.58</v>
      </c>
      <c r="BJ794">
        <f>IF($I794&lt;&gt;"F.E.T.",$AV794,IF($BK794="",IF($D794=$L794,$BI794,-SUMIFS($BI:$BI,$BG:$BG,$BG794,$B:$B,$B794,$L:$L,"&lt;&gt;"&amp;$L794)+SUMIFS($AY:$AY,$BG:$BG,$BG794,$B:$B,$B794)),IF($D794=$L794,-SUMIFS($BI:$BI,$BG:$BG,$BG794,$B:$B,$B794,$L:$L,"&lt;&gt;"&amp;$L794)*VLOOKUP($D794&amp;(IF($L794=MID($Q794,FIND("Bought ",$Q794)+7,3),MID($Q794,FIND("Sold ",$Q794)+5,3),IF($L794=MID($Q794,FIND("Sold ",$Q794)+5,3),MID($Q794,FIND("Bought ",$Q794)+7,3),"error"))),FX!$A:$B,2,0)+SUMIFS($AY:$AY,$BG:$BG,$BG794,$B:$B,$B794),$BI794*(VLOOKUP($D794&amp;$L794,FX!$A:$B,2,0)))))</f>
        <v>795.70103387683389</v>
      </c>
      <c r="BK794" t="str">
        <f>IF(E794="CASH",IFERROR(VLOOKUP(M794,[1]mapping!$A:$C,3,0),""),IF(I794="F.E.T.",IF(VLOOKUP(O794,[1]forwards!$E:$Q,13,0)=0,"",VLOOKUP(O794,[1]forwards!$E:$Q,13,0)),""))</f>
        <v>PUH</v>
      </c>
      <c r="BL794" t="str">
        <f>IF($B794&lt;&gt;VLOOKUP($BL$1,NAV!$A:$N,MATCH("SubFund_Code",NAV!$A$1:$N$1,0),0),"n/a",IF($BK794="",$BJ794/SUMIFS($BJ:$BJ,$BK:$BK,"",$B:$B,$B794)*VLOOKUP($BL$1,NAV!$A:$N,MATCH("Hedged sc",NAV!$A$1:$N$1,0),0)/VLOOKUP($BL$1,NAV!$A:$N,MATCH("SC in FUND CCY",NAV!$A$1:$N$1,0),0),IF($BK794&lt;&gt;VLOOKUP($BL$1,NAV!$A:$N,MATCH("SC",NAV!$A$1:$N$1,0),0),"n/a",$BJ794/VLOOKUP($BL$1,NAV!$A:$N,MATCH("SC in FUND CCY",NAV!$A$1:$N$1,0),0))))</f>
        <v>n/a</v>
      </c>
    </row>
    <row r="795" spans="1:64" hidden="1" x14ac:dyDescent="0.25">
      <c r="A795" s="1">
        <v>44196</v>
      </c>
      <c r="B795" t="s">
        <v>122</v>
      </c>
      <c r="C795" t="s">
        <v>123</v>
      </c>
      <c r="D795" t="s">
        <v>57</v>
      </c>
      <c r="E795" t="s">
        <v>124</v>
      </c>
      <c r="F795" t="s">
        <v>439</v>
      </c>
      <c r="G795" t="s">
        <v>440</v>
      </c>
      <c r="H795">
        <v>550</v>
      </c>
      <c r="I795" t="s">
        <v>441</v>
      </c>
      <c r="L795" t="s">
        <v>63</v>
      </c>
      <c r="O795">
        <v>911</v>
      </c>
      <c r="Q795" t="s">
        <v>1495</v>
      </c>
      <c r="S795" t="s">
        <v>149</v>
      </c>
      <c r="U795" t="s">
        <v>132</v>
      </c>
      <c r="V795">
        <v>20009</v>
      </c>
      <c r="W795" t="s">
        <v>209</v>
      </c>
      <c r="X795" t="s">
        <v>209</v>
      </c>
      <c r="AC795" s="1">
        <v>44186</v>
      </c>
      <c r="AD795" s="1">
        <v>44210</v>
      </c>
      <c r="AG795" s="1">
        <v>44210</v>
      </c>
      <c r="AJ795">
        <v>14</v>
      </c>
      <c r="AL795">
        <v>1.2224969999999999</v>
      </c>
      <c r="AO795">
        <v>1.2224969999999999</v>
      </c>
      <c r="AP795">
        <v>1.2239880000000001</v>
      </c>
      <c r="AQ795">
        <v>5000</v>
      </c>
      <c r="AR795">
        <v>0</v>
      </c>
      <c r="AS795">
        <v>5000</v>
      </c>
      <c r="AT795">
        <v>4086.47</v>
      </c>
      <c r="AU795">
        <v>0</v>
      </c>
      <c r="AV795">
        <v>4086.47</v>
      </c>
      <c r="AW795">
        <v>5000</v>
      </c>
      <c r="AX795">
        <v>4086.47</v>
      </c>
      <c r="AY795">
        <v>-4.9800000000000004</v>
      </c>
      <c r="BA795">
        <v>45025.34</v>
      </c>
      <c r="BB795">
        <v>0</v>
      </c>
      <c r="BC795">
        <v>45025.34</v>
      </c>
      <c r="BD795">
        <v>30245363.870000001</v>
      </c>
      <c r="BE795">
        <v>-1.5999999999999999E-5</v>
      </c>
      <c r="BF795" t="str">
        <f>IF(TRIM(W795)="",IF(TRIM(O795)="",IF(TRIM(M795)="","please check",CONCATENATE(M795,"_",COUNTIFS($M$2:$M795,M795,$C$2:$C795,$C795))),CONCATENATE(O795,"_",COUNTIFS($O$2:$O795,O795,$C$2:$C795,$C795))),W795)</f>
        <v>911_2</v>
      </c>
      <c r="BG795">
        <f t="shared" si="44"/>
        <v>911</v>
      </c>
      <c r="BH795">
        <f t="shared" si="45"/>
        <v>5000</v>
      </c>
      <c r="BI795">
        <f t="shared" si="46"/>
        <v>5000</v>
      </c>
      <c r="BJ795">
        <f>IF($I795&lt;&gt;"F.E.T.",$AV795,IF($BK795="",IF($D795=$L795,$BI795,-SUMIFS($BI:$BI,$BG:$BG,$BG795,$B:$B,$B795,$L:$L,"&lt;&gt;"&amp;$L795)+SUMIFS($AY:$AY,$BG:$BG,$BG795,$B:$B,$B795)),IF($D795=$L795,-SUMIFS($BI:$BI,$BG:$BG,$BG795,$B:$B,$B795,$L:$L,"&lt;&gt;"&amp;$L795)*VLOOKUP($D795&amp;(IF($L795=MID($Q795,FIND("Bought ",$Q795)+7,3),MID($Q795,FIND("Sold ",$Q795)+5,3),IF($L795=MID($Q795,FIND("Sold ",$Q795)+5,3),MID($Q795,FIND("Bought ",$Q795)+7,3),"error"))),FX!$A:$B,2,0)+SUMIFS($AY:$AY,$BG:$BG,$BG795,$B:$B,$B795),$BI795*(VLOOKUP($D795&amp;$L795,FX!$A:$B,2,0)))))</f>
        <v>4086.4696988271835</v>
      </c>
      <c r="BK795" t="str">
        <f>IF(E795="CASH",IFERROR(VLOOKUP(M795,[1]mapping!$A:$C,3,0),""),IF(I795="F.E.T.",IF(VLOOKUP(O795,[1]forwards!$E:$Q,13,0)=0,"",VLOOKUP(O795,[1]forwards!$E:$Q,13,0)),""))</f>
        <v>PUH</v>
      </c>
      <c r="BL795" t="str">
        <f>IF($B795&lt;&gt;VLOOKUP($BL$1,NAV!$A:$N,MATCH("SubFund_Code",NAV!$A$1:$N$1,0),0),"n/a",IF($BK795="",$BJ795/SUMIFS($BJ:$BJ,$BK:$BK,"",$B:$B,$B795)*VLOOKUP($BL$1,NAV!$A:$N,MATCH("Hedged sc",NAV!$A$1:$N$1,0),0)/VLOOKUP($BL$1,NAV!$A:$N,MATCH("SC in FUND CCY",NAV!$A$1:$N$1,0),0),IF($BK795&lt;&gt;VLOOKUP($BL$1,NAV!$A:$N,MATCH("SC",NAV!$A$1:$N$1,0),0),"n/a",$BJ795/VLOOKUP($BL$1,NAV!$A:$N,MATCH("SC in FUND CCY",NAV!$A$1:$N$1,0),0))))</f>
        <v>n/a</v>
      </c>
    </row>
    <row r="796" spans="1:64" hidden="1" x14ac:dyDescent="0.25">
      <c r="A796" s="1">
        <v>44196</v>
      </c>
      <c r="B796" t="s">
        <v>115</v>
      </c>
      <c r="C796" t="s">
        <v>116</v>
      </c>
      <c r="D796" t="s">
        <v>57</v>
      </c>
      <c r="E796" t="s">
        <v>58</v>
      </c>
      <c r="F796" t="s">
        <v>59</v>
      </c>
      <c r="G796" t="s">
        <v>60</v>
      </c>
      <c r="H796">
        <v>850</v>
      </c>
      <c r="I796" t="s">
        <v>62</v>
      </c>
      <c r="L796" t="s">
        <v>57</v>
      </c>
      <c r="M796">
        <v>267289</v>
      </c>
      <c r="N796">
        <v>0</v>
      </c>
      <c r="Q796" t="s">
        <v>117</v>
      </c>
      <c r="AQ796">
        <v>-181.32</v>
      </c>
      <c r="AS796">
        <v>-181.32</v>
      </c>
      <c r="AT796">
        <v>-181.32</v>
      </c>
      <c r="AV796">
        <v>-181.32</v>
      </c>
      <c r="BA796">
        <v>4360102.28</v>
      </c>
      <c r="BD796">
        <v>137294692.78999999</v>
      </c>
      <c r="BE796">
        <v>-1.3200000000000001E-4</v>
      </c>
      <c r="BF796" t="str">
        <f>IF(TRIM(W796)="",IF(TRIM(O796)="",IF(TRIM(M796)="","please check",CONCATENATE(M796,"_",COUNTIFS($M$2:$M796,M796,$C$2:$C796,$C796))),CONCATENATE(O796,"_",COUNTIFS($O$2:$O796,O796,$C$2:$C796,$C796))),W796)</f>
        <v>267289_1</v>
      </c>
      <c r="BG796" t="str">
        <f t="shared" si="44"/>
        <v/>
      </c>
      <c r="BH796">
        <f t="shared" si="45"/>
        <v>-181.32</v>
      </c>
      <c r="BI796">
        <f t="shared" si="46"/>
        <v>-181.32</v>
      </c>
      <c r="BJ796">
        <f>IF($I796&lt;&gt;"F.E.T.",$AV796,IF($BK796="",IF($D796=$L796,$BI796,-SUMIFS($BI:$BI,$BG:$BG,$BG796,$B:$B,$B796,$L:$L,"&lt;&gt;"&amp;$L796)+SUMIFS($AY:$AY,$BG:$BG,$BG796,$B:$B,$B796)),IF($D796=$L796,-SUMIFS($BI:$BI,$BG:$BG,$BG796,$B:$B,$B796,$L:$L,"&lt;&gt;"&amp;$L796)*VLOOKUP($D796&amp;(IF($L796=MID($Q796,FIND("Bought ",$Q796)+7,3),MID($Q796,FIND("Sold ",$Q796)+5,3),IF($L796=MID($Q796,FIND("Sold ",$Q796)+5,3),MID($Q796,FIND("Bought ",$Q796)+7,3),"error"))),FX!$A:$B,2,0)+SUMIFS($AY:$AY,$BG:$BG,$BG796,$B:$B,$B796),$BI796*(VLOOKUP($D796&amp;$L796,FX!$A:$B,2,0)))))</f>
        <v>-181.32</v>
      </c>
      <c r="BK796" t="str">
        <f>IF(E796="CASH",IFERROR(VLOOKUP(M796,[1]mapping!$A:$C,3,0),""),IF(I796="F.E.T.",IF(VLOOKUP(O796,[1]forwards!$E:$Q,13,0)=0,"",VLOOKUP(O796,[1]forwards!$E:$Q,13,0)),""))</f>
        <v>PUH</v>
      </c>
      <c r="BL796" t="str">
        <f>IF($B796&lt;&gt;VLOOKUP($BL$1,NAV!$A:$N,MATCH("SubFund_Code",NAV!$A$1:$N$1,0),0),"n/a",IF($BK796="",$BJ796/SUMIFS($BJ:$BJ,$BK:$BK,"",$B:$B,$B796)*VLOOKUP($BL$1,NAV!$A:$N,MATCH("Hedged sc",NAV!$A$1:$N$1,0),0)/VLOOKUP($BL$1,NAV!$A:$N,MATCH("SC in FUND CCY",NAV!$A$1:$N$1,0),0),IF($BK796&lt;&gt;VLOOKUP($BL$1,NAV!$A:$N,MATCH("SC",NAV!$A$1:$N$1,0),0),"n/a",$BJ796/VLOOKUP($BL$1,NAV!$A:$N,MATCH("SC in FUND CCY",NAV!$A$1:$N$1,0),0))))</f>
        <v>n/a</v>
      </c>
    </row>
    <row r="797" spans="1:64" hidden="1" x14ac:dyDescent="0.25">
      <c r="A797" s="1">
        <v>44196</v>
      </c>
      <c r="B797" t="s">
        <v>115</v>
      </c>
      <c r="C797" t="s">
        <v>116</v>
      </c>
      <c r="D797" t="s">
        <v>57</v>
      </c>
      <c r="E797" t="s">
        <v>58</v>
      </c>
      <c r="F797" t="s">
        <v>59</v>
      </c>
      <c r="G797" t="s">
        <v>60</v>
      </c>
      <c r="H797">
        <v>850</v>
      </c>
      <c r="I797" t="s">
        <v>62</v>
      </c>
      <c r="L797" t="s">
        <v>57</v>
      </c>
      <c r="M797">
        <v>294864</v>
      </c>
      <c r="N797">
        <v>0</v>
      </c>
      <c r="Q797" t="s">
        <v>79</v>
      </c>
      <c r="AQ797">
        <v>-16127.37</v>
      </c>
      <c r="AS797">
        <v>-16127.37</v>
      </c>
      <c r="AT797">
        <v>-16127.37</v>
      </c>
      <c r="AV797">
        <v>-16127.37</v>
      </c>
      <c r="BA797">
        <v>4360102.28</v>
      </c>
      <c r="BD797">
        <v>137294692.78999999</v>
      </c>
      <c r="BE797">
        <v>-1.1747E-2</v>
      </c>
      <c r="BF797" t="str">
        <f>IF(TRIM(W797)="",IF(TRIM(O797)="",IF(TRIM(M797)="","please check",CONCATENATE(M797,"_",COUNTIFS($M$2:$M797,M797,$C$2:$C797,$C797))),CONCATENATE(O797,"_",COUNTIFS($O$2:$O797,O797,$C$2:$C797,$C797))),W797)</f>
        <v>294864_1</v>
      </c>
      <c r="BG797" t="str">
        <f t="shared" si="44"/>
        <v/>
      </c>
      <c r="BH797">
        <f t="shared" si="45"/>
        <v>-16127.37</v>
      </c>
      <c r="BI797">
        <f t="shared" si="46"/>
        <v>-16127.37</v>
      </c>
      <c r="BJ797">
        <f>IF($I797&lt;&gt;"F.E.T.",$AV797,IF($BK797="",IF($D797=$L797,$BI797,-SUMIFS($BI:$BI,$BG:$BG,$BG797,$B:$B,$B797,$L:$L,"&lt;&gt;"&amp;$L797)+SUMIFS($AY:$AY,$BG:$BG,$BG797,$B:$B,$B797)),IF($D797=$L797,-SUMIFS($BI:$BI,$BG:$BG,$BG797,$B:$B,$B797,$L:$L,"&lt;&gt;"&amp;$L797)*VLOOKUP($D797&amp;(IF($L797=MID($Q797,FIND("Bought ",$Q797)+7,3),MID($Q797,FIND("Sold ",$Q797)+5,3),IF($L797=MID($Q797,FIND("Sold ",$Q797)+5,3),MID($Q797,FIND("Bought ",$Q797)+7,3),"error"))),FX!$A:$B,2,0)+SUMIFS($AY:$AY,$BG:$BG,$BG797,$B:$B,$B797),$BI797*(VLOOKUP($D797&amp;$L797,FX!$A:$B,2,0)))))</f>
        <v>-16127.37</v>
      </c>
      <c r="BK797" t="str">
        <f>IF(E797="CASH",IFERROR(VLOOKUP(M797,[1]mapping!$A:$C,3,0),""),IF(I797="F.E.T.",IF(VLOOKUP(O797,[1]forwards!$E:$Q,13,0)=0,"",VLOOKUP(O797,[1]forwards!$E:$Q,13,0)),""))</f>
        <v>P</v>
      </c>
      <c r="BL797" t="str">
        <f>IF($B797&lt;&gt;VLOOKUP($BL$1,NAV!$A:$N,MATCH("SubFund_Code",NAV!$A$1:$N$1,0),0),"n/a",IF($BK797="",$BJ797/SUMIFS($BJ:$BJ,$BK:$BK,"",$B:$B,$B797)*VLOOKUP($BL$1,NAV!$A:$N,MATCH("Hedged sc",NAV!$A$1:$N$1,0),0)/VLOOKUP($BL$1,NAV!$A:$N,MATCH("SC in FUND CCY",NAV!$A$1:$N$1,0),0),IF($BK797&lt;&gt;VLOOKUP($BL$1,NAV!$A:$N,MATCH("SC",NAV!$A$1:$N$1,0),0),"n/a",$BJ797/VLOOKUP($BL$1,NAV!$A:$N,MATCH("SC in FUND CCY",NAV!$A$1:$N$1,0),0))))</f>
        <v>n/a</v>
      </c>
    </row>
    <row r="798" spans="1:64" hidden="1" x14ac:dyDescent="0.25">
      <c r="A798" s="1">
        <v>44196</v>
      </c>
      <c r="B798" t="s">
        <v>115</v>
      </c>
      <c r="C798" t="s">
        <v>116</v>
      </c>
      <c r="D798" t="s">
        <v>57</v>
      </c>
      <c r="E798" t="s">
        <v>58</v>
      </c>
      <c r="F798" t="s">
        <v>59</v>
      </c>
      <c r="G798" t="s">
        <v>60</v>
      </c>
      <c r="H798">
        <v>850</v>
      </c>
      <c r="I798" t="s">
        <v>62</v>
      </c>
      <c r="L798" t="s">
        <v>57</v>
      </c>
      <c r="M798">
        <v>267100</v>
      </c>
      <c r="N798">
        <v>0</v>
      </c>
      <c r="Q798" t="s">
        <v>75</v>
      </c>
      <c r="AQ798">
        <v>-47.27</v>
      </c>
      <c r="AS798">
        <v>-47.27</v>
      </c>
      <c r="AT798">
        <v>-47.27</v>
      </c>
      <c r="AV798">
        <v>-47.27</v>
      </c>
      <c r="BA798">
        <v>4360102.28</v>
      </c>
      <c r="BD798">
        <v>137294692.78999999</v>
      </c>
      <c r="BE798">
        <v>-3.4E-5</v>
      </c>
      <c r="BF798" t="str">
        <f>IF(TRIM(W798)="",IF(TRIM(O798)="",IF(TRIM(M798)="","please check",CONCATENATE(M798,"_",COUNTIFS($M$2:$M798,M798,$C$2:$C798,$C798))),CONCATENATE(O798,"_",COUNTIFS($O$2:$O798,O798,$C$2:$C798,$C798))),W798)</f>
        <v>267100_1</v>
      </c>
      <c r="BG798" t="str">
        <f t="shared" si="44"/>
        <v/>
      </c>
      <c r="BH798">
        <f t="shared" si="45"/>
        <v>-47.27</v>
      </c>
      <c r="BI798">
        <f t="shared" si="46"/>
        <v>-47.27</v>
      </c>
      <c r="BJ798">
        <f>IF($I798&lt;&gt;"F.E.T.",$AV798,IF($BK798="",IF($D798=$L798,$BI798,-SUMIFS($BI:$BI,$BG:$BG,$BG798,$B:$B,$B798,$L:$L,"&lt;&gt;"&amp;$L798)+SUMIFS($AY:$AY,$BG:$BG,$BG798,$B:$B,$B798)),IF($D798=$L798,-SUMIFS($BI:$BI,$BG:$BG,$BG798,$B:$B,$B798,$L:$L,"&lt;&gt;"&amp;$L798)*VLOOKUP($D798&amp;(IF($L798=MID($Q798,FIND("Bought ",$Q798)+7,3),MID($Q798,FIND("Sold ",$Q798)+5,3),IF($L798=MID($Q798,FIND("Sold ",$Q798)+5,3),MID($Q798,FIND("Bought ",$Q798)+7,3),"error"))),FX!$A:$B,2,0)+SUMIFS($AY:$AY,$BG:$BG,$BG798,$B:$B,$B798),$BI798*(VLOOKUP($D798&amp;$L798,FX!$A:$B,2,0)))))</f>
        <v>-47.27</v>
      </c>
      <c r="BK798" t="s">
        <v>1727</v>
      </c>
      <c r="BL798" t="str">
        <f>IF($B798&lt;&gt;VLOOKUP($BL$1,NAV!$A:$N,MATCH("SubFund_Code",NAV!$A$1:$N$1,0),0),"n/a",IF($BK798="",$BJ798/SUMIFS($BJ:$BJ,$BK:$BK,"",$B:$B,$B798)*VLOOKUP($BL$1,NAV!$A:$N,MATCH("Hedged sc",NAV!$A$1:$N$1,0),0)/VLOOKUP($BL$1,NAV!$A:$N,MATCH("SC in FUND CCY",NAV!$A$1:$N$1,0),0),IF($BK798&lt;&gt;VLOOKUP($BL$1,NAV!$A:$N,MATCH("SC",NAV!$A$1:$N$1,0),0),"n/a",$BJ798/VLOOKUP($BL$1,NAV!$A:$N,MATCH("SC in FUND CCY",NAV!$A$1:$N$1,0),0))))</f>
        <v>n/a</v>
      </c>
    </row>
    <row r="799" spans="1:64" hidden="1" x14ac:dyDescent="0.25">
      <c r="A799" s="1">
        <v>44196</v>
      </c>
      <c r="B799" t="s">
        <v>115</v>
      </c>
      <c r="C799" t="s">
        <v>116</v>
      </c>
      <c r="D799" t="s">
        <v>57</v>
      </c>
      <c r="E799" t="s">
        <v>58</v>
      </c>
      <c r="F799" t="s">
        <v>59</v>
      </c>
      <c r="G799" t="s">
        <v>60</v>
      </c>
      <c r="H799">
        <v>850</v>
      </c>
      <c r="I799" t="s">
        <v>62</v>
      </c>
      <c r="L799" t="s">
        <v>57</v>
      </c>
      <c r="M799">
        <v>265943</v>
      </c>
      <c r="N799">
        <v>0</v>
      </c>
      <c r="Q799" t="s">
        <v>93</v>
      </c>
      <c r="AQ799">
        <v>-3776.72</v>
      </c>
      <c r="AS799">
        <v>-3776.72</v>
      </c>
      <c r="AT799">
        <v>-3776.72</v>
      </c>
      <c r="AV799">
        <v>-3776.72</v>
      </c>
      <c r="BA799">
        <v>4360102.28</v>
      </c>
      <c r="BD799">
        <v>137294692.78999999</v>
      </c>
      <c r="BE799">
        <v>-2.751E-3</v>
      </c>
      <c r="BF799" t="str">
        <f>IF(TRIM(W799)="",IF(TRIM(O799)="",IF(TRIM(M799)="","please check",CONCATENATE(M799,"_",COUNTIFS($M$2:$M799,M799,$C$2:$C799,$C799))),CONCATENATE(O799,"_",COUNTIFS($O$2:$O799,O799,$C$2:$C799,$C799))),W799)</f>
        <v>265943_1</v>
      </c>
      <c r="BG799" t="str">
        <f t="shared" si="44"/>
        <v/>
      </c>
      <c r="BH799">
        <f t="shared" si="45"/>
        <v>-3776.72</v>
      </c>
      <c r="BI799">
        <f t="shared" si="46"/>
        <v>-3776.72</v>
      </c>
      <c r="BJ799">
        <f>IF($I799&lt;&gt;"F.E.T.",$AV799,IF($BK799="",IF($D799=$L799,$BI799,-SUMIFS($BI:$BI,$BG:$BG,$BG799,$B:$B,$B799,$L:$L,"&lt;&gt;"&amp;$L799)+SUMIFS($AY:$AY,$BG:$BG,$BG799,$B:$B,$B799)),IF($D799=$L799,-SUMIFS($BI:$BI,$BG:$BG,$BG799,$B:$B,$B799,$L:$L,"&lt;&gt;"&amp;$L799)*VLOOKUP($D799&amp;(IF($L799=MID($Q799,FIND("Bought ",$Q799)+7,3),MID($Q799,FIND("Sold ",$Q799)+5,3),IF($L799=MID($Q799,FIND("Sold ",$Q799)+5,3),MID($Q799,FIND("Bought ",$Q799)+7,3),"error"))),FX!$A:$B,2,0)+SUMIFS($AY:$AY,$BG:$BG,$BG799,$B:$B,$B799),$BI799*(VLOOKUP($D799&amp;$L799,FX!$A:$B,2,0)))))</f>
        <v>-3776.72</v>
      </c>
      <c r="BK799" t="str">
        <f>IF(E799="CASH",IFERROR(VLOOKUP(M799,[1]mapping!$A:$C,3,0),""),IF(I799="F.E.T.",IF(VLOOKUP(O799,[1]forwards!$E:$Q,13,0)=0,"",VLOOKUP(O799,[1]forwards!$E:$Q,13,0)),""))</f>
        <v>PUH</v>
      </c>
      <c r="BL799" t="str">
        <f>IF($B799&lt;&gt;VLOOKUP($BL$1,NAV!$A:$N,MATCH("SubFund_Code",NAV!$A$1:$N$1,0),0),"n/a",IF($BK799="",$BJ799/SUMIFS($BJ:$BJ,$BK:$BK,"",$B:$B,$B799)*VLOOKUP($BL$1,NAV!$A:$N,MATCH("Hedged sc",NAV!$A$1:$N$1,0),0)/VLOOKUP($BL$1,NAV!$A:$N,MATCH("SC in FUND CCY",NAV!$A$1:$N$1,0),0),IF($BK799&lt;&gt;VLOOKUP($BL$1,NAV!$A:$N,MATCH("SC",NAV!$A$1:$N$1,0),0),"n/a",$BJ799/VLOOKUP($BL$1,NAV!$A:$N,MATCH("SC in FUND CCY",NAV!$A$1:$N$1,0),0))))</f>
        <v>n/a</v>
      </c>
    </row>
    <row r="800" spans="1:64" hidden="1" x14ac:dyDescent="0.25">
      <c r="A800" s="1">
        <v>44196</v>
      </c>
      <c r="B800" t="s">
        <v>115</v>
      </c>
      <c r="C800" t="s">
        <v>116</v>
      </c>
      <c r="D800" t="s">
        <v>57</v>
      </c>
      <c r="E800" t="s">
        <v>58</v>
      </c>
      <c r="F800" t="s">
        <v>59</v>
      </c>
      <c r="G800" t="s">
        <v>60</v>
      </c>
      <c r="H800">
        <v>850</v>
      </c>
      <c r="I800" t="s">
        <v>62</v>
      </c>
      <c r="L800" t="s">
        <v>57</v>
      </c>
      <c r="M800">
        <v>265796</v>
      </c>
      <c r="N800">
        <v>0</v>
      </c>
      <c r="Q800" t="s">
        <v>92</v>
      </c>
      <c r="AQ800">
        <v>-1499.38</v>
      </c>
      <c r="AS800">
        <v>-1499.38</v>
      </c>
      <c r="AT800">
        <v>-1499.38</v>
      </c>
      <c r="AV800">
        <v>-1499.38</v>
      </c>
      <c r="BA800">
        <v>4360102.28</v>
      </c>
      <c r="BD800">
        <v>137294692.78999999</v>
      </c>
      <c r="BE800">
        <v>-1.0920000000000001E-3</v>
      </c>
      <c r="BF800" t="str">
        <f>IF(TRIM(W800)="",IF(TRIM(O800)="",IF(TRIM(M800)="","please check",CONCATENATE(M800,"_",COUNTIFS($M$2:$M800,M800,$C$2:$C800,$C800))),CONCATENATE(O800,"_",COUNTIFS($O$2:$O800,O800,$C$2:$C800,$C800))),W800)</f>
        <v>265796_1</v>
      </c>
      <c r="BG800" t="str">
        <f t="shared" si="44"/>
        <v/>
      </c>
      <c r="BH800">
        <f t="shared" si="45"/>
        <v>-1499.38</v>
      </c>
      <c r="BI800">
        <f t="shared" si="46"/>
        <v>-1499.38</v>
      </c>
      <c r="BJ800">
        <f>IF($I800&lt;&gt;"F.E.T.",$AV800,IF($BK800="",IF($D800=$L800,$BI800,-SUMIFS($BI:$BI,$BG:$BG,$BG800,$B:$B,$B800,$L:$L,"&lt;&gt;"&amp;$L800)+SUMIFS($AY:$AY,$BG:$BG,$BG800,$B:$B,$B800)),IF($D800=$L800,-SUMIFS($BI:$BI,$BG:$BG,$BG800,$B:$B,$B800,$L:$L,"&lt;&gt;"&amp;$L800)*VLOOKUP($D800&amp;(IF($L800=MID($Q800,FIND("Bought ",$Q800)+7,3),MID($Q800,FIND("Sold ",$Q800)+5,3),IF($L800=MID($Q800,FIND("Sold ",$Q800)+5,3),MID($Q800,FIND("Bought ",$Q800)+7,3),"error"))),FX!$A:$B,2,0)+SUMIFS($AY:$AY,$BG:$BG,$BG800,$B:$B,$B800),$BI800*(VLOOKUP($D800&amp;$L800,FX!$A:$B,2,0)))))</f>
        <v>-1499.38</v>
      </c>
      <c r="BK800" t="str">
        <f>IF(E800="CASH",IFERROR(VLOOKUP(M800,[1]mapping!$A:$C,3,0),""),IF(I800="F.E.T.",IF(VLOOKUP(O800,[1]forwards!$E:$Q,13,0)=0,"",VLOOKUP(O800,[1]forwards!$E:$Q,13,0)),""))</f>
        <v>PD</v>
      </c>
      <c r="BL800" t="str">
        <f>IF($B800&lt;&gt;VLOOKUP($BL$1,NAV!$A:$N,MATCH("SubFund_Code",NAV!$A$1:$N$1,0),0),"n/a",IF($BK800="",$BJ800/SUMIFS($BJ:$BJ,$BK:$BK,"",$B:$B,$B800)*VLOOKUP($BL$1,NAV!$A:$N,MATCH("Hedged sc",NAV!$A$1:$N$1,0),0)/VLOOKUP($BL$1,NAV!$A:$N,MATCH("SC in FUND CCY",NAV!$A$1:$N$1,0),0),IF($BK800&lt;&gt;VLOOKUP($BL$1,NAV!$A:$N,MATCH("SC",NAV!$A$1:$N$1,0),0),"n/a",$BJ800/VLOOKUP($BL$1,NAV!$A:$N,MATCH("SC in FUND CCY",NAV!$A$1:$N$1,0),0))))</f>
        <v>n/a</v>
      </c>
    </row>
    <row r="801" spans="1:64" hidden="1" x14ac:dyDescent="0.25">
      <c r="A801" s="1">
        <v>44196</v>
      </c>
      <c r="B801" t="s">
        <v>115</v>
      </c>
      <c r="C801" t="s">
        <v>116</v>
      </c>
      <c r="D801" t="s">
        <v>57</v>
      </c>
      <c r="E801" t="s">
        <v>58</v>
      </c>
      <c r="F801" t="s">
        <v>59</v>
      </c>
      <c r="G801" t="s">
        <v>60</v>
      </c>
      <c r="H801">
        <v>800</v>
      </c>
      <c r="I801" t="s">
        <v>68</v>
      </c>
      <c r="L801" t="s">
        <v>63</v>
      </c>
      <c r="M801">
        <v>265000</v>
      </c>
      <c r="N801">
        <v>0</v>
      </c>
      <c r="Q801" t="s">
        <v>69</v>
      </c>
      <c r="AQ801">
        <v>-3518.6</v>
      </c>
      <c r="AS801">
        <v>-3518.6</v>
      </c>
      <c r="AT801">
        <v>-2875.73</v>
      </c>
      <c r="AV801">
        <v>-2875.73</v>
      </c>
      <c r="BA801">
        <v>-2875.72</v>
      </c>
      <c r="BD801">
        <v>137294692.78999999</v>
      </c>
      <c r="BE801">
        <v>-2.0950000000000001E-3</v>
      </c>
      <c r="BF801" t="str">
        <f>IF(TRIM(W801)="",IF(TRIM(O801)="",IF(TRIM(M801)="","please check",CONCATENATE(M801,"_",COUNTIFS($M$2:$M801,M801,$C$2:$C801,$C801))),CONCATENATE(O801,"_",COUNTIFS($O$2:$O801,O801,$C$2:$C801,$C801))),W801)</f>
        <v>265000_1</v>
      </c>
      <c r="BG801" t="str">
        <f t="shared" si="44"/>
        <v/>
      </c>
      <c r="BH801">
        <f t="shared" si="45"/>
        <v>-3518.6</v>
      </c>
      <c r="BI801">
        <f t="shared" si="46"/>
        <v>-3518.6</v>
      </c>
      <c r="BJ801">
        <f>IF($I801&lt;&gt;"F.E.T.",$AV801,IF($BK801="",IF($D801=$L801,$BI801,-SUMIFS($BI:$BI,$BG:$BG,$BG801,$B:$B,$B801,$L:$L,"&lt;&gt;"&amp;$L801)+SUMIFS($AY:$AY,$BG:$BG,$BG801,$B:$B,$B801)),IF($D801=$L801,-SUMIFS($BI:$BI,$BG:$BG,$BG801,$B:$B,$B801,$L:$L,"&lt;&gt;"&amp;$L801)*VLOOKUP($D801&amp;(IF($L801=MID($Q801,FIND("Bought ",$Q801)+7,3),MID($Q801,FIND("Sold ",$Q801)+5,3),IF($L801=MID($Q801,FIND("Sold ",$Q801)+5,3),MID($Q801,FIND("Bought ",$Q801)+7,3),"error"))),FX!$A:$B,2,0)+SUMIFS($AY:$AY,$BG:$BG,$BG801,$B:$B,$B801),$BI801*(VLOOKUP($D801&amp;$L801,FX!$A:$B,2,0)))))</f>
        <v>-2875.73</v>
      </c>
      <c r="BK801" t="str">
        <f>IF(E801="CASH",IFERROR(VLOOKUP(M801,[1]mapping!$A:$C,3,0),""),IF(I801="F.E.T.",IF(VLOOKUP(O801,[1]forwards!$E:$Q,13,0)=0,"",VLOOKUP(O801,[1]forwards!$E:$Q,13,0)),""))</f>
        <v/>
      </c>
      <c r="BL801" t="str">
        <f>IF($B801&lt;&gt;VLOOKUP($BL$1,NAV!$A:$N,MATCH("SubFund_Code",NAV!$A$1:$N$1,0),0),"n/a",IF($BK801="",$BJ801/SUMIFS($BJ:$BJ,$BK:$BK,"",$B:$B,$B801)*VLOOKUP($BL$1,NAV!$A:$N,MATCH("Hedged sc",NAV!$A$1:$N$1,0),0)/VLOOKUP($BL$1,NAV!$A:$N,MATCH("SC in FUND CCY",NAV!$A$1:$N$1,0),0),IF($BK801&lt;&gt;VLOOKUP($BL$1,NAV!$A:$N,MATCH("SC",NAV!$A$1:$N$1,0),0),"n/a",$BJ801/VLOOKUP($BL$1,NAV!$A:$N,MATCH("SC in FUND CCY",NAV!$A$1:$N$1,0),0))))</f>
        <v>n/a</v>
      </c>
    </row>
    <row r="802" spans="1:64" hidden="1" x14ac:dyDescent="0.25">
      <c r="A802" s="1">
        <v>44196</v>
      </c>
      <c r="B802" t="s">
        <v>115</v>
      </c>
      <c r="C802" t="s">
        <v>116</v>
      </c>
      <c r="D802" t="s">
        <v>57</v>
      </c>
      <c r="E802" t="s">
        <v>58</v>
      </c>
      <c r="F802" t="s">
        <v>59</v>
      </c>
      <c r="G802" t="s">
        <v>60</v>
      </c>
      <c r="H802">
        <v>800</v>
      </c>
      <c r="I802" t="s">
        <v>68</v>
      </c>
      <c r="L802" t="s">
        <v>57</v>
      </c>
      <c r="M802">
        <v>265000</v>
      </c>
      <c r="N802">
        <v>0</v>
      </c>
      <c r="Q802" t="s">
        <v>69</v>
      </c>
      <c r="AQ802">
        <v>-163149.93</v>
      </c>
      <c r="AS802">
        <v>-163149.93</v>
      </c>
      <c r="AT802">
        <v>-163149.93</v>
      </c>
      <c r="AV802">
        <v>-163149.93</v>
      </c>
      <c r="BA802">
        <v>4360102.28</v>
      </c>
      <c r="BD802">
        <v>137294692.78999999</v>
      </c>
      <c r="BE802">
        <v>-0.11883199999999999</v>
      </c>
      <c r="BF802" t="str">
        <f>IF(TRIM(W802)="",IF(TRIM(O802)="",IF(TRIM(M802)="","please check",CONCATENATE(M802,"_",COUNTIFS($M$2:$M802,M802,$C$2:$C802,$C802))),CONCATENATE(O802,"_",COUNTIFS($O$2:$O802,O802,$C$2:$C802,$C802))),W802)</f>
        <v>265000_2</v>
      </c>
      <c r="BG802" t="str">
        <f t="shared" si="44"/>
        <v/>
      </c>
      <c r="BH802">
        <f t="shared" si="45"/>
        <v>-163149.93</v>
      </c>
      <c r="BI802">
        <f t="shared" si="46"/>
        <v>-163149.93</v>
      </c>
      <c r="BJ802">
        <f>IF($I802&lt;&gt;"F.E.T.",$AV802,IF($BK802="",IF($D802=$L802,$BI802,-SUMIFS($BI:$BI,$BG:$BG,$BG802,$B:$B,$B802,$L:$L,"&lt;&gt;"&amp;$L802)+SUMIFS($AY:$AY,$BG:$BG,$BG802,$B:$B,$B802)),IF($D802=$L802,-SUMIFS($BI:$BI,$BG:$BG,$BG802,$B:$B,$B802,$L:$L,"&lt;&gt;"&amp;$L802)*VLOOKUP($D802&amp;(IF($L802=MID($Q802,FIND("Bought ",$Q802)+7,3),MID($Q802,FIND("Sold ",$Q802)+5,3),IF($L802=MID($Q802,FIND("Sold ",$Q802)+5,3),MID($Q802,FIND("Bought ",$Q802)+7,3),"error"))),FX!$A:$B,2,0)+SUMIFS($AY:$AY,$BG:$BG,$BG802,$B:$B,$B802),$BI802*(VLOOKUP($D802&amp;$L802,FX!$A:$B,2,0)))))</f>
        <v>-163149.93</v>
      </c>
      <c r="BK802" t="str">
        <f>IF(E802="CASH",IFERROR(VLOOKUP(M802,[1]mapping!$A:$C,3,0),""),IF(I802="F.E.T.",IF(VLOOKUP(O802,[1]forwards!$E:$Q,13,0)=0,"",VLOOKUP(O802,[1]forwards!$E:$Q,13,0)),""))</f>
        <v/>
      </c>
      <c r="BL802" t="str">
        <f>IF($B802&lt;&gt;VLOOKUP($BL$1,NAV!$A:$N,MATCH("SubFund_Code",NAV!$A$1:$N$1,0),0),"n/a",IF($BK802="",$BJ802/SUMIFS($BJ:$BJ,$BK:$BK,"",$B:$B,$B802)*VLOOKUP($BL$1,NAV!$A:$N,MATCH("Hedged sc",NAV!$A$1:$N$1,0),0)/VLOOKUP($BL$1,NAV!$A:$N,MATCH("SC in FUND CCY",NAV!$A$1:$N$1,0),0),IF($BK802&lt;&gt;VLOOKUP($BL$1,NAV!$A:$N,MATCH("SC",NAV!$A$1:$N$1,0),0),"n/a",$BJ802/VLOOKUP($BL$1,NAV!$A:$N,MATCH("SC in FUND CCY",NAV!$A$1:$N$1,0),0))))</f>
        <v>n/a</v>
      </c>
    </row>
    <row r="803" spans="1:64" hidden="1" x14ac:dyDescent="0.25">
      <c r="A803" s="1">
        <v>44196</v>
      </c>
      <c r="B803" t="s">
        <v>115</v>
      </c>
      <c r="C803" t="s">
        <v>116</v>
      </c>
      <c r="D803" t="s">
        <v>57</v>
      </c>
      <c r="E803" t="s">
        <v>58</v>
      </c>
      <c r="F803" t="s">
        <v>59</v>
      </c>
      <c r="G803" t="s">
        <v>60</v>
      </c>
      <c r="H803">
        <v>850</v>
      </c>
      <c r="I803" t="s">
        <v>62</v>
      </c>
      <c r="L803" t="s">
        <v>57</v>
      </c>
      <c r="M803">
        <v>264293</v>
      </c>
      <c r="N803">
        <v>0</v>
      </c>
      <c r="Q803" t="s">
        <v>91</v>
      </c>
      <c r="AQ803">
        <v>-389.35</v>
      </c>
      <c r="AS803">
        <v>-389.35</v>
      </c>
      <c r="AT803">
        <v>-389.35</v>
      </c>
      <c r="AV803">
        <v>-389.35</v>
      </c>
      <c r="BA803">
        <v>4360102.28</v>
      </c>
      <c r="BD803">
        <v>137294692.78999999</v>
      </c>
      <c r="BE803">
        <v>-2.8400000000000002E-4</v>
      </c>
      <c r="BF803" t="str">
        <f>IF(TRIM(W803)="",IF(TRIM(O803)="",IF(TRIM(M803)="","please check",CONCATENATE(M803,"_",COUNTIFS($M$2:$M803,M803,$C$2:$C803,$C803))),CONCATENATE(O803,"_",COUNTIFS($O$2:$O803,O803,$C$2:$C803,$C803))),W803)</f>
        <v>264293_1</v>
      </c>
      <c r="BG803" t="str">
        <f t="shared" si="44"/>
        <v/>
      </c>
      <c r="BH803">
        <f t="shared" si="45"/>
        <v>-389.35</v>
      </c>
      <c r="BI803">
        <f t="shared" si="46"/>
        <v>-389.35</v>
      </c>
      <c r="BJ803">
        <f>IF($I803&lt;&gt;"F.E.T.",$AV803,IF($BK803="",IF($D803=$L803,$BI803,-SUMIFS($BI:$BI,$BG:$BG,$BG803,$B:$B,$B803,$L:$L,"&lt;&gt;"&amp;$L803)+SUMIFS($AY:$AY,$BG:$BG,$BG803,$B:$B,$B803)),IF($D803=$L803,-SUMIFS($BI:$BI,$BG:$BG,$BG803,$B:$B,$B803,$L:$L,"&lt;&gt;"&amp;$L803)*VLOOKUP($D803&amp;(IF($L803=MID($Q803,FIND("Bought ",$Q803)+7,3),MID($Q803,FIND("Sold ",$Q803)+5,3),IF($L803=MID($Q803,FIND("Sold ",$Q803)+5,3),MID($Q803,FIND("Bought ",$Q803)+7,3),"error"))),FX!$A:$B,2,0)+SUMIFS($AY:$AY,$BG:$BG,$BG803,$B:$B,$B803),$BI803*(VLOOKUP($D803&amp;$L803,FX!$A:$B,2,0)))))</f>
        <v>-389.35</v>
      </c>
      <c r="BK803" t="str">
        <f>IF(E803="CASH",IFERROR(VLOOKUP(M803,[1]mapping!$A:$C,3,0),""),IF(I803="F.E.T.",IF(VLOOKUP(O803,[1]forwards!$E:$Q,13,0)=0,"",VLOOKUP(O803,[1]forwards!$E:$Q,13,0)),""))</f>
        <v>I</v>
      </c>
      <c r="BL803" t="str">
        <f>IF($B803&lt;&gt;VLOOKUP($BL$1,NAV!$A:$N,MATCH("SubFund_Code",NAV!$A$1:$N$1,0),0),"n/a",IF($BK803="",$BJ803/SUMIFS($BJ:$BJ,$BK:$BK,"",$B:$B,$B803)*VLOOKUP($BL$1,NAV!$A:$N,MATCH("Hedged sc",NAV!$A$1:$N$1,0),0)/VLOOKUP($BL$1,NAV!$A:$N,MATCH("SC in FUND CCY",NAV!$A$1:$N$1,0),0),IF($BK803&lt;&gt;VLOOKUP($BL$1,NAV!$A:$N,MATCH("SC",NAV!$A$1:$N$1,0),0),"n/a",$BJ803/VLOOKUP($BL$1,NAV!$A:$N,MATCH("SC in FUND CCY",NAV!$A$1:$N$1,0),0))))</f>
        <v>n/a</v>
      </c>
    </row>
    <row r="804" spans="1:64" hidden="1" x14ac:dyDescent="0.25">
      <c r="A804" s="1">
        <v>44196</v>
      </c>
      <c r="B804" t="s">
        <v>115</v>
      </c>
      <c r="C804" t="s">
        <v>116</v>
      </c>
      <c r="D804" t="s">
        <v>57</v>
      </c>
      <c r="E804" t="s">
        <v>58</v>
      </c>
      <c r="F804" t="s">
        <v>59</v>
      </c>
      <c r="G804" t="s">
        <v>60</v>
      </c>
      <c r="H804">
        <v>850</v>
      </c>
      <c r="I804" t="s">
        <v>62</v>
      </c>
      <c r="L804" t="s">
        <v>57</v>
      </c>
      <c r="M804">
        <v>264287</v>
      </c>
      <c r="N804">
        <v>0</v>
      </c>
      <c r="Q804" t="s">
        <v>81</v>
      </c>
      <c r="AQ804">
        <v>-108180.57</v>
      </c>
      <c r="AS804">
        <v>-108180.57</v>
      </c>
      <c r="AT804">
        <v>-108180.57</v>
      </c>
      <c r="AV804">
        <v>-108180.57</v>
      </c>
      <c r="BA804">
        <v>4360102.28</v>
      </c>
      <c r="BD804">
        <v>137294692.78999999</v>
      </c>
      <c r="BE804">
        <v>-7.8794000000000003E-2</v>
      </c>
      <c r="BF804" t="str">
        <f>IF(TRIM(W804)="",IF(TRIM(O804)="",IF(TRIM(M804)="","please check",CONCATENATE(M804,"_",COUNTIFS($M$2:$M804,M804,$C$2:$C804,$C804))),CONCATENATE(O804,"_",COUNTIFS($O$2:$O804,O804,$C$2:$C804,$C804))),W804)</f>
        <v>264287_1</v>
      </c>
      <c r="BG804" t="str">
        <f t="shared" si="44"/>
        <v/>
      </c>
      <c r="BH804">
        <f t="shared" si="45"/>
        <v>-108180.57</v>
      </c>
      <c r="BI804">
        <f t="shared" si="46"/>
        <v>-108180.57</v>
      </c>
      <c r="BJ804">
        <f>IF($I804&lt;&gt;"F.E.T.",$AV804,IF($BK804="",IF($D804=$L804,$BI804,-SUMIFS($BI:$BI,$BG:$BG,$BG804,$B:$B,$B804,$L:$L,"&lt;&gt;"&amp;$L804)+SUMIFS($AY:$AY,$BG:$BG,$BG804,$B:$B,$B804)),IF($D804=$L804,-SUMIFS($BI:$BI,$BG:$BG,$BG804,$B:$B,$B804,$L:$L,"&lt;&gt;"&amp;$L804)*VLOOKUP($D804&amp;(IF($L804=MID($Q804,FIND("Bought ",$Q804)+7,3),MID($Q804,FIND("Sold ",$Q804)+5,3),IF($L804=MID($Q804,FIND("Sold ",$Q804)+5,3),MID($Q804,FIND("Bought ",$Q804)+7,3),"error"))),FX!$A:$B,2,0)+SUMIFS($AY:$AY,$BG:$BG,$BG804,$B:$B,$B804),$BI804*(VLOOKUP($D804&amp;$L804,FX!$A:$B,2,0)))))</f>
        <v>-108180.57</v>
      </c>
      <c r="BK804" t="str">
        <f>IF(E804="CASH",IFERROR(VLOOKUP(M804,[1]mapping!$A:$C,3,0),""),IF(I804="F.E.T.",IF(VLOOKUP(O804,[1]forwards!$E:$Q,13,0)=0,"",VLOOKUP(O804,[1]forwards!$E:$Q,13,0)),""))</f>
        <v>P</v>
      </c>
      <c r="BL804" t="str">
        <f>IF($B804&lt;&gt;VLOOKUP($BL$1,NAV!$A:$N,MATCH("SubFund_Code",NAV!$A$1:$N$1,0),0),"n/a",IF($BK804="",$BJ804/SUMIFS($BJ:$BJ,$BK:$BK,"",$B:$B,$B804)*VLOOKUP($BL$1,NAV!$A:$N,MATCH("Hedged sc",NAV!$A$1:$N$1,0),0)/VLOOKUP($BL$1,NAV!$A:$N,MATCH("SC in FUND CCY",NAV!$A$1:$N$1,0),0),IF($BK804&lt;&gt;VLOOKUP($BL$1,NAV!$A:$N,MATCH("SC",NAV!$A$1:$N$1,0),0),"n/a",$BJ804/VLOOKUP($BL$1,NAV!$A:$N,MATCH("SC in FUND CCY",NAV!$A$1:$N$1,0),0))))</f>
        <v>n/a</v>
      </c>
    </row>
    <row r="805" spans="1:64" hidden="1" x14ac:dyDescent="0.25">
      <c r="A805" s="1">
        <v>44196</v>
      </c>
      <c r="B805" t="s">
        <v>115</v>
      </c>
      <c r="C805" t="s">
        <v>116</v>
      </c>
      <c r="D805" t="s">
        <v>57</v>
      </c>
      <c r="E805" t="s">
        <v>58</v>
      </c>
      <c r="F805" t="s">
        <v>59</v>
      </c>
      <c r="G805" t="s">
        <v>60</v>
      </c>
      <c r="H805">
        <v>850</v>
      </c>
      <c r="I805" t="s">
        <v>62</v>
      </c>
      <c r="L805" t="s">
        <v>57</v>
      </c>
      <c r="M805">
        <v>263076</v>
      </c>
      <c r="N805">
        <v>0</v>
      </c>
      <c r="Q805" t="s">
        <v>90</v>
      </c>
      <c r="AQ805">
        <v>-254.89</v>
      </c>
      <c r="AS805">
        <v>-254.89</v>
      </c>
      <c r="AT805">
        <v>-254.89</v>
      </c>
      <c r="AV805">
        <v>-254.89</v>
      </c>
      <c r="BA805">
        <v>4360102.28</v>
      </c>
      <c r="BD805">
        <v>137294692.78999999</v>
      </c>
      <c r="BE805">
        <v>-1.8599999999999999E-4</v>
      </c>
      <c r="BF805" t="str">
        <f>IF(TRIM(W805)="",IF(TRIM(O805)="",IF(TRIM(M805)="","please check",CONCATENATE(M805,"_",COUNTIFS($M$2:$M805,M805,$C$2:$C805,$C805))),CONCATENATE(O805,"_",COUNTIFS($O$2:$O805,O805,$C$2:$C805,$C805))),W805)</f>
        <v>263076_1</v>
      </c>
      <c r="BG805" t="str">
        <f t="shared" si="44"/>
        <v/>
      </c>
      <c r="BH805">
        <f t="shared" si="45"/>
        <v>-254.89</v>
      </c>
      <c r="BI805">
        <f t="shared" si="46"/>
        <v>-254.89</v>
      </c>
      <c r="BJ805">
        <f>IF($I805&lt;&gt;"F.E.T.",$AV805,IF($BK805="",IF($D805=$L805,$BI805,-SUMIFS($BI:$BI,$BG:$BG,$BG805,$B:$B,$B805,$L:$L,"&lt;&gt;"&amp;$L805)+SUMIFS($AY:$AY,$BG:$BG,$BG805,$B:$B,$B805)),IF($D805=$L805,-SUMIFS($BI:$BI,$BG:$BG,$BG805,$B:$B,$B805,$L:$L,"&lt;&gt;"&amp;$L805)*VLOOKUP($D805&amp;(IF($L805=MID($Q805,FIND("Bought ",$Q805)+7,3),MID($Q805,FIND("Sold ",$Q805)+5,3),IF($L805=MID($Q805,FIND("Sold ",$Q805)+5,3),MID($Q805,FIND("Bought ",$Q805)+7,3),"error"))),FX!$A:$B,2,0)+SUMIFS($AY:$AY,$BG:$BG,$BG805,$B:$B,$B805),$BI805*(VLOOKUP($D805&amp;$L805,FX!$A:$B,2,0)))))</f>
        <v>-254.89</v>
      </c>
      <c r="BK805" t="str">
        <f>IF(E805="CASH",IFERROR(VLOOKUP(M805,[1]mapping!$A:$C,3,0),""),IF(I805="F.E.T.",IF(VLOOKUP(O805,[1]forwards!$E:$Q,13,0)=0,"",VLOOKUP(O805,[1]forwards!$E:$Q,13,0)),""))</f>
        <v>PD</v>
      </c>
      <c r="BL805" t="str">
        <f>IF($B805&lt;&gt;VLOOKUP($BL$1,NAV!$A:$N,MATCH("SubFund_Code",NAV!$A$1:$N$1,0),0),"n/a",IF($BK805="",$BJ805/SUMIFS($BJ:$BJ,$BK:$BK,"",$B:$B,$B805)*VLOOKUP($BL$1,NAV!$A:$N,MATCH("Hedged sc",NAV!$A$1:$N$1,0),0)/VLOOKUP($BL$1,NAV!$A:$N,MATCH("SC in FUND CCY",NAV!$A$1:$N$1,0),0),IF($BK805&lt;&gt;VLOOKUP($BL$1,NAV!$A:$N,MATCH("SC",NAV!$A$1:$N$1,0),0),"n/a",$BJ805/VLOOKUP($BL$1,NAV!$A:$N,MATCH("SC in FUND CCY",NAV!$A$1:$N$1,0),0))))</f>
        <v>n/a</v>
      </c>
    </row>
    <row r="806" spans="1:64" hidden="1" x14ac:dyDescent="0.25">
      <c r="A806" s="1">
        <v>44196</v>
      </c>
      <c r="B806" t="s">
        <v>115</v>
      </c>
      <c r="C806" t="s">
        <v>116</v>
      </c>
      <c r="D806" t="s">
        <v>57</v>
      </c>
      <c r="E806" t="s">
        <v>58</v>
      </c>
      <c r="F806" t="s">
        <v>59</v>
      </c>
      <c r="G806" t="s">
        <v>60</v>
      </c>
      <c r="H806">
        <v>600</v>
      </c>
      <c r="I806" t="s">
        <v>65</v>
      </c>
      <c r="L806" t="s">
        <v>57</v>
      </c>
      <c r="M806">
        <v>155000</v>
      </c>
      <c r="N806">
        <v>0</v>
      </c>
      <c r="Q806" t="s">
        <v>82</v>
      </c>
      <c r="AQ806">
        <v>129106.28</v>
      </c>
      <c r="AS806">
        <v>129106.28</v>
      </c>
      <c r="AT806">
        <v>129106.28</v>
      </c>
      <c r="AV806">
        <v>129106.28</v>
      </c>
      <c r="BA806">
        <v>4360102.28</v>
      </c>
      <c r="BD806">
        <v>137294692.78999999</v>
      </c>
      <c r="BE806">
        <v>9.4035999999999995E-2</v>
      </c>
      <c r="BF806" t="str">
        <f>IF(TRIM(W806)="",IF(TRIM(O806)="",IF(TRIM(M806)="","please check",CONCATENATE(M806,"_",COUNTIFS($M$2:$M806,M806,$C$2:$C806,$C806))),CONCATENATE(O806,"_",COUNTIFS($O$2:$O806,O806,$C$2:$C806,$C806))),W806)</f>
        <v>155000_1</v>
      </c>
      <c r="BG806" t="str">
        <f t="shared" si="44"/>
        <v/>
      </c>
      <c r="BH806">
        <f t="shared" si="45"/>
        <v>129106.28</v>
      </c>
      <c r="BI806">
        <f t="shared" si="46"/>
        <v>129106.28</v>
      </c>
      <c r="BJ806">
        <f>IF($I806&lt;&gt;"F.E.T.",$AV806,IF($BK806="",IF($D806=$L806,$BI806,-SUMIFS($BI:$BI,$BG:$BG,$BG806,$B:$B,$B806,$L:$L,"&lt;&gt;"&amp;$L806)+SUMIFS($AY:$AY,$BG:$BG,$BG806,$B:$B,$B806)),IF($D806=$L806,-SUMIFS($BI:$BI,$BG:$BG,$BG806,$B:$B,$B806,$L:$L,"&lt;&gt;"&amp;$L806)*VLOOKUP($D806&amp;(IF($L806=MID($Q806,FIND("Bought ",$Q806)+7,3),MID($Q806,FIND("Sold ",$Q806)+5,3),IF($L806=MID($Q806,FIND("Sold ",$Q806)+5,3),MID($Q806,FIND("Bought ",$Q806)+7,3),"error"))),FX!$A:$B,2,0)+SUMIFS($AY:$AY,$BG:$BG,$BG806,$B:$B,$B806),$BI806*(VLOOKUP($D806&amp;$L806,FX!$A:$B,2,0)))))</f>
        <v>129106.28</v>
      </c>
      <c r="BK806" t="str">
        <f>IF(E806="CASH",IFERROR(VLOOKUP(M806,[1]mapping!$A:$C,3,0),""),IF(I806="F.E.T.",IF(VLOOKUP(O806,[1]forwards!$E:$Q,13,0)=0,"",VLOOKUP(O806,[1]forwards!$E:$Q,13,0)),""))</f>
        <v/>
      </c>
      <c r="BL806" t="str">
        <f>IF($B806&lt;&gt;VLOOKUP($BL$1,NAV!$A:$N,MATCH("SubFund_Code",NAV!$A$1:$N$1,0),0),"n/a",IF($BK806="",$BJ806/SUMIFS($BJ:$BJ,$BK:$BK,"",$B:$B,$B806)*VLOOKUP($BL$1,NAV!$A:$N,MATCH("Hedged sc",NAV!$A$1:$N$1,0),0)/VLOOKUP($BL$1,NAV!$A:$N,MATCH("SC in FUND CCY",NAV!$A$1:$N$1,0),0),IF($BK806&lt;&gt;VLOOKUP($BL$1,NAV!$A:$N,MATCH("SC",NAV!$A$1:$N$1,0),0),"n/a",$BJ806/VLOOKUP($BL$1,NAV!$A:$N,MATCH("SC in FUND CCY",NAV!$A$1:$N$1,0),0))))</f>
        <v>n/a</v>
      </c>
    </row>
    <row r="807" spans="1:64" hidden="1" x14ac:dyDescent="0.25">
      <c r="A807" s="1">
        <v>44196</v>
      </c>
      <c r="B807" t="s">
        <v>115</v>
      </c>
      <c r="C807" t="s">
        <v>116</v>
      </c>
      <c r="D807" t="s">
        <v>57</v>
      </c>
      <c r="E807" t="s">
        <v>58</v>
      </c>
      <c r="F807" t="s">
        <v>59</v>
      </c>
      <c r="G807" t="s">
        <v>60</v>
      </c>
      <c r="H807">
        <v>600</v>
      </c>
      <c r="I807" t="s">
        <v>65</v>
      </c>
      <c r="L807" t="s">
        <v>57</v>
      </c>
      <c r="M807">
        <v>152001</v>
      </c>
      <c r="N807">
        <v>0</v>
      </c>
      <c r="Q807" t="s">
        <v>66</v>
      </c>
      <c r="AQ807">
        <v>-300.82</v>
      </c>
      <c r="AS807">
        <v>-300.82</v>
      </c>
      <c r="AT807">
        <v>-300.82</v>
      </c>
      <c r="AV807">
        <v>-300.82</v>
      </c>
      <c r="BA807">
        <v>4360102.28</v>
      </c>
      <c r="BD807">
        <v>137294692.78999999</v>
      </c>
      <c r="BE807">
        <v>-2.1900000000000001E-4</v>
      </c>
      <c r="BF807" t="str">
        <f>IF(TRIM(W807)="",IF(TRIM(O807)="",IF(TRIM(M807)="","please check",CONCATENATE(M807,"_",COUNTIFS($M$2:$M807,M807,$C$2:$C807,$C807))),CONCATENATE(O807,"_",COUNTIFS($O$2:$O807,O807,$C$2:$C807,$C807))),W807)</f>
        <v>152001_1</v>
      </c>
      <c r="BG807" t="str">
        <f t="shared" si="44"/>
        <v/>
      </c>
      <c r="BH807">
        <f t="shared" si="45"/>
        <v>-300.82</v>
      </c>
      <c r="BI807">
        <f t="shared" si="46"/>
        <v>-300.82</v>
      </c>
      <c r="BJ807">
        <f>IF($I807&lt;&gt;"F.E.T.",$AV807,IF($BK807="",IF($D807=$L807,$BI807,-SUMIFS($BI:$BI,$BG:$BG,$BG807,$B:$B,$B807,$L:$L,"&lt;&gt;"&amp;$L807)+SUMIFS($AY:$AY,$BG:$BG,$BG807,$B:$B,$B807)),IF($D807=$L807,-SUMIFS($BI:$BI,$BG:$BG,$BG807,$B:$B,$B807,$L:$L,"&lt;&gt;"&amp;$L807)*VLOOKUP($D807&amp;(IF($L807=MID($Q807,FIND("Bought ",$Q807)+7,3),MID($Q807,FIND("Sold ",$Q807)+5,3),IF($L807=MID($Q807,FIND("Sold ",$Q807)+5,3),MID($Q807,FIND("Bought ",$Q807)+7,3),"error"))),FX!$A:$B,2,0)+SUMIFS($AY:$AY,$BG:$BG,$BG807,$B:$B,$B807),$BI807*(VLOOKUP($D807&amp;$L807,FX!$A:$B,2,0)))))</f>
        <v>-300.82</v>
      </c>
      <c r="BK807" t="str">
        <f>IF(E807="CASH",IFERROR(VLOOKUP(M807,[1]mapping!$A:$C,3,0),""),IF(I807="F.E.T.",IF(VLOOKUP(O807,[1]forwards!$E:$Q,13,0)=0,"",VLOOKUP(O807,[1]forwards!$E:$Q,13,0)),""))</f>
        <v/>
      </c>
      <c r="BL807" t="str">
        <f>IF($B807&lt;&gt;VLOOKUP($BL$1,NAV!$A:$N,MATCH("SubFund_Code",NAV!$A$1:$N$1,0),0),"n/a",IF($BK807="",$BJ807/SUMIFS($BJ:$BJ,$BK:$BK,"",$B:$B,$B807)*VLOOKUP($BL$1,NAV!$A:$N,MATCH("Hedged sc",NAV!$A$1:$N$1,0),0)/VLOOKUP($BL$1,NAV!$A:$N,MATCH("SC in FUND CCY",NAV!$A$1:$N$1,0),0),IF($BK807&lt;&gt;VLOOKUP($BL$1,NAV!$A:$N,MATCH("SC",NAV!$A$1:$N$1,0),0),"n/a",$BJ807/VLOOKUP($BL$1,NAV!$A:$N,MATCH("SC in FUND CCY",NAV!$A$1:$N$1,0),0))))</f>
        <v>n/a</v>
      </c>
    </row>
    <row r="808" spans="1:64" hidden="1" x14ac:dyDescent="0.25">
      <c r="A808" s="1">
        <v>44196</v>
      </c>
      <c r="B808" t="s">
        <v>115</v>
      </c>
      <c r="C808" t="s">
        <v>116</v>
      </c>
      <c r="D808" t="s">
        <v>57</v>
      </c>
      <c r="E808" t="s">
        <v>58</v>
      </c>
      <c r="F808" t="s">
        <v>59</v>
      </c>
      <c r="G808" t="s">
        <v>60</v>
      </c>
      <c r="H808">
        <v>450</v>
      </c>
      <c r="I808" t="s">
        <v>58</v>
      </c>
      <c r="L808" t="s">
        <v>63</v>
      </c>
      <c r="M808">
        <v>144120</v>
      </c>
      <c r="N808">
        <v>0</v>
      </c>
      <c r="Q808" t="s">
        <v>61</v>
      </c>
      <c r="AQ808">
        <v>0.01</v>
      </c>
      <c r="AS808">
        <v>0.01</v>
      </c>
      <c r="AT808">
        <v>0.01</v>
      </c>
      <c r="AV808">
        <v>0.01</v>
      </c>
      <c r="BA808">
        <v>-2875.72</v>
      </c>
      <c r="BD808">
        <v>137294692.78999999</v>
      </c>
      <c r="BE808">
        <v>0</v>
      </c>
      <c r="BF808" t="str">
        <f>IF(TRIM(W808)="",IF(TRIM(O808)="",IF(TRIM(M808)="","please check",CONCATENATE(M808,"_",COUNTIFS($M$2:$M808,M808,$C$2:$C808,$C808))),CONCATENATE(O808,"_",COUNTIFS($O$2:$O808,O808,$C$2:$C808,$C808))),W808)</f>
        <v>144120_1</v>
      </c>
      <c r="BG808" t="str">
        <f t="shared" si="44"/>
        <v/>
      </c>
      <c r="BH808">
        <f t="shared" si="45"/>
        <v>0.01</v>
      </c>
      <c r="BI808">
        <f t="shared" si="46"/>
        <v>0.01</v>
      </c>
      <c r="BJ808">
        <f>IF($I808&lt;&gt;"F.E.T.",$AV808,IF($BK808="",IF($D808=$L808,$BI808,-SUMIFS($BI:$BI,$BG:$BG,$BG808,$B:$B,$B808,$L:$L,"&lt;&gt;"&amp;$L808)+SUMIFS($AY:$AY,$BG:$BG,$BG808,$B:$B,$B808)),IF($D808=$L808,-SUMIFS($BI:$BI,$BG:$BG,$BG808,$B:$B,$B808,$L:$L,"&lt;&gt;"&amp;$L808)*VLOOKUP($D808&amp;(IF($L808=MID($Q808,FIND("Bought ",$Q808)+7,3),MID($Q808,FIND("Sold ",$Q808)+5,3),IF($L808=MID($Q808,FIND("Sold ",$Q808)+5,3),MID($Q808,FIND("Bought ",$Q808)+7,3),"error"))),FX!$A:$B,2,0)+SUMIFS($AY:$AY,$BG:$BG,$BG808,$B:$B,$B808),$BI808*(VLOOKUP($D808&amp;$L808,FX!$A:$B,2,0)))))</f>
        <v>0.01</v>
      </c>
      <c r="BK808" t="str">
        <f>IF(E808="CASH",IFERROR(VLOOKUP(M808,[1]mapping!$A:$C,3,0),""),IF(I808="F.E.T.",IF(VLOOKUP(O808,[1]forwards!$E:$Q,13,0)=0,"",VLOOKUP(O808,[1]forwards!$E:$Q,13,0)),""))</f>
        <v/>
      </c>
      <c r="BL808" t="str">
        <f>IF($B808&lt;&gt;VLOOKUP($BL$1,NAV!$A:$N,MATCH("SubFund_Code",NAV!$A$1:$N$1,0),0),"n/a",IF($BK808="",$BJ808/SUMIFS($BJ:$BJ,$BK:$BK,"",$B:$B,$B808)*VLOOKUP($BL$1,NAV!$A:$N,MATCH("Hedged sc",NAV!$A$1:$N$1,0),0)/VLOOKUP($BL$1,NAV!$A:$N,MATCH("SC in FUND CCY",NAV!$A$1:$N$1,0),0),IF($BK808&lt;&gt;VLOOKUP($BL$1,NAV!$A:$N,MATCH("SC",NAV!$A$1:$N$1,0),0),"n/a",$BJ808/VLOOKUP($BL$1,NAV!$A:$N,MATCH("SC in FUND CCY",NAV!$A$1:$N$1,0),0))))</f>
        <v>n/a</v>
      </c>
    </row>
    <row r="809" spans="1:64" hidden="1" x14ac:dyDescent="0.25">
      <c r="A809" s="1">
        <v>44196</v>
      </c>
      <c r="B809" t="s">
        <v>115</v>
      </c>
      <c r="C809" t="s">
        <v>116</v>
      </c>
      <c r="D809" t="s">
        <v>57</v>
      </c>
      <c r="E809" t="s">
        <v>58</v>
      </c>
      <c r="F809" t="s">
        <v>59</v>
      </c>
      <c r="G809" t="s">
        <v>60</v>
      </c>
      <c r="H809">
        <v>450</v>
      </c>
      <c r="I809" t="s">
        <v>58</v>
      </c>
      <c r="L809" t="s">
        <v>57</v>
      </c>
      <c r="M809">
        <v>144120</v>
      </c>
      <c r="N809">
        <v>0</v>
      </c>
      <c r="Q809" t="s">
        <v>61</v>
      </c>
      <c r="AQ809">
        <v>4550259.82</v>
      </c>
      <c r="AS809">
        <v>4550259.82</v>
      </c>
      <c r="AT809">
        <v>4550259.82</v>
      </c>
      <c r="AV809">
        <v>4550259.82</v>
      </c>
      <c r="BA809">
        <v>4360102.28</v>
      </c>
      <c r="BD809">
        <v>137294692.78999999</v>
      </c>
      <c r="BE809">
        <v>3.314228</v>
      </c>
      <c r="BF809" t="str">
        <f>IF(TRIM(W809)="",IF(TRIM(O809)="",IF(TRIM(M809)="","please check",CONCATENATE(M809,"_",COUNTIFS($M$2:$M809,M809,$C$2:$C809,$C809))),CONCATENATE(O809,"_",COUNTIFS($O$2:$O809,O809,$C$2:$C809,$C809))),W809)</f>
        <v>144120_2</v>
      </c>
      <c r="BG809" t="str">
        <f t="shared" si="44"/>
        <v/>
      </c>
      <c r="BH809">
        <f t="shared" si="45"/>
        <v>4550259.82</v>
      </c>
      <c r="BI809">
        <f t="shared" si="46"/>
        <v>4550259.82</v>
      </c>
      <c r="BJ809">
        <f>IF($I809&lt;&gt;"F.E.T.",$AV809,IF($BK809="",IF($D809=$L809,$BI809,-SUMIFS($BI:$BI,$BG:$BG,$BG809,$B:$B,$B809,$L:$L,"&lt;&gt;"&amp;$L809)+SUMIFS($AY:$AY,$BG:$BG,$BG809,$B:$B,$B809)),IF($D809=$L809,-SUMIFS($BI:$BI,$BG:$BG,$BG809,$B:$B,$B809,$L:$L,"&lt;&gt;"&amp;$L809)*VLOOKUP($D809&amp;(IF($L809=MID($Q809,FIND("Bought ",$Q809)+7,3),MID($Q809,FIND("Sold ",$Q809)+5,3),IF($L809=MID($Q809,FIND("Sold ",$Q809)+5,3),MID($Q809,FIND("Bought ",$Q809)+7,3),"error"))),FX!$A:$B,2,0)+SUMIFS($AY:$AY,$BG:$BG,$BG809,$B:$B,$B809),$BI809*(VLOOKUP($D809&amp;$L809,FX!$A:$B,2,0)))))</f>
        <v>4550259.82</v>
      </c>
      <c r="BK809" t="str">
        <f>IF(E809="CASH",IFERROR(VLOOKUP(M809,[1]mapping!$A:$C,3,0),""),IF(I809="F.E.T.",IF(VLOOKUP(O809,[1]forwards!$E:$Q,13,0)=0,"",VLOOKUP(O809,[1]forwards!$E:$Q,13,0)),""))</f>
        <v/>
      </c>
      <c r="BL809" t="str">
        <f>IF($B809&lt;&gt;VLOOKUP($BL$1,NAV!$A:$N,MATCH("SubFund_Code",NAV!$A$1:$N$1,0),0),"n/a",IF($BK809="",$BJ809/SUMIFS($BJ:$BJ,$BK:$BK,"",$B:$B,$B809)*VLOOKUP($BL$1,NAV!$A:$N,MATCH("Hedged sc",NAV!$A$1:$N$1,0),0)/VLOOKUP($BL$1,NAV!$A:$N,MATCH("SC in FUND CCY",NAV!$A$1:$N$1,0),0),IF($BK809&lt;&gt;VLOOKUP($BL$1,NAV!$A:$N,MATCH("SC",NAV!$A$1:$N$1,0),0),"n/a",$BJ809/VLOOKUP($BL$1,NAV!$A:$N,MATCH("SC in FUND CCY",NAV!$A$1:$N$1,0),0))))</f>
        <v>n/a</v>
      </c>
    </row>
    <row r="810" spans="1:64" hidden="1" x14ac:dyDescent="0.25">
      <c r="A810" s="1">
        <v>44196</v>
      </c>
      <c r="B810" t="s">
        <v>115</v>
      </c>
      <c r="C810" t="s">
        <v>116</v>
      </c>
      <c r="D810" t="s">
        <v>57</v>
      </c>
      <c r="E810" t="s">
        <v>58</v>
      </c>
      <c r="F810" t="s">
        <v>59</v>
      </c>
      <c r="G810" t="s">
        <v>60</v>
      </c>
      <c r="H810">
        <v>850</v>
      </c>
      <c r="I810" t="s">
        <v>62</v>
      </c>
      <c r="L810" t="s">
        <v>57</v>
      </c>
      <c r="M810">
        <v>294880</v>
      </c>
      <c r="N810">
        <v>0</v>
      </c>
      <c r="Q810" t="s">
        <v>89</v>
      </c>
      <c r="AQ810">
        <v>-222.32</v>
      </c>
      <c r="AS810">
        <v>-222.32</v>
      </c>
      <c r="AT810">
        <v>-222.32</v>
      </c>
      <c r="AV810">
        <v>-222.32</v>
      </c>
      <c r="BA810">
        <v>4360102.28</v>
      </c>
      <c r="BD810">
        <v>137294692.78999999</v>
      </c>
      <c r="BE810">
        <v>-1.6200000000000001E-4</v>
      </c>
      <c r="BF810" t="str">
        <f>IF(TRIM(W810)="",IF(TRIM(O810)="",IF(TRIM(M810)="","please check",CONCATENATE(M810,"_",COUNTIFS($M$2:$M810,M810,$C$2:$C810,$C810))),CONCATENATE(O810,"_",COUNTIFS($O$2:$O810,O810,$C$2:$C810,$C810))),W810)</f>
        <v>294880_1</v>
      </c>
      <c r="BG810" t="str">
        <f t="shared" si="44"/>
        <v/>
      </c>
      <c r="BH810">
        <f t="shared" si="45"/>
        <v>-222.32</v>
      </c>
      <c r="BI810">
        <f t="shared" si="46"/>
        <v>-222.32</v>
      </c>
      <c r="BJ810">
        <f>IF($I810&lt;&gt;"F.E.T.",$AV810,IF($BK810="",IF($D810=$L810,$BI810,-SUMIFS($BI:$BI,$BG:$BG,$BG810,$B:$B,$B810,$L:$L,"&lt;&gt;"&amp;$L810)+SUMIFS($AY:$AY,$BG:$BG,$BG810,$B:$B,$B810)),IF($D810=$L810,-SUMIFS($BI:$BI,$BG:$BG,$BG810,$B:$B,$B810,$L:$L,"&lt;&gt;"&amp;$L810)*VLOOKUP($D810&amp;(IF($L810=MID($Q810,FIND("Bought ",$Q810)+7,3),MID($Q810,FIND("Sold ",$Q810)+5,3),IF($L810=MID($Q810,FIND("Sold ",$Q810)+5,3),MID($Q810,FIND("Bought ",$Q810)+7,3),"error"))),FX!$A:$B,2,0)+SUMIFS($AY:$AY,$BG:$BG,$BG810,$B:$B,$B810),$BI810*(VLOOKUP($D810&amp;$L810,FX!$A:$B,2,0)))))</f>
        <v>-222.32</v>
      </c>
      <c r="BK810" t="str">
        <f>IF(E810="CASH",IFERROR(VLOOKUP(M810,[1]mapping!$A:$C,3,0),""),IF(I810="F.E.T.",IF(VLOOKUP(O810,[1]forwards!$E:$Q,13,0)=0,"",VLOOKUP(O810,[1]forwards!$E:$Q,13,0)),""))</f>
        <v>PD</v>
      </c>
      <c r="BL810" t="str">
        <f>IF($B810&lt;&gt;VLOOKUP($BL$1,NAV!$A:$N,MATCH("SubFund_Code",NAV!$A$1:$N$1,0),0),"n/a",IF($BK810="",$BJ810/SUMIFS($BJ:$BJ,$BK:$BK,"",$B:$B,$B810)*VLOOKUP($BL$1,NAV!$A:$N,MATCH("Hedged sc",NAV!$A$1:$N$1,0),0)/VLOOKUP($BL$1,NAV!$A:$N,MATCH("SC in FUND CCY",NAV!$A$1:$N$1,0),0),IF($BK810&lt;&gt;VLOOKUP($BL$1,NAV!$A:$N,MATCH("SC",NAV!$A$1:$N$1,0),0),"n/a",$BJ810/VLOOKUP($BL$1,NAV!$A:$N,MATCH("SC in FUND CCY",NAV!$A$1:$N$1,0),0))))</f>
        <v>n/a</v>
      </c>
    </row>
    <row r="811" spans="1:64" hidden="1" x14ac:dyDescent="0.25">
      <c r="A811" s="1">
        <v>44196</v>
      </c>
      <c r="B811" t="s">
        <v>115</v>
      </c>
      <c r="C811" t="s">
        <v>116</v>
      </c>
      <c r="D811" t="s">
        <v>57</v>
      </c>
      <c r="E811" t="s">
        <v>58</v>
      </c>
      <c r="F811" t="s">
        <v>59</v>
      </c>
      <c r="G811" t="s">
        <v>60</v>
      </c>
      <c r="H811">
        <v>850</v>
      </c>
      <c r="I811" t="s">
        <v>62</v>
      </c>
      <c r="L811" t="s">
        <v>57</v>
      </c>
      <c r="M811">
        <v>294878</v>
      </c>
      <c r="N811">
        <v>0</v>
      </c>
      <c r="Q811" t="s">
        <v>121</v>
      </c>
      <c r="AQ811">
        <v>-2.71</v>
      </c>
      <c r="AS811">
        <v>-2.71</v>
      </c>
      <c r="AT811">
        <v>-2.71</v>
      </c>
      <c r="AV811">
        <v>-2.71</v>
      </c>
      <c r="BA811">
        <v>4360102.28</v>
      </c>
      <c r="BD811">
        <v>137294692.78999999</v>
      </c>
      <c r="BE811">
        <v>-1.9999999999999999E-6</v>
      </c>
      <c r="BF811" t="str">
        <f>IF(TRIM(W811)="",IF(TRIM(O811)="",IF(TRIM(M811)="","please check",CONCATENATE(M811,"_",COUNTIFS($M$2:$M811,M811,$C$2:$C811,$C811))),CONCATENATE(O811,"_",COUNTIFS($O$2:$O811,O811,$C$2:$C811,$C811))),W811)</f>
        <v>294878_1</v>
      </c>
      <c r="BG811" t="str">
        <f t="shared" si="44"/>
        <v/>
      </c>
      <c r="BH811">
        <f t="shared" si="45"/>
        <v>-2.71</v>
      </c>
      <c r="BI811">
        <f t="shared" si="46"/>
        <v>-2.71</v>
      </c>
      <c r="BJ811">
        <f>IF($I811&lt;&gt;"F.E.T.",$AV811,IF($BK811="",IF($D811=$L811,$BI811,-SUMIFS($BI:$BI,$BG:$BG,$BG811,$B:$B,$B811,$L:$L,"&lt;&gt;"&amp;$L811)+SUMIFS($AY:$AY,$BG:$BG,$BG811,$B:$B,$B811)),IF($D811=$L811,-SUMIFS($BI:$BI,$BG:$BG,$BG811,$B:$B,$B811,$L:$L,"&lt;&gt;"&amp;$L811)*VLOOKUP($D811&amp;(IF($L811=MID($Q811,FIND("Bought ",$Q811)+7,3),MID($Q811,FIND("Sold ",$Q811)+5,3),IF($L811=MID($Q811,FIND("Sold ",$Q811)+5,3),MID($Q811,FIND("Bought ",$Q811)+7,3),"error"))),FX!$A:$B,2,0)+SUMIFS($AY:$AY,$BG:$BG,$BG811,$B:$B,$B811),$BI811*(VLOOKUP($D811&amp;$L811,FX!$A:$B,2,0)))))</f>
        <v>-2.71</v>
      </c>
      <c r="BK811" t="str">
        <f>IF(E811="CASH",IFERROR(VLOOKUP(M811,[1]mapping!$A:$C,3,0),""),IF(I811="F.E.T.",IF(VLOOKUP(O811,[1]forwards!$E:$Q,13,0)=0,"",VLOOKUP(O811,[1]forwards!$E:$Q,13,0)),""))</f>
        <v>PHU</v>
      </c>
      <c r="BL811" t="str">
        <f>IF($B811&lt;&gt;VLOOKUP($BL$1,NAV!$A:$N,MATCH("SubFund_Code",NAV!$A$1:$N$1,0),0),"n/a",IF($BK811="",$BJ811/SUMIFS($BJ:$BJ,$BK:$BK,"",$B:$B,$B811)*VLOOKUP($BL$1,NAV!$A:$N,MATCH("Hedged sc",NAV!$A$1:$N$1,0),0)/VLOOKUP($BL$1,NAV!$A:$N,MATCH("SC in FUND CCY",NAV!$A$1:$N$1,0),0),IF($BK811&lt;&gt;VLOOKUP($BL$1,NAV!$A:$N,MATCH("SC",NAV!$A$1:$N$1,0),0),"n/a",$BJ811/VLOOKUP($BL$1,NAV!$A:$N,MATCH("SC in FUND CCY",NAV!$A$1:$N$1,0),0))))</f>
        <v>n/a</v>
      </c>
    </row>
    <row r="812" spans="1:64" hidden="1" x14ac:dyDescent="0.25">
      <c r="A812" s="1">
        <v>44196</v>
      </c>
      <c r="B812" t="s">
        <v>115</v>
      </c>
      <c r="C812" t="s">
        <v>116</v>
      </c>
      <c r="D812" t="s">
        <v>57</v>
      </c>
      <c r="E812" t="s">
        <v>58</v>
      </c>
      <c r="F812" t="s">
        <v>59</v>
      </c>
      <c r="G812" t="s">
        <v>60</v>
      </c>
      <c r="H812">
        <v>850</v>
      </c>
      <c r="I812" t="s">
        <v>62</v>
      </c>
      <c r="L812" t="s">
        <v>57</v>
      </c>
      <c r="M812">
        <v>294876</v>
      </c>
      <c r="N812">
        <v>0</v>
      </c>
      <c r="Q812" t="s">
        <v>88</v>
      </c>
      <c r="AQ812">
        <v>-159.77000000000001</v>
      </c>
      <c r="AS812">
        <v>-159.77000000000001</v>
      </c>
      <c r="AT812">
        <v>-159.77000000000001</v>
      </c>
      <c r="AV812">
        <v>-159.77000000000001</v>
      </c>
      <c r="BA812">
        <v>4360102.28</v>
      </c>
      <c r="BD812">
        <v>137294692.78999999</v>
      </c>
      <c r="BE812">
        <v>-1.16E-4</v>
      </c>
      <c r="BF812" t="str">
        <f>IF(TRIM(W812)="",IF(TRIM(O812)="",IF(TRIM(M812)="","please check",CONCATENATE(M812,"_",COUNTIFS($M$2:$M812,M812,$C$2:$C812,$C812))),CONCATENATE(O812,"_",COUNTIFS($O$2:$O812,O812,$C$2:$C812,$C812))),W812)</f>
        <v>294876_1</v>
      </c>
      <c r="BG812" t="str">
        <f t="shared" si="44"/>
        <v/>
      </c>
      <c r="BH812">
        <f t="shared" si="45"/>
        <v>-159.77000000000001</v>
      </c>
      <c r="BI812">
        <f t="shared" si="46"/>
        <v>-159.77000000000001</v>
      </c>
      <c r="BJ812">
        <f>IF($I812&lt;&gt;"F.E.T.",$AV812,IF($BK812="",IF($D812=$L812,$BI812,-SUMIFS($BI:$BI,$BG:$BG,$BG812,$B:$B,$B812,$L:$L,"&lt;&gt;"&amp;$L812)+SUMIFS($AY:$AY,$BG:$BG,$BG812,$B:$B,$B812)),IF($D812=$L812,-SUMIFS($BI:$BI,$BG:$BG,$BG812,$B:$B,$B812,$L:$L,"&lt;&gt;"&amp;$L812)*VLOOKUP($D812&amp;(IF($L812=MID($Q812,FIND("Bought ",$Q812)+7,3),MID($Q812,FIND("Sold ",$Q812)+5,3),IF($L812=MID($Q812,FIND("Sold ",$Q812)+5,3),MID($Q812,FIND("Bought ",$Q812)+7,3),"error"))),FX!$A:$B,2,0)+SUMIFS($AY:$AY,$BG:$BG,$BG812,$B:$B,$B812),$BI812*(VLOOKUP($D812&amp;$L812,FX!$A:$B,2,0)))))</f>
        <v>-159.77000000000001</v>
      </c>
      <c r="BK812" t="str">
        <f>IF(E812="CASH",IFERROR(VLOOKUP(M812,[1]mapping!$A:$C,3,0),""),IF(I812="F.E.T.",IF(VLOOKUP(O812,[1]forwards!$E:$Q,13,0)=0,"",VLOOKUP(O812,[1]forwards!$E:$Q,13,0)),""))</f>
        <v>PD</v>
      </c>
      <c r="BL812" t="str">
        <f>IF($B812&lt;&gt;VLOOKUP($BL$1,NAV!$A:$N,MATCH("SubFund_Code",NAV!$A$1:$N$1,0),0),"n/a",IF($BK812="",$BJ812/SUMIFS($BJ:$BJ,$BK:$BK,"",$B:$B,$B812)*VLOOKUP($BL$1,NAV!$A:$N,MATCH("Hedged sc",NAV!$A$1:$N$1,0),0)/VLOOKUP($BL$1,NAV!$A:$N,MATCH("SC in FUND CCY",NAV!$A$1:$N$1,0),0),IF($BK812&lt;&gt;VLOOKUP($BL$1,NAV!$A:$N,MATCH("SC",NAV!$A$1:$N$1,0),0),"n/a",$BJ812/VLOOKUP($BL$1,NAV!$A:$N,MATCH("SC in FUND CCY",NAV!$A$1:$N$1,0),0))))</f>
        <v>n/a</v>
      </c>
    </row>
    <row r="813" spans="1:64" hidden="1" x14ac:dyDescent="0.25">
      <c r="A813" s="1">
        <v>44196</v>
      </c>
      <c r="B813" t="s">
        <v>115</v>
      </c>
      <c r="C813" t="s">
        <v>116</v>
      </c>
      <c r="D813" t="s">
        <v>57</v>
      </c>
      <c r="E813" t="s">
        <v>58</v>
      </c>
      <c r="F813" t="s">
        <v>59</v>
      </c>
      <c r="G813" t="s">
        <v>60</v>
      </c>
      <c r="H813">
        <v>850</v>
      </c>
      <c r="I813" t="s">
        <v>62</v>
      </c>
      <c r="L813" t="s">
        <v>57</v>
      </c>
      <c r="M813">
        <v>294866</v>
      </c>
      <c r="N813">
        <v>0</v>
      </c>
      <c r="Q813" t="s">
        <v>120</v>
      </c>
      <c r="AQ813">
        <v>-2.57</v>
      </c>
      <c r="AS813">
        <v>-2.57</v>
      </c>
      <c r="AT813">
        <v>-2.57</v>
      </c>
      <c r="AV813">
        <v>-2.57</v>
      </c>
      <c r="BA813">
        <v>4360102.28</v>
      </c>
      <c r="BD813">
        <v>137294692.78999999</v>
      </c>
      <c r="BE813">
        <v>-1.9999999999999999E-6</v>
      </c>
      <c r="BF813" t="str">
        <f>IF(TRIM(W813)="",IF(TRIM(O813)="",IF(TRIM(M813)="","please check",CONCATENATE(M813,"_",COUNTIFS($M$2:$M813,M813,$C$2:$C813,$C813))),CONCATENATE(O813,"_",COUNTIFS($O$2:$O813,O813,$C$2:$C813,$C813))),W813)</f>
        <v>294866_1</v>
      </c>
      <c r="BG813" t="str">
        <f t="shared" si="44"/>
        <v/>
      </c>
      <c r="BH813">
        <f t="shared" si="45"/>
        <v>-2.57</v>
      </c>
      <c r="BI813">
        <f t="shared" si="46"/>
        <v>-2.57</v>
      </c>
      <c r="BJ813">
        <f>IF($I813&lt;&gt;"F.E.T.",$AV813,IF($BK813="",IF($D813=$L813,$BI813,-SUMIFS($BI:$BI,$BG:$BG,$BG813,$B:$B,$B813,$L:$L,"&lt;&gt;"&amp;$L813)+SUMIFS($AY:$AY,$BG:$BG,$BG813,$B:$B,$B813)),IF($D813=$L813,-SUMIFS($BI:$BI,$BG:$BG,$BG813,$B:$B,$B813,$L:$L,"&lt;&gt;"&amp;$L813)*VLOOKUP($D813&amp;(IF($L813=MID($Q813,FIND("Bought ",$Q813)+7,3),MID($Q813,FIND("Sold ",$Q813)+5,3),IF($L813=MID($Q813,FIND("Sold ",$Q813)+5,3),MID($Q813,FIND("Bought ",$Q813)+7,3),"error"))),FX!$A:$B,2,0)+SUMIFS($AY:$AY,$BG:$BG,$BG813,$B:$B,$B813),$BI813*(VLOOKUP($D813&amp;$L813,FX!$A:$B,2,0)))))</f>
        <v>-2.57</v>
      </c>
      <c r="BK813" t="str">
        <f>IF(E813="CASH",IFERROR(VLOOKUP(M813,[1]mapping!$A:$C,3,0),""),IF(I813="F.E.T.",IF(VLOOKUP(O813,[1]forwards!$E:$Q,13,0)=0,"",VLOOKUP(O813,[1]forwards!$E:$Q,13,0)),""))</f>
        <v>PHU</v>
      </c>
      <c r="BL813" t="str">
        <f>IF($B813&lt;&gt;VLOOKUP($BL$1,NAV!$A:$N,MATCH("SubFund_Code",NAV!$A$1:$N$1,0),0),"n/a",IF($BK813="",$BJ813/SUMIFS($BJ:$BJ,$BK:$BK,"",$B:$B,$B813)*VLOOKUP($BL$1,NAV!$A:$N,MATCH("Hedged sc",NAV!$A$1:$N$1,0),0)/VLOOKUP($BL$1,NAV!$A:$N,MATCH("SC in FUND CCY",NAV!$A$1:$N$1,0),0),IF($BK813&lt;&gt;VLOOKUP($BL$1,NAV!$A:$N,MATCH("SC",NAV!$A$1:$N$1,0),0),"n/a",$BJ813/VLOOKUP($BL$1,NAV!$A:$N,MATCH("SC in FUND CCY",NAV!$A$1:$N$1,0),0))))</f>
        <v>n/a</v>
      </c>
    </row>
    <row r="814" spans="1:64" hidden="1" x14ac:dyDescent="0.25">
      <c r="A814" s="1">
        <v>44196</v>
      </c>
      <c r="B814" t="s">
        <v>115</v>
      </c>
      <c r="C814" t="s">
        <v>116</v>
      </c>
      <c r="D814" t="s">
        <v>57</v>
      </c>
      <c r="E814" t="s">
        <v>58</v>
      </c>
      <c r="F814" t="s">
        <v>59</v>
      </c>
      <c r="G814" t="s">
        <v>60</v>
      </c>
      <c r="H814">
        <v>850</v>
      </c>
      <c r="I814" t="s">
        <v>62</v>
      </c>
      <c r="L814" t="s">
        <v>57</v>
      </c>
      <c r="M814">
        <v>290018</v>
      </c>
      <c r="N814">
        <v>0</v>
      </c>
      <c r="Q814" t="s">
        <v>84</v>
      </c>
      <c r="AQ814">
        <v>-218.02</v>
      </c>
      <c r="AS814">
        <v>-218.02</v>
      </c>
      <c r="AT814">
        <v>-218.02</v>
      </c>
      <c r="AV814">
        <v>-218.02</v>
      </c>
      <c r="BA814">
        <v>4360102.28</v>
      </c>
      <c r="BD814">
        <v>137294692.78999999</v>
      </c>
      <c r="BE814">
        <v>-1.5899999999999999E-4</v>
      </c>
      <c r="BF814" t="str">
        <f>IF(TRIM(W814)="",IF(TRIM(O814)="",IF(TRIM(M814)="","please check",CONCATENATE(M814,"_",COUNTIFS($M$2:$M814,M814,$C$2:$C814,$C814))),CONCATENATE(O814,"_",COUNTIFS($O$2:$O814,O814,$C$2:$C814,$C814))),W814)</f>
        <v>290018_1</v>
      </c>
      <c r="BG814" t="str">
        <f t="shared" si="44"/>
        <v/>
      </c>
      <c r="BH814">
        <f t="shared" si="45"/>
        <v>-218.02</v>
      </c>
      <c r="BI814">
        <f t="shared" si="46"/>
        <v>-218.02</v>
      </c>
      <c r="BJ814">
        <f>IF($I814&lt;&gt;"F.E.T.",$AV814,IF($BK814="",IF($D814=$L814,$BI814,-SUMIFS($BI:$BI,$BG:$BG,$BG814,$B:$B,$B814,$L:$L,"&lt;&gt;"&amp;$L814)+SUMIFS($AY:$AY,$BG:$BG,$BG814,$B:$B,$B814)),IF($D814=$L814,-SUMIFS($BI:$BI,$BG:$BG,$BG814,$B:$B,$B814,$L:$L,"&lt;&gt;"&amp;$L814)*VLOOKUP($D814&amp;(IF($L814=MID($Q814,FIND("Bought ",$Q814)+7,3),MID($Q814,FIND("Sold ",$Q814)+5,3),IF($L814=MID($Q814,FIND("Sold ",$Q814)+5,3),MID($Q814,FIND("Bought ",$Q814)+7,3),"error"))),FX!$A:$B,2,0)+SUMIFS($AY:$AY,$BG:$BG,$BG814,$B:$B,$B814),$BI814*(VLOOKUP($D814&amp;$L814,FX!$A:$B,2,0)))))</f>
        <v>-218.02</v>
      </c>
      <c r="BK814" t="str">
        <f>IF(E814="CASH",IFERROR(VLOOKUP(M814,[1]mapping!$A:$C,3,0),""),IF(I814="F.E.T.",IF(VLOOKUP(O814,[1]forwards!$E:$Q,13,0)=0,"",VLOOKUP(O814,[1]forwards!$E:$Q,13,0)),""))</f>
        <v>I</v>
      </c>
      <c r="BL814" t="str">
        <f>IF($B814&lt;&gt;VLOOKUP($BL$1,NAV!$A:$N,MATCH("SubFund_Code",NAV!$A$1:$N$1,0),0),"n/a",IF($BK814="",$BJ814/SUMIFS($BJ:$BJ,$BK:$BK,"",$B:$B,$B814)*VLOOKUP($BL$1,NAV!$A:$N,MATCH("Hedged sc",NAV!$A$1:$N$1,0),0)/VLOOKUP($BL$1,NAV!$A:$N,MATCH("SC in FUND CCY",NAV!$A$1:$N$1,0),0),IF($BK814&lt;&gt;VLOOKUP($BL$1,NAV!$A:$N,MATCH("SC",NAV!$A$1:$N$1,0),0),"n/a",$BJ814/VLOOKUP($BL$1,NAV!$A:$N,MATCH("SC in FUND CCY",NAV!$A$1:$N$1,0),0))))</f>
        <v>n/a</v>
      </c>
    </row>
    <row r="815" spans="1:64" hidden="1" x14ac:dyDescent="0.25">
      <c r="A815" s="1">
        <v>44196</v>
      </c>
      <c r="B815" t="s">
        <v>115</v>
      </c>
      <c r="C815" t="s">
        <v>116</v>
      </c>
      <c r="D815" t="s">
        <v>57</v>
      </c>
      <c r="E815" t="s">
        <v>58</v>
      </c>
      <c r="F815" t="s">
        <v>59</v>
      </c>
      <c r="G815" t="s">
        <v>60</v>
      </c>
      <c r="H815">
        <v>850</v>
      </c>
      <c r="I815" t="s">
        <v>62</v>
      </c>
      <c r="L815" t="s">
        <v>57</v>
      </c>
      <c r="M815">
        <v>290034</v>
      </c>
      <c r="N815">
        <v>0</v>
      </c>
      <c r="Q815" t="s">
        <v>80</v>
      </c>
      <c r="AQ815">
        <v>-18390.689999999999</v>
      </c>
      <c r="AS815">
        <v>-18390.689999999999</v>
      </c>
      <c r="AT815">
        <v>-18390.689999999999</v>
      </c>
      <c r="AV815">
        <v>-18390.689999999999</v>
      </c>
      <c r="BA815">
        <v>4360102.28</v>
      </c>
      <c r="BD815">
        <v>137294692.78999999</v>
      </c>
      <c r="BE815">
        <v>-1.3395000000000001E-2</v>
      </c>
      <c r="BF815" t="str">
        <f>IF(TRIM(W815)="",IF(TRIM(O815)="",IF(TRIM(M815)="","please check",CONCATENATE(M815,"_",COUNTIFS($M$2:$M815,M815,$C$2:$C815,$C815))),CONCATENATE(O815,"_",COUNTIFS($O$2:$O815,O815,$C$2:$C815,$C815))),W815)</f>
        <v>290034_1</v>
      </c>
      <c r="BG815" t="str">
        <f t="shared" si="44"/>
        <v/>
      </c>
      <c r="BH815">
        <f t="shared" si="45"/>
        <v>-18390.689999999999</v>
      </c>
      <c r="BI815">
        <f t="shared" si="46"/>
        <v>-18390.689999999999</v>
      </c>
      <c r="BJ815">
        <f>IF($I815&lt;&gt;"F.E.T.",$AV815,IF($BK815="",IF($D815=$L815,$BI815,-SUMIFS($BI:$BI,$BG:$BG,$BG815,$B:$B,$B815,$L:$L,"&lt;&gt;"&amp;$L815)+SUMIFS($AY:$AY,$BG:$BG,$BG815,$B:$B,$B815)),IF($D815=$L815,-SUMIFS($BI:$BI,$BG:$BG,$BG815,$B:$B,$B815,$L:$L,"&lt;&gt;"&amp;$L815)*VLOOKUP($D815&amp;(IF($L815=MID($Q815,FIND("Bought ",$Q815)+7,3),MID($Q815,FIND("Sold ",$Q815)+5,3),IF($L815=MID($Q815,FIND("Sold ",$Q815)+5,3),MID($Q815,FIND("Bought ",$Q815)+7,3),"error"))),FX!$A:$B,2,0)+SUMIFS($AY:$AY,$BG:$BG,$BG815,$B:$B,$B815),$BI815*(VLOOKUP($D815&amp;$L815,FX!$A:$B,2,0)))))</f>
        <v>-18390.689999999999</v>
      </c>
      <c r="BK815" t="str">
        <f>IF(E815="CASH",IFERROR(VLOOKUP(M815,[1]mapping!$A:$C,3,0),""),IF(I815="F.E.T.",IF(VLOOKUP(O815,[1]forwards!$E:$Q,13,0)=0,"",VLOOKUP(O815,[1]forwards!$E:$Q,13,0)),""))</f>
        <v>P</v>
      </c>
      <c r="BL815" t="str">
        <f>IF($B815&lt;&gt;VLOOKUP($BL$1,NAV!$A:$N,MATCH("SubFund_Code",NAV!$A$1:$N$1,0),0),"n/a",IF($BK815="",$BJ815/SUMIFS($BJ:$BJ,$BK:$BK,"",$B:$B,$B815)*VLOOKUP($BL$1,NAV!$A:$N,MATCH("Hedged sc",NAV!$A$1:$N$1,0),0)/VLOOKUP($BL$1,NAV!$A:$N,MATCH("SC in FUND CCY",NAV!$A$1:$N$1,0),0),IF($BK815&lt;&gt;VLOOKUP($BL$1,NAV!$A:$N,MATCH("SC",NAV!$A$1:$N$1,0),0),"n/a",$BJ815/VLOOKUP($BL$1,NAV!$A:$N,MATCH("SC in FUND CCY",NAV!$A$1:$N$1,0),0))))</f>
        <v>n/a</v>
      </c>
    </row>
    <row r="816" spans="1:64" hidden="1" x14ac:dyDescent="0.25">
      <c r="A816" s="1">
        <v>44196</v>
      </c>
      <c r="B816" t="s">
        <v>115</v>
      </c>
      <c r="C816" t="s">
        <v>116</v>
      </c>
      <c r="D816" t="s">
        <v>57</v>
      </c>
      <c r="E816" t="s">
        <v>58</v>
      </c>
      <c r="F816" t="s">
        <v>59</v>
      </c>
      <c r="G816" t="s">
        <v>60</v>
      </c>
      <c r="H816">
        <v>850</v>
      </c>
      <c r="I816" t="s">
        <v>62</v>
      </c>
      <c r="L816" t="s">
        <v>57</v>
      </c>
      <c r="M816">
        <v>290162</v>
      </c>
      <c r="N816">
        <v>0</v>
      </c>
      <c r="Q816" t="s">
        <v>95</v>
      </c>
      <c r="AQ816">
        <v>-642.07000000000005</v>
      </c>
      <c r="AS816">
        <v>-642.07000000000005</v>
      </c>
      <c r="AT816">
        <v>-642.07000000000005</v>
      </c>
      <c r="AV816">
        <v>-642.07000000000005</v>
      </c>
      <c r="BA816">
        <v>4360102.28</v>
      </c>
      <c r="BD816">
        <v>137294692.78999999</v>
      </c>
      <c r="BE816">
        <v>-4.6799999999999999E-4</v>
      </c>
      <c r="BF816" t="str">
        <f>IF(TRIM(W816)="",IF(TRIM(O816)="",IF(TRIM(M816)="","please check",CONCATENATE(M816,"_",COUNTIFS($M$2:$M816,M816,$C$2:$C816,$C816))),CONCATENATE(O816,"_",COUNTIFS($O$2:$O816,O816,$C$2:$C816,$C816))),W816)</f>
        <v>290162_1</v>
      </c>
      <c r="BG816" t="str">
        <f t="shared" si="44"/>
        <v/>
      </c>
      <c r="BH816">
        <f t="shared" si="45"/>
        <v>-642.07000000000005</v>
      </c>
      <c r="BI816">
        <f t="shared" si="46"/>
        <v>-642.07000000000005</v>
      </c>
      <c r="BJ816">
        <f>IF($I816&lt;&gt;"F.E.T.",$AV816,IF($BK816="",IF($D816=$L816,$BI816,-SUMIFS($BI:$BI,$BG:$BG,$BG816,$B:$B,$B816,$L:$L,"&lt;&gt;"&amp;$L816)+SUMIFS($AY:$AY,$BG:$BG,$BG816,$B:$B,$B816)),IF($D816=$L816,-SUMIFS($BI:$BI,$BG:$BG,$BG816,$B:$B,$B816,$L:$L,"&lt;&gt;"&amp;$L816)*VLOOKUP($D816&amp;(IF($L816=MID($Q816,FIND("Bought ",$Q816)+7,3),MID($Q816,FIND("Sold ",$Q816)+5,3),IF($L816=MID($Q816,FIND("Sold ",$Q816)+5,3),MID($Q816,FIND("Bought ",$Q816)+7,3),"error"))),FX!$A:$B,2,0)+SUMIFS($AY:$AY,$BG:$BG,$BG816,$B:$B,$B816),$BI816*(VLOOKUP($D816&amp;$L816,FX!$A:$B,2,0)))))</f>
        <v>-642.07000000000005</v>
      </c>
      <c r="BK816" t="str">
        <f>IF(E816="CASH",IFERROR(VLOOKUP(M816,[1]mapping!$A:$C,3,0),""),IF(I816="F.E.T.",IF(VLOOKUP(O816,[1]forwards!$E:$Q,13,0)=0,"",VLOOKUP(O816,[1]forwards!$E:$Q,13,0)),""))</f>
        <v>PUH</v>
      </c>
      <c r="BL816" t="str">
        <f>IF($B816&lt;&gt;VLOOKUP($BL$1,NAV!$A:$N,MATCH("SubFund_Code",NAV!$A$1:$N$1,0),0),"n/a",IF($BK816="",$BJ816/SUMIFS($BJ:$BJ,$BK:$BK,"",$B:$B,$B816)*VLOOKUP($BL$1,NAV!$A:$N,MATCH("Hedged sc",NAV!$A$1:$N$1,0),0)/VLOOKUP($BL$1,NAV!$A:$N,MATCH("SC in FUND CCY",NAV!$A$1:$N$1,0),0),IF($BK816&lt;&gt;VLOOKUP($BL$1,NAV!$A:$N,MATCH("SC",NAV!$A$1:$N$1,0),0),"n/a",$BJ816/VLOOKUP($BL$1,NAV!$A:$N,MATCH("SC in FUND CCY",NAV!$A$1:$N$1,0),0))))</f>
        <v>n/a</v>
      </c>
    </row>
    <row r="817" spans="1:64" hidden="1" x14ac:dyDescent="0.25">
      <c r="A817" s="1">
        <v>44196</v>
      </c>
      <c r="B817" t="s">
        <v>115</v>
      </c>
      <c r="C817" t="s">
        <v>116</v>
      </c>
      <c r="D817" t="s">
        <v>57</v>
      </c>
      <c r="E817" t="s">
        <v>58</v>
      </c>
      <c r="F817" t="s">
        <v>59</v>
      </c>
      <c r="G817" t="s">
        <v>60</v>
      </c>
      <c r="H817">
        <v>850</v>
      </c>
      <c r="I817" t="s">
        <v>62</v>
      </c>
      <c r="L817" t="s">
        <v>57</v>
      </c>
      <c r="M817">
        <v>290164</v>
      </c>
      <c r="N817">
        <v>0</v>
      </c>
      <c r="Q817" t="s">
        <v>118</v>
      </c>
      <c r="AQ817">
        <v>-3.04</v>
      </c>
      <c r="AS817">
        <v>-3.04</v>
      </c>
      <c r="AT817">
        <v>-3.04</v>
      </c>
      <c r="AV817">
        <v>-3.04</v>
      </c>
      <c r="BA817">
        <v>4360102.28</v>
      </c>
      <c r="BD817">
        <v>137294692.78999999</v>
      </c>
      <c r="BE817">
        <v>-1.9999999999999999E-6</v>
      </c>
      <c r="BF817" t="str">
        <f>IF(TRIM(W817)="",IF(TRIM(O817)="",IF(TRIM(M817)="","please check",CONCATENATE(M817,"_",COUNTIFS($M$2:$M817,M817,$C$2:$C817,$C817))),CONCATENATE(O817,"_",COUNTIFS($O$2:$O817,O817,$C$2:$C817,$C817))),W817)</f>
        <v>290164_1</v>
      </c>
      <c r="BG817" t="str">
        <f t="shared" si="44"/>
        <v/>
      </c>
      <c r="BH817">
        <f t="shared" si="45"/>
        <v>-3.04</v>
      </c>
      <c r="BI817">
        <f t="shared" si="46"/>
        <v>-3.04</v>
      </c>
      <c r="BJ817">
        <f>IF($I817&lt;&gt;"F.E.T.",$AV817,IF($BK817="",IF($D817=$L817,$BI817,-SUMIFS($BI:$BI,$BG:$BG,$BG817,$B:$B,$B817,$L:$L,"&lt;&gt;"&amp;$L817)+SUMIFS($AY:$AY,$BG:$BG,$BG817,$B:$B,$B817)),IF($D817=$L817,-SUMIFS($BI:$BI,$BG:$BG,$BG817,$B:$B,$B817,$L:$L,"&lt;&gt;"&amp;$L817)*VLOOKUP($D817&amp;(IF($L817=MID($Q817,FIND("Bought ",$Q817)+7,3),MID($Q817,FIND("Sold ",$Q817)+5,3),IF($L817=MID($Q817,FIND("Sold ",$Q817)+5,3),MID($Q817,FIND("Bought ",$Q817)+7,3),"error"))),FX!$A:$B,2,0)+SUMIFS($AY:$AY,$BG:$BG,$BG817,$B:$B,$B817),$BI817*(VLOOKUP($D817&amp;$L817,FX!$A:$B,2,0)))))</f>
        <v>-3.04</v>
      </c>
      <c r="BK817" t="str">
        <f>IF(E817="CASH",IFERROR(VLOOKUP(M817,[1]mapping!$A:$C,3,0),""),IF(I817="F.E.T.",IF(VLOOKUP(O817,[1]forwards!$E:$Q,13,0)=0,"",VLOOKUP(O817,[1]forwards!$E:$Q,13,0)),""))</f>
        <v>PHU</v>
      </c>
      <c r="BL817" t="str">
        <f>IF($B817&lt;&gt;VLOOKUP($BL$1,NAV!$A:$N,MATCH("SubFund_Code",NAV!$A$1:$N$1,0),0),"n/a",IF($BK817="",$BJ817/SUMIFS($BJ:$BJ,$BK:$BK,"",$B:$B,$B817)*VLOOKUP($BL$1,NAV!$A:$N,MATCH("Hedged sc",NAV!$A$1:$N$1,0),0)/VLOOKUP($BL$1,NAV!$A:$N,MATCH("SC in FUND CCY",NAV!$A$1:$N$1,0),0),IF($BK817&lt;&gt;VLOOKUP($BL$1,NAV!$A:$N,MATCH("SC",NAV!$A$1:$N$1,0),0),"n/a",$BJ817/VLOOKUP($BL$1,NAV!$A:$N,MATCH("SC in FUND CCY",NAV!$A$1:$N$1,0),0))))</f>
        <v>n/a</v>
      </c>
    </row>
    <row r="818" spans="1:64" hidden="1" x14ac:dyDescent="0.25">
      <c r="A818" s="1">
        <v>44196</v>
      </c>
      <c r="B818" t="s">
        <v>115</v>
      </c>
      <c r="C818" t="s">
        <v>116</v>
      </c>
      <c r="D818" t="s">
        <v>57</v>
      </c>
      <c r="E818" t="s">
        <v>58</v>
      </c>
      <c r="F818" t="s">
        <v>59</v>
      </c>
      <c r="G818" t="s">
        <v>60</v>
      </c>
      <c r="H818">
        <v>850</v>
      </c>
      <c r="I818" t="s">
        <v>62</v>
      </c>
      <c r="L818" t="s">
        <v>57</v>
      </c>
      <c r="M818">
        <v>293180</v>
      </c>
      <c r="N818">
        <v>0</v>
      </c>
      <c r="Q818" t="s">
        <v>119</v>
      </c>
      <c r="AQ818">
        <v>-17.5</v>
      </c>
      <c r="AS818">
        <v>-17.5</v>
      </c>
      <c r="AT818">
        <v>-17.5</v>
      </c>
      <c r="AV818">
        <v>-17.5</v>
      </c>
      <c r="BA818">
        <v>4360102.28</v>
      </c>
      <c r="BD818">
        <v>137294692.78999999</v>
      </c>
      <c r="BE818">
        <v>-1.2999999999999999E-5</v>
      </c>
      <c r="BF818" t="str">
        <f>IF(TRIM(W818)="",IF(TRIM(O818)="",IF(TRIM(M818)="","please check",CONCATENATE(M818,"_",COUNTIFS($M$2:$M818,M818,$C$2:$C818,$C818))),CONCATENATE(O818,"_",COUNTIFS($O$2:$O818,O818,$C$2:$C818,$C818))),W818)</f>
        <v>293180_1</v>
      </c>
      <c r="BG818" t="str">
        <f t="shared" si="44"/>
        <v/>
      </c>
      <c r="BH818">
        <f t="shared" si="45"/>
        <v>-17.5</v>
      </c>
      <c r="BI818">
        <f t="shared" si="46"/>
        <v>-17.5</v>
      </c>
      <c r="BJ818">
        <f>IF($I818&lt;&gt;"F.E.T.",$AV818,IF($BK818="",IF($D818=$L818,$BI818,-SUMIFS($BI:$BI,$BG:$BG,$BG818,$B:$B,$B818,$L:$L,"&lt;&gt;"&amp;$L818)+SUMIFS($AY:$AY,$BG:$BG,$BG818,$B:$B,$B818)),IF($D818=$L818,-SUMIFS($BI:$BI,$BG:$BG,$BG818,$B:$B,$B818,$L:$L,"&lt;&gt;"&amp;$L818)*VLOOKUP($D818&amp;(IF($L818=MID($Q818,FIND("Bought ",$Q818)+7,3),MID($Q818,FIND("Sold ",$Q818)+5,3),IF($L818=MID($Q818,FIND("Sold ",$Q818)+5,3),MID($Q818,FIND("Bought ",$Q818)+7,3),"error"))),FX!$A:$B,2,0)+SUMIFS($AY:$AY,$BG:$BG,$BG818,$B:$B,$B818),$BI818*(VLOOKUP($D818&amp;$L818,FX!$A:$B,2,0)))))</f>
        <v>-17.5</v>
      </c>
      <c r="BK818" t="str">
        <f>IF(E818="CASH",IFERROR(VLOOKUP(M818,[1]mapping!$A:$C,3,0),""),IF(I818="F.E.T.",IF(VLOOKUP(O818,[1]forwards!$E:$Q,13,0)=0,"",VLOOKUP(O818,[1]forwards!$E:$Q,13,0)),""))</f>
        <v>PHU</v>
      </c>
      <c r="BL818" t="str">
        <f>IF($B818&lt;&gt;VLOOKUP($BL$1,NAV!$A:$N,MATCH("SubFund_Code",NAV!$A$1:$N$1,0),0),"n/a",IF($BK818="",$BJ818/SUMIFS($BJ:$BJ,$BK:$BK,"",$B:$B,$B818)*VLOOKUP($BL$1,NAV!$A:$N,MATCH("Hedged sc",NAV!$A$1:$N$1,0),0)/VLOOKUP($BL$1,NAV!$A:$N,MATCH("SC in FUND CCY",NAV!$A$1:$N$1,0),0),IF($BK818&lt;&gt;VLOOKUP($BL$1,NAV!$A:$N,MATCH("SC",NAV!$A$1:$N$1,0),0),"n/a",$BJ818/VLOOKUP($BL$1,NAV!$A:$N,MATCH("SC in FUND CCY",NAV!$A$1:$N$1,0),0))))</f>
        <v>n/a</v>
      </c>
    </row>
    <row r="819" spans="1:64" hidden="1" x14ac:dyDescent="0.25">
      <c r="A819" s="1">
        <v>44196</v>
      </c>
      <c r="B819" t="s">
        <v>115</v>
      </c>
      <c r="C819" t="s">
        <v>116</v>
      </c>
      <c r="D819" t="s">
        <v>57</v>
      </c>
      <c r="E819" t="s">
        <v>58</v>
      </c>
      <c r="F819" t="s">
        <v>59</v>
      </c>
      <c r="G819" t="s">
        <v>60</v>
      </c>
      <c r="H819">
        <v>850</v>
      </c>
      <c r="I819" t="s">
        <v>62</v>
      </c>
      <c r="L819" t="s">
        <v>57</v>
      </c>
      <c r="M819">
        <v>294755</v>
      </c>
      <c r="N819">
        <v>0</v>
      </c>
      <c r="Q819" t="s">
        <v>87</v>
      </c>
      <c r="AQ819">
        <v>-554.82000000000005</v>
      </c>
      <c r="AS819">
        <v>-554.82000000000005</v>
      </c>
      <c r="AT819">
        <v>-554.82000000000005</v>
      </c>
      <c r="AV819">
        <v>-554.82000000000005</v>
      </c>
      <c r="BA819">
        <v>4360102.28</v>
      </c>
      <c r="BD819">
        <v>137294692.78999999</v>
      </c>
      <c r="BE819">
        <v>-4.0400000000000001E-4</v>
      </c>
      <c r="BF819" t="str">
        <f>IF(TRIM(W819)="",IF(TRIM(O819)="",IF(TRIM(M819)="","please check",CONCATENATE(M819,"_",COUNTIFS($M$2:$M819,M819,$C$2:$C819,$C819))),CONCATENATE(O819,"_",COUNTIFS($O$2:$O819,O819,$C$2:$C819,$C819))),W819)</f>
        <v>294755_1</v>
      </c>
      <c r="BG819" t="str">
        <f t="shared" si="44"/>
        <v/>
      </c>
      <c r="BH819">
        <f t="shared" si="45"/>
        <v>-554.82000000000005</v>
      </c>
      <c r="BI819">
        <f t="shared" si="46"/>
        <v>-554.82000000000005</v>
      </c>
      <c r="BJ819">
        <f>IF($I819&lt;&gt;"F.E.T.",$AV819,IF($BK819="",IF($D819=$L819,$BI819,-SUMIFS($BI:$BI,$BG:$BG,$BG819,$B:$B,$B819,$L:$L,"&lt;&gt;"&amp;$L819)+SUMIFS($AY:$AY,$BG:$BG,$BG819,$B:$B,$B819)),IF($D819=$L819,-SUMIFS($BI:$BI,$BG:$BG,$BG819,$B:$B,$B819,$L:$L,"&lt;&gt;"&amp;$L819)*VLOOKUP($D819&amp;(IF($L819=MID($Q819,FIND("Bought ",$Q819)+7,3),MID($Q819,FIND("Sold ",$Q819)+5,3),IF($L819=MID($Q819,FIND("Sold ",$Q819)+5,3),MID($Q819,FIND("Bought ",$Q819)+7,3),"error"))),FX!$A:$B,2,0)+SUMIFS($AY:$AY,$BG:$BG,$BG819,$B:$B,$B819),$BI819*(VLOOKUP($D819&amp;$L819,FX!$A:$B,2,0)))))</f>
        <v>-554.82000000000005</v>
      </c>
      <c r="BK819" t="str">
        <f>IF(E819="CASH",IFERROR(VLOOKUP(M819,[1]mapping!$A:$C,3,0),""),IF(I819="F.E.T.",IF(VLOOKUP(O819,[1]forwards!$E:$Q,13,0)=0,"",VLOOKUP(O819,[1]forwards!$E:$Q,13,0)),""))</f>
        <v>PUH</v>
      </c>
      <c r="BL819" t="str">
        <f>IF($B819&lt;&gt;VLOOKUP($BL$1,NAV!$A:$N,MATCH("SubFund_Code",NAV!$A$1:$N$1,0),0),"n/a",IF($BK819="",$BJ819/SUMIFS($BJ:$BJ,$BK:$BK,"",$B:$B,$B819)*VLOOKUP($BL$1,NAV!$A:$N,MATCH("Hedged sc",NAV!$A$1:$N$1,0),0)/VLOOKUP($BL$1,NAV!$A:$N,MATCH("SC in FUND CCY",NAV!$A$1:$N$1,0),0),IF($BK819&lt;&gt;VLOOKUP($BL$1,NAV!$A:$N,MATCH("SC",NAV!$A$1:$N$1,0),0),"n/a",$BJ819/VLOOKUP($BL$1,NAV!$A:$N,MATCH("SC in FUND CCY",NAV!$A$1:$N$1,0),0))))</f>
        <v>n/a</v>
      </c>
    </row>
    <row r="820" spans="1:64" hidden="1" x14ac:dyDescent="0.25">
      <c r="A820" s="1">
        <v>44196</v>
      </c>
      <c r="B820" t="s">
        <v>115</v>
      </c>
      <c r="C820" t="s">
        <v>116</v>
      </c>
      <c r="D820" t="s">
        <v>57</v>
      </c>
      <c r="E820" t="s">
        <v>58</v>
      </c>
      <c r="F820" t="s">
        <v>59</v>
      </c>
      <c r="G820" t="s">
        <v>60</v>
      </c>
      <c r="H820">
        <v>850</v>
      </c>
      <c r="I820" t="s">
        <v>62</v>
      </c>
      <c r="L820" t="s">
        <v>57</v>
      </c>
      <c r="M820">
        <v>267287</v>
      </c>
      <c r="N820">
        <v>0</v>
      </c>
      <c r="Q820" t="s">
        <v>94</v>
      </c>
      <c r="AQ820">
        <v>-5142.6899999999996</v>
      </c>
      <c r="AS820">
        <v>-5142.6899999999996</v>
      </c>
      <c r="AT820">
        <v>-5142.6899999999996</v>
      </c>
      <c r="AV820">
        <v>-5142.6899999999996</v>
      </c>
      <c r="BA820">
        <v>4360102.28</v>
      </c>
      <c r="BD820">
        <v>137294692.78999999</v>
      </c>
      <c r="BE820">
        <v>-3.7460000000000002E-3</v>
      </c>
      <c r="BF820" t="str">
        <f>IF(TRIM(W820)="",IF(TRIM(O820)="",IF(TRIM(M820)="","please check",CONCATENATE(M820,"_",COUNTIFS($M$2:$M820,M820,$C$2:$C820,$C820))),CONCATENATE(O820,"_",COUNTIFS($O$2:$O820,O820,$C$2:$C820,$C820))),W820)</f>
        <v>267287_1</v>
      </c>
      <c r="BG820" t="str">
        <f t="shared" si="44"/>
        <v/>
      </c>
      <c r="BH820">
        <f t="shared" si="45"/>
        <v>-5142.6899999999996</v>
      </c>
      <c r="BI820">
        <f t="shared" si="46"/>
        <v>-5142.6899999999996</v>
      </c>
      <c r="BJ820">
        <f>IF($I820&lt;&gt;"F.E.T.",$AV820,IF($BK820="",IF($D820=$L820,$BI820,-SUMIFS($BI:$BI,$BG:$BG,$BG820,$B:$B,$B820,$L:$L,"&lt;&gt;"&amp;$L820)+SUMIFS($AY:$AY,$BG:$BG,$BG820,$B:$B,$B820)),IF($D820=$L820,-SUMIFS($BI:$BI,$BG:$BG,$BG820,$B:$B,$B820,$L:$L,"&lt;&gt;"&amp;$L820)*VLOOKUP($D820&amp;(IF($L820=MID($Q820,FIND("Bought ",$Q820)+7,3),MID($Q820,FIND("Sold ",$Q820)+5,3),IF($L820=MID($Q820,FIND("Sold ",$Q820)+5,3),MID($Q820,FIND("Bought ",$Q820)+7,3),"error"))),FX!$A:$B,2,0)+SUMIFS($AY:$AY,$BG:$BG,$BG820,$B:$B,$B820),$BI820*(VLOOKUP($D820&amp;$L820,FX!$A:$B,2,0)))))</f>
        <v>-5142.6899999999996</v>
      </c>
      <c r="BK820" t="str">
        <f>IF(E820="CASH",IFERROR(VLOOKUP(M820,[1]mapping!$A:$C,3,0),""),IF(I820="F.E.T.",IF(VLOOKUP(O820,[1]forwards!$E:$Q,13,0)=0,"",VLOOKUP(O820,[1]forwards!$E:$Q,13,0)),""))</f>
        <v>P</v>
      </c>
      <c r="BL820" t="str">
        <f>IF($B820&lt;&gt;VLOOKUP($BL$1,NAV!$A:$N,MATCH("SubFund_Code",NAV!$A$1:$N$1,0),0),"n/a",IF($BK820="",$BJ820/SUMIFS($BJ:$BJ,$BK:$BK,"",$B:$B,$B820)*VLOOKUP($BL$1,NAV!$A:$N,MATCH("Hedged sc",NAV!$A$1:$N$1,0),0)/VLOOKUP($BL$1,NAV!$A:$N,MATCH("SC in FUND CCY",NAV!$A$1:$N$1,0),0),IF($BK820&lt;&gt;VLOOKUP($BL$1,NAV!$A:$N,MATCH("SC",NAV!$A$1:$N$1,0),0),"n/a",$BJ820/VLOOKUP($BL$1,NAV!$A:$N,MATCH("SC in FUND CCY",NAV!$A$1:$N$1,0),0))))</f>
        <v>n/a</v>
      </c>
    </row>
    <row r="821" spans="1:64" hidden="1" x14ac:dyDescent="0.25">
      <c r="A821" s="1">
        <v>44196</v>
      </c>
      <c r="B821" t="s">
        <v>115</v>
      </c>
      <c r="C821" t="s">
        <v>116</v>
      </c>
      <c r="D821" t="s">
        <v>57</v>
      </c>
      <c r="E821" t="s">
        <v>124</v>
      </c>
      <c r="F821" t="s">
        <v>125</v>
      </c>
      <c r="G821" t="s">
        <v>126</v>
      </c>
      <c r="H821">
        <v>400</v>
      </c>
      <c r="I821" t="s">
        <v>197</v>
      </c>
      <c r="J821">
        <v>410</v>
      </c>
      <c r="K821" t="s">
        <v>198</v>
      </c>
      <c r="L821" t="s">
        <v>57</v>
      </c>
      <c r="P821">
        <v>210772000000</v>
      </c>
      <c r="Q821" t="s">
        <v>412</v>
      </c>
      <c r="R821" t="s">
        <v>199</v>
      </c>
      <c r="S821" t="s">
        <v>200</v>
      </c>
      <c r="T821" t="s">
        <v>203</v>
      </c>
      <c r="U821" t="s">
        <v>219</v>
      </c>
      <c r="V821">
        <v>20052</v>
      </c>
      <c r="W821" t="s">
        <v>413</v>
      </c>
      <c r="X821" t="s">
        <v>414</v>
      </c>
      <c r="AB821">
        <v>4172</v>
      </c>
      <c r="AC821" s="1">
        <v>43915</v>
      </c>
      <c r="AD821" s="1">
        <v>43920</v>
      </c>
      <c r="AE821" s="1">
        <v>44175</v>
      </c>
      <c r="AL821">
        <v>1</v>
      </c>
      <c r="AO821">
        <v>1210.8713519999999</v>
      </c>
      <c r="AP821">
        <v>1389</v>
      </c>
      <c r="AQ821">
        <v>5794908</v>
      </c>
      <c r="AR821">
        <v>0</v>
      </c>
      <c r="AS821">
        <v>5794908</v>
      </c>
      <c r="AT821">
        <v>5794908</v>
      </c>
      <c r="AU821">
        <v>0</v>
      </c>
      <c r="AV821">
        <v>5794908</v>
      </c>
      <c r="AW821">
        <v>5051755.28</v>
      </c>
      <c r="AX821">
        <v>5051755.28</v>
      </c>
      <c r="BA821">
        <v>108210929.28</v>
      </c>
      <c r="BB821">
        <v>0</v>
      </c>
      <c r="BC821">
        <v>108210929.28</v>
      </c>
      <c r="BD821">
        <v>137294692.78999999</v>
      </c>
      <c r="BE821">
        <v>4.2207809999999997</v>
      </c>
      <c r="BF821" t="str">
        <f>IF(TRIM(W821)="",IF(TRIM(O821)="",IF(TRIM(M821)="","please check",CONCATENATE(M821,"_",COUNTIFS($M$2:$M821,M821,$C$2:$C821,$C821))),CONCATENATE(O821,"_",COUNTIFS($O$2:$O821,O821,$C$2:$C821,$C821))),W821)</f>
        <v>IE00BZ173V67</v>
      </c>
      <c r="BG821" t="str">
        <f t="shared" si="44"/>
        <v/>
      </c>
      <c r="BH821">
        <f t="shared" si="45"/>
        <v>4172</v>
      </c>
      <c r="BI821">
        <f t="shared" si="46"/>
        <v>5794908</v>
      </c>
      <c r="BJ821">
        <f>IF($I821&lt;&gt;"F.E.T.",$AV821,IF($BK821="",IF($D821=$L821,$BI821,-SUMIFS($BI:$BI,$BG:$BG,$BG821,$B:$B,$B821,$L:$L,"&lt;&gt;"&amp;$L821)+SUMIFS($AY:$AY,$BG:$BG,$BG821,$B:$B,$B821)),IF($D821=$L821,-SUMIFS($BI:$BI,$BG:$BG,$BG821,$B:$B,$B821,$L:$L,"&lt;&gt;"&amp;$L821)*VLOOKUP($D821&amp;(IF($L821=MID($Q821,FIND("Bought ",$Q821)+7,3),MID($Q821,FIND("Sold ",$Q821)+5,3),IF($L821=MID($Q821,FIND("Sold ",$Q821)+5,3),MID($Q821,FIND("Bought ",$Q821)+7,3),"error"))),FX!$A:$B,2,0)+SUMIFS($AY:$AY,$BG:$BG,$BG821,$B:$B,$B821),$BI821*(VLOOKUP($D821&amp;$L821,FX!$A:$B,2,0)))))</f>
        <v>5794908</v>
      </c>
      <c r="BK821" t="str">
        <f>IF(E821="CASH",IFERROR(VLOOKUP(M821,[1]mapping!$A:$C,3,0),""),IF(I821="F.E.T.",IF(VLOOKUP(O821,[1]forwards!$E:$Q,13,0)=0,"",VLOOKUP(O821,[1]forwards!$E:$Q,13,0)),""))</f>
        <v/>
      </c>
      <c r="BL821" t="str">
        <f>IF($B821&lt;&gt;VLOOKUP($BL$1,NAV!$A:$N,MATCH("SubFund_Code",NAV!$A$1:$N$1,0),0),"n/a",IF($BK821="",$BJ821/SUMIFS($BJ:$BJ,$BK:$BK,"",$B:$B,$B821)*VLOOKUP($BL$1,NAV!$A:$N,MATCH("Hedged sc",NAV!$A$1:$N$1,0),0)/VLOOKUP($BL$1,NAV!$A:$N,MATCH("SC in FUND CCY",NAV!$A$1:$N$1,0),0),IF($BK821&lt;&gt;VLOOKUP($BL$1,NAV!$A:$N,MATCH("SC",NAV!$A$1:$N$1,0),0),"n/a",$BJ821/VLOOKUP($BL$1,NAV!$A:$N,MATCH("SC in FUND CCY",NAV!$A$1:$N$1,0),0))))</f>
        <v>n/a</v>
      </c>
    </row>
    <row r="822" spans="1:64" hidden="1" x14ac:dyDescent="0.25">
      <c r="A822" s="1">
        <v>44196</v>
      </c>
      <c r="B822" t="s">
        <v>115</v>
      </c>
      <c r="C822" t="s">
        <v>116</v>
      </c>
      <c r="D822" t="s">
        <v>57</v>
      </c>
      <c r="E822" t="s">
        <v>124</v>
      </c>
      <c r="F822" t="s">
        <v>125</v>
      </c>
      <c r="G822" t="s">
        <v>126</v>
      </c>
      <c r="H822">
        <v>400</v>
      </c>
      <c r="I822" t="s">
        <v>197</v>
      </c>
      <c r="J822">
        <v>410</v>
      </c>
      <c r="K822" t="s">
        <v>198</v>
      </c>
      <c r="L822" t="s">
        <v>57</v>
      </c>
      <c r="P822">
        <v>227327000000</v>
      </c>
      <c r="Q822" t="s">
        <v>370</v>
      </c>
      <c r="R822" t="s">
        <v>199</v>
      </c>
      <c r="S822" t="s">
        <v>200</v>
      </c>
      <c r="T822" t="s">
        <v>206</v>
      </c>
      <c r="U822" t="s">
        <v>219</v>
      </c>
      <c r="V822">
        <v>20052</v>
      </c>
      <c r="W822" t="s">
        <v>371</v>
      </c>
      <c r="X822" t="s">
        <v>372</v>
      </c>
      <c r="AB822">
        <v>1177750</v>
      </c>
      <c r="AC822" s="1">
        <v>43854</v>
      </c>
      <c r="AD822" s="1">
        <v>43858</v>
      </c>
      <c r="AE822" s="1">
        <v>44147</v>
      </c>
      <c r="AL822">
        <v>1</v>
      </c>
      <c r="AO822">
        <v>5.2619020000000001</v>
      </c>
      <c r="AP822">
        <v>5.3239999999999998</v>
      </c>
      <c r="AQ822">
        <v>6270341</v>
      </c>
      <c r="AR822">
        <v>0</v>
      </c>
      <c r="AS822">
        <v>6270341</v>
      </c>
      <c r="AT822">
        <v>6270341</v>
      </c>
      <c r="AU822">
        <v>0</v>
      </c>
      <c r="AV822">
        <v>6270341</v>
      </c>
      <c r="AW822">
        <v>6197205</v>
      </c>
      <c r="AX822">
        <v>6197205</v>
      </c>
      <c r="BA822">
        <v>108210929.28</v>
      </c>
      <c r="BB822">
        <v>0</v>
      </c>
      <c r="BC822">
        <v>108210929.28</v>
      </c>
      <c r="BD822">
        <v>137294692.78999999</v>
      </c>
      <c r="BE822">
        <v>4.5670669999999998</v>
      </c>
      <c r="BF822" t="str">
        <f>IF(TRIM(W822)="",IF(TRIM(O822)="",IF(TRIM(M822)="","please check",CONCATENATE(M822,"_",COUNTIFS($M$2:$M822,M822,$C$2:$C822,$C822))),CONCATENATE(O822,"_",COUNTIFS($O$2:$O822,O822,$C$2:$C822,$C822))),W822)</f>
        <v>IE00BYZTVT56</v>
      </c>
      <c r="BG822" t="str">
        <f t="shared" si="44"/>
        <v/>
      </c>
      <c r="BH822">
        <f t="shared" si="45"/>
        <v>1177750</v>
      </c>
      <c r="BI822">
        <f t="shared" si="46"/>
        <v>6270341</v>
      </c>
      <c r="BJ822">
        <f>IF($I822&lt;&gt;"F.E.T.",$AV822,IF($BK822="",IF($D822=$L822,$BI822,-SUMIFS($BI:$BI,$BG:$BG,$BG822,$B:$B,$B822,$L:$L,"&lt;&gt;"&amp;$L822)+SUMIFS($AY:$AY,$BG:$BG,$BG822,$B:$B,$B822)),IF($D822=$L822,-SUMIFS($BI:$BI,$BG:$BG,$BG822,$B:$B,$B822,$L:$L,"&lt;&gt;"&amp;$L822)*VLOOKUP($D822&amp;(IF($L822=MID($Q822,FIND("Bought ",$Q822)+7,3),MID($Q822,FIND("Sold ",$Q822)+5,3),IF($L822=MID($Q822,FIND("Sold ",$Q822)+5,3),MID($Q822,FIND("Bought ",$Q822)+7,3),"error"))),FX!$A:$B,2,0)+SUMIFS($AY:$AY,$BG:$BG,$BG822,$B:$B,$B822),$BI822*(VLOOKUP($D822&amp;$L822,FX!$A:$B,2,0)))))</f>
        <v>6270341</v>
      </c>
      <c r="BK822" t="str">
        <f>IF(E822="CASH",IFERROR(VLOOKUP(M822,[1]mapping!$A:$C,3,0),""),IF(I822="F.E.T.",IF(VLOOKUP(O822,[1]forwards!$E:$Q,13,0)=0,"",VLOOKUP(O822,[1]forwards!$E:$Q,13,0)),""))</f>
        <v/>
      </c>
      <c r="BL822" t="str">
        <f>IF($B822&lt;&gt;VLOOKUP($BL$1,NAV!$A:$N,MATCH("SubFund_Code",NAV!$A$1:$N$1,0),0),"n/a",IF($BK822="",$BJ822/SUMIFS($BJ:$BJ,$BK:$BK,"",$B:$B,$B822)*VLOOKUP($BL$1,NAV!$A:$N,MATCH("Hedged sc",NAV!$A$1:$N$1,0),0)/VLOOKUP($BL$1,NAV!$A:$N,MATCH("SC in FUND CCY",NAV!$A$1:$N$1,0),0),IF($BK822&lt;&gt;VLOOKUP($BL$1,NAV!$A:$N,MATCH("SC",NAV!$A$1:$N$1,0),0),"n/a",$BJ822/VLOOKUP($BL$1,NAV!$A:$N,MATCH("SC in FUND CCY",NAV!$A$1:$N$1,0),0))))</f>
        <v>n/a</v>
      </c>
    </row>
    <row r="823" spans="1:64" hidden="1" x14ac:dyDescent="0.25">
      <c r="A823" s="1">
        <v>44196</v>
      </c>
      <c r="B823" t="s">
        <v>115</v>
      </c>
      <c r="C823" t="s">
        <v>116</v>
      </c>
      <c r="D823" t="s">
        <v>57</v>
      </c>
      <c r="E823" t="s">
        <v>124</v>
      </c>
      <c r="F823" t="s">
        <v>125</v>
      </c>
      <c r="G823" t="s">
        <v>126</v>
      </c>
      <c r="H823">
        <v>400</v>
      </c>
      <c r="I823" t="s">
        <v>197</v>
      </c>
      <c r="J823">
        <v>410</v>
      </c>
      <c r="K823" t="s">
        <v>198</v>
      </c>
      <c r="L823" t="s">
        <v>57</v>
      </c>
      <c r="P823">
        <v>819905000000</v>
      </c>
      <c r="Q823" t="s">
        <v>358</v>
      </c>
      <c r="R823" t="s">
        <v>199</v>
      </c>
      <c r="S823" t="s">
        <v>149</v>
      </c>
      <c r="T823" t="s">
        <v>157</v>
      </c>
      <c r="U823" t="s">
        <v>287</v>
      </c>
      <c r="V823">
        <v>697963</v>
      </c>
      <c r="W823" t="s">
        <v>359</v>
      </c>
      <c r="X823" t="s">
        <v>360</v>
      </c>
      <c r="AB823">
        <v>41000</v>
      </c>
      <c r="AC823" s="1">
        <v>43901</v>
      </c>
      <c r="AD823" s="1">
        <v>43903</v>
      </c>
      <c r="AL823">
        <v>1</v>
      </c>
      <c r="AO823">
        <v>49.325549000000002</v>
      </c>
      <c r="AP823">
        <v>50.41</v>
      </c>
      <c r="AQ823">
        <v>2066810</v>
      </c>
      <c r="AR823">
        <v>0</v>
      </c>
      <c r="AS823">
        <v>2066810</v>
      </c>
      <c r="AT823">
        <v>2066810</v>
      </c>
      <c r="AU823">
        <v>0</v>
      </c>
      <c r="AV823">
        <v>2066810</v>
      </c>
      <c r="AW823">
        <v>2022347.52</v>
      </c>
      <c r="AX823">
        <v>2022347.52</v>
      </c>
      <c r="BA823">
        <v>108210929.28</v>
      </c>
      <c r="BB823">
        <v>0</v>
      </c>
      <c r="BC823">
        <v>108210929.28</v>
      </c>
      <c r="BD823">
        <v>137294692.78999999</v>
      </c>
      <c r="BE823">
        <v>1.505382</v>
      </c>
      <c r="BF823" t="str">
        <f>IF(TRIM(W823)="",IF(TRIM(O823)="",IF(TRIM(M823)="","please check",CONCATENATE(M823,"_",COUNTIFS($M$2:$M823,M823,$C$2:$C823,$C823))),CONCATENATE(O823,"_",COUNTIFS($O$2:$O823,O823,$C$2:$C823,$C823))),W823)</f>
        <v>LU2037748774</v>
      </c>
      <c r="BG823" t="str">
        <f t="shared" si="44"/>
        <v/>
      </c>
      <c r="BH823">
        <f t="shared" si="45"/>
        <v>41000</v>
      </c>
      <c r="BI823">
        <f t="shared" si="46"/>
        <v>2066810</v>
      </c>
      <c r="BJ823">
        <f>IF($I823&lt;&gt;"F.E.T.",$AV823,IF($BK823="",IF($D823=$L823,$BI823,-SUMIFS($BI:$BI,$BG:$BG,$BG823,$B:$B,$B823,$L:$L,"&lt;&gt;"&amp;$L823)+SUMIFS($AY:$AY,$BG:$BG,$BG823,$B:$B,$B823)),IF($D823=$L823,-SUMIFS($BI:$BI,$BG:$BG,$BG823,$B:$B,$B823,$L:$L,"&lt;&gt;"&amp;$L823)*VLOOKUP($D823&amp;(IF($L823=MID($Q823,FIND("Bought ",$Q823)+7,3),MID($Q823,FIND("Sold ",$Q823)+5,3),IF($L823=MID($Q823,FIND("Sold ",$Q823)+5,3),MID($Q823,FIND("Bought ",$Q823)+7,3),"error"))),FX!$A:$B,2,0)+SUMIFS($AY:$AY,$BG:$BG,$BG823,$B:$B,$B823),$BI823*(VLOOKUP($D823&amp;$L823,FX!$A:$B,2,0)))))</f>
        <v>2066810</v>
      </c>
      <c r="BK823" t="str">
        <f>IF(E823="CASH",IFERROR(VLOOKUP(M823,[1]mapping!$A:$C,3,0),""),IF(I823="F.E.T.",IF(VLOOKUP(O823,[1]forwards!$E:$Q,13,0)=0,"",VLOOKUP(O823,[1]forwards!$E:$Q,13,0)),""))</f>
        <v/>
      </c>
      <c r="BL823" t="str">
        <f>IF($B823&lt;&gt;VLOOKUP($BL$1,NAV!$A:$N,MATCH("SubFund_Code",NAV!$A$1:$N$1,0),0),"n/a",IF($BK823="",$BJ823/SUMIFS($BJ:$BJ,$BK:$BK,"",$B:$B,$B823)*VLOOKUP($BL$1,NAV!$A:$N,MATCH("Hedged sc",NAV!$A$1:$N$1,0),0)/VLOOKUP($BL$1,NAV!$A:$N,MATCH("SC in FUND CCY",NAV!$A$1:$N$1,0),0),IF($BK823&lt;&gt;VLOOKUP($BL$1,NAV!$A:$N,MATCH("SC",NAV!$A$1:$N$1,0),0),"n/a",$BJ823/VLOOKUP($BL$1,NAV!$A:$N,MATCH("SC in FUND CCY",NAV!$A$1:$N$1,0),0))))</f>
        <v>n/a</v>
      </c>
    </row>
    <row r="824" spans="1:64" hidden="1" x14ac:dyDescent="0.25">
      <c r="A824" s="1">
        <v>44196</v>
      </c>
      <c r="B824" t="s">
        <v>115</v>
      </c>
      <c r="C824" t="s">
        <v>116</v>
      </c>
      <c r="D824" t="s">
        <v>57</v>
      </c>
      <c r="E824" t="s">
        <v>124</v>
      </c>
      <c r="F824" t="s">
        <v>125</v>
      </c>
      <c r="G824" t="s">
        <v>126</v>
      </c>
      <c r="H824">
        <v>400</v>
      </c>
      <c r="I824" t="s">
        <v>197</v>
      </c>
      <c r="J824">
        <v>410</v>
      </c>
      <c r="K824" t="s">
        <v>198</v>
      </c>
      <c r="L824" t="s">
        <v>57</v>
      </c>
      <c r="P824">
        <v>952716000000</v>
      </c>
      <c r="Q824" t="s">
        <v>367</v>
      </c>
      <c r="R824" t="s">
        <v>199</v>
      </c>
      <c r="S824" t="s">
        <v>200</v>
      </c>
      <c r="T824" t="s">
        <v>203</v>
      </c>
      <c r="U824" t="s">
        <v>219</v>
      </c>
      <c r="V824">
        <v>20052</v>
      </c>
      <c r="W824" t="s">
        <v>368</v>
      </c>
      <c r="X824" t="s">
        <v>369</v>
      </c>
      <c r="AB824">
        <v>544700</v>
      </c>
      <c r="AC824" s="1">
        <v>44181</v>
      </c>
      <c r="AD824" s="1">
        <v>44186</v>
      </c>
      <c r="AL824">
        <v>1</v>
      </c>
      <c r="AO824">
        <v>5.0219509999999996</v>
      </c>
      <c r="AP824">
        <v>5.0267999999999997</v>
      </c>
      <c r="AQ824">
        <v>2738097.96</v>
      </c>
      <c r="AR824">
        <v>0</v>
      </c>
      <c r="AS824">
        <v>2738097.96</v>
      </c>
      <c r="AT824">
        <v>2738097.96</v>
      </c>
      <c r="AU824">
        <v>0</v>
      </c>
      <c r="AV824">
        <v>2738097.96</v>
      </c>
      <c r="AW824">
        <v>2735456.44</v>
      </c>
      <c r="AX824">
        <v>2735456.44</v>
      </c>
      <c r="BA824">
        <v>108210929.28</v>
      </c>
      <c r="BB824">
        <v>0</v>
      </c>
      <c r="BC824">
        <v>108210929.28</v>
      </c>
      <c r="BD824">
        <v>137294692.78999999</v>
      </c>
      <c r="BE824">
        <v>1.9943219999999999</v>
      </c>
      <c r="BF824" t="str">
        <f>IF(TRIM(W824)="",IF(TRIM(O824)="",IF(TRIM(M824)="","please check",CONCATENATE(M824,"_",COUNTIFS($M$2:$M824,M824,$C$2:$C824,$C824))),CONCATENATE(O824,"_",COUNTIFS($O$2:$O824,O824,$C$2:$C824,$C824))),W824)</f>
        <v>IE00BYZTVV78</v>
      </c>
      <c r="BG824" t="str">
        <f t="shared" si="44"/>
        <v/>
      </c>
      <c r="BH824">
        <f t="shared" si="45"/>
        <v>544700</v>
      </c>
      <c r="BI824">
        <f t="shared" si="46"/>
        <v>2738097.96</v>
      </c>
      <c r="BJ824">
        <f>IF($I824&lt;&gt;"F.E.T.",$AV824,IF($BK824="",IF($D824=$L824,$BI824,-SUMIFS($BI:$BI,$BG:$BG,$BG824,$B:$B,$B824,$L:$L,"&lt;&gt;"&amp;$L824)+SUMIFS($AY:$AY,$BG:$BG,$BG824,$B:$B,$B824)),IF($D824=$L824,-SUMIFS($BI:$BI,$BG:$BG,$BG824,$B:$B,$B824,$L:$L,"&lt;&gt;"&amp;$L824)*VLOOKUP($D824&amp;(IF($L824=MID($Q824,FIND("Bought ",$Q824)+7,3),MID($Q824,FIND("Sold ",$Q824)+5,3),IF($L824=MID($Q824,FIND("Sold ",$Q824)+5,3),MID($Q824,FIND("Bought ",$Q824)+7,3),"error"))),FX!$A:$B,2,0)+SUMIFS($AY:$AY,$BG:$BG,$BG824,$B:$B,$B824),$BI824*(VLOOKUP($D824&amp;$L824,FX!$A:$B,2,0)))))</f>
        <v>2738097.96</v>
      </c>
      <c r="BK824" t="str">
        <f>IF(E824="CASH",IFERROR(VLOOKUP(M824,[1]mapping!$A:$C,3,0),""),IF(I824="F.E.T.",IF(VLOOKUP(O824,[1]forwards!$E:$Q,13,0)=0,"",VLOOKUP(O824,[1]forwards!$E:$Q,13,0)),""))</f>
        <v/>
      </c>
      <c r="BL824" t="str">
        <f>IF($B824&lt;&gt;VLOOKUP($BL$1,NAV!$A:$N,MATCH("SubFund_Code",NAV!$A$1:$N$1,0),0),"n/a",IF($BK824="",$BJ824/SUMIFS($BJ:$BJ,$BK:$BK,"",$B:$B,$B824)*VLOOKUP($BL$1,NAV!$A:$N,MATCH("Hedged sc",NAV!$A$1:$N$1,0),0)/VLOOKUP($BL$1,NAV!$A:$N,MATCH("SC in FUND CCY",NAV!$A$1:$N$1,0),0),IF($BK824&lt;&gt;VLOOKUP($BL$1,NAV!$A:$N,MATCH("SC",NAV!$A$1:$N$1,0),0),"n/a",$BJ824/VLOOKUP($BL$1,NAV!$A:$N,MATCH("SC in FUND CCY",NAV!$A$1:$N$1,0),0))))</f>
        <v>n/a</v>
      </c>
    </row>
    <row r="825" spans="1:64" hidden="1" x14ac:dyDescent="0.25">
      <c r="A825" s="1">
        <v>44196</v>
      </c>
      <c r="B825" t="s">
        <v>115</v>
      </c>
      <c r="C825" t="s">
        <v>116</v>
      </c>
      <c r="D825" t="s">
        <v>57</v>
      </c>
      <c r="E825" t="s">
        <v>124</v>
      </c>
      <c r="F825" t="s">
        <v>125</v>
      </c>
      <c r="G825" t="s">
        <v>126</v>
      </c>
      <c r="H825">
        <v>400</v>
      </c>
      <c r="I825" t="s">
        <v>197</v>
      </c>
      <c r="J825">
        <v>410</v>
      </c>
      <c r="K825" t="s">
        <v>198</v>
      </c>
      <c r="L825" t="s">
        <v>57</v>
      </c>
      <c r="P825">
        <v>273994000000</v>
      </c>
      <c r="Q825" t="s">
        <v>373</v>
      </c>
      <c r="R825" t="s">
        <v>199</v>
      </c>
      <c r="S825" t="s">
        <v>149</v>
      </c>
      <c r="T825" t="s">
        <v>203</v>
      </c>
      <c r="U825" t="s">
        <v>296</v>
      </c>
      <c r="V825">
        <v>591466</v>
      </c>
      <c r="W825" t="s">
        <v>374</v>
      </c>
      <c r="X825" t="s">
        <v>375</v>
      </c>
      <c r="AB825">
        <v>46928</v>
      </c>
      <c r="AC825" s="1">
        <v>43881</v>
      </c>
      <c r="AD825" s="1">
        <v>43886</v>
      </c>
      <c r="AE825" s="1">
        <v>43999</v>
      </c>
      <c r="AL825">
        <v>1</v>
      </c>
      <c r="AO825">
        <v>159.59309099999999</v>
      </c>
      <c r="AP825">
        <v>161.13499999999999</v>
      </c>
      <c r="AQ825">
        <v>7561743.2800000003</v>
      </c>
      <c r="AR825">
        <v>0</v>
      </c>
      <c r="AS825">
        <v>7561743.2800000003</v>
      </c>
      <c r="AT825">
        <v>7561743.2800000003</v>
      </c>
      <c r="AU825">
        <v>0</v>
      </c>
      <c r="AV825">
        <v>7561743.2800000003</v>
      </c>
      <c r="AW825">
        <v>7489384.5599999996</v>
      </c>
      <c r="AX825">
        <v>7489384.5599999996</v>
      </c>
      <c r="BA825">
        <v>108210929.28</v>
      </c>
      <c r="BB825">
        <v>0</v>
      </c>
      <c r="BC825">
        <v>108210929.28</v>
      </c>
      <c r="BD825">
        <v>137294692.78999999</v>
      </c>
      <c r="BE825">
        <v>5.5076729999999996</v>
      </c>
      <c r="BF825" t="str">
        <f>IF(TRIM(W825)="",IF(TRIM(O825)="",IF(TRIM(M825)="","please check",CONCATENATE(M825,"_",COUNTIFS($M$2:$M825,M825,$C$2:$C825,$C825))),CONCATENATE(O825,"_",COUNTIFS($O$2:$O825,O825,$C$2:$C825,$C825))),W825)</f>
        <v>LU0484968812</v>
      </c>
      <c r="BG825" t="str">
        <f t="shared" si="44"/>
        <v/>
      </c>
      <c r="BH825">
        <f t="shared" si="45"/>
        <v>46928</v>
      </c>
      <c r="BI825">
        <f t="shared" si="46"/>
        <v>7561743.2800000003</v>
      </c>
      <c r="BJ825">
        <f>IF($I825&lt;&gt;"F.E.T.",$AV825,IF($BK825="",IF($D825=$L825,$BI825,-SUMIFS($BI:$BI,$BG:$BG,$BG825,$B:$B,$B825,$L:$L,"&lt;&gt;"&amp;$L825)+SUMIFS($AY:$AY,$BG:$BG,$BG825,$B:$B,$B825)),IF($D825=$L825,-SUMIFS($BI:$BI,$BG:$BG,$BG825,$B:$B,$B825,$L:$L,"&lt;&gt;"&amp;$L825)*VLOOKUP($D825&amp;(IF($L825=MID($Q825,FIND("Bought ",$Q825)+7,3),MID($Q825,FIND("Sold ",$Q825)+5,3),IF($L825=MID($Q825,FIND("Sold ",$Q825)+5,3),MID($Q825,FIND("Bought ",$Q825)+7,3),"error"))),FX!$A:$B,2,0)+SUMIFS($AY:$AY,$BG:$BG,$BG825,$B:$B,$B825),$BI825*(VLOOKUP($D825&amp;$L825,FX!$A:$B,2,0)))))</f>
        <v>7561743.2800000003</v>
      </c>
      <c r="BK825" t="str">
        <f>IF(E825="CASH",IFERROR(VLOOKUP(M825,[1]mapping!$A:$C,3,0),""),IF(I825="F.E.T.",IF(VLOOKUP(O825,[1]forwards!$E:$Q,13,0)=0,"",VLOOKUP(O825,[1]forwards!$E:$Q,13,0)),""))</f>
        <v/>
      </c>
      <c r="BL825" t="str">
        <f>IF($B825&lt;&gt;VLOOKUP($BL$1,NAV!$A:$N,MATCH("SubFund_Code",NAV!$A$1:$N$1,0),0),"n/a",IF($BK825="",$BJ825/SUMIFS($BJ:$BJ,$BK:$BK,"",$B:$B,$B825)*VLOOKUP($BL$1,NAV!$A:$N,MATCH("Hedged sc",NAV!$A$1:$N$1,0),0)/VLOOKUP($BL$1,NAV!$A:$N,MATCH("SC in FUND CCY",NAV!$A$1:$N$1,0),0),IF($BK825&lt;&gt;VLOOKUP($BL$1,NAV!$A:$N,MATCH("SC",NAV!$A$1:$N$1,0),0),"n/a",$BJ825/VLOOKUP($BL$1,NAV!$A:$N,MATCH("SC in FUND CCY",NAV!$A$1:$N$1,0),0))))</f>
        <v>n/a</v>
      </c>
    </row>
    <row r="826" spans="1:64" hidden="1" x14ac:dyDescent="0.25">
      <c r="A826" s="1">
        <v>44196</v>
      </c>
      <c r="B826" t="s">
        <v>115</v>
      </c>
      <c r="C826" t="s">
        <v>116</v>
      </c>
      <c r="D826" t="s">
        <v>57</v>
      </c>
      <c r="E826" t="s">
        <v>124</v>
      </c>
      <c r="F826" t="s">
        <v>125</v>
      </c>
      <c r="G826" t="s">
        <v>126</v>
      </c>
      <c r="H826">
        <v>400</v>
      </c>
      <c r="I826" t="s">
        <v>197</v>
      </c>
      <c r="J826">
        <v>410</v>
      </c>
      <c r="K826" t="s">
        <v>198</v>
      </c>
      <c r="L826" t="s">
        <v>57</v>
      </c>
      <c r="P826">
        <v>313135000000</v>
      </c>
      <c r="Q826" t="s">
        <v>376</v>
      </c>
      <c r="R826" t="s">
        <v>199</v>
      </c>
      <c r="S826" t="s">
        <v>149</v>
      </c>
      <c r="T826" t="s">
        <v>157</v>
      </c>
      <c r="U826" t="s">
        <v>287</v>
      </c>
      <c r="V826">
        <v>697963</v>
      </c>
      <c r="W826" t="s">
        <v>377</v>
      </c>
      <c r="X826" t="s">
        <v>378</v>
      </c>
      <c r="AB826">
        <v>188573</v>
      </c>
      <c r="AC826" s="1">
        <v>43858</v>
      </c>
      <c r="AD826" s="1">
        <v>43861</v>
      </c>
      <c r="AE826" s="1">
        <v>43950</v>
      </c>
      <c r="AL826">
        <v>1</v>
      </c>
      <c r="AO826">
        <v>26.884923000000001</v>
      </c>
      <c r="AP826">
        <v>27.285</v>
      </c>
      <c r="AQ826">
        <v>5145214.3099999996</v>
      </c>
      <c r="AR826">
        <v>0</v>
      </c>
      <c r="AS826">
        <v>5145214.3099999996</v>
      </c>
      <c r="AT826">
        <v>5145214.3099999996</v>
      </c>
      <c r="AU826">
        <v>0</v>
      </c>
      <c r="AV826">
        <v>5145214.3099999996</v>
      </c>
      <c r="AW826">
        <v>5069770.55</v>
      </c>
      <c r="AX826">
        <v>5069770.55</v>
      </c>
      <c r="BA826">
        <v>108210929.28</v>
      </c>
      <c r="BB826">
        <v>0</v>
      </c>
      <c r="BC826">
        <v>108210929.28</v>
      </c>
      <c r="BD826">
        <v>137294692.78999999</v>
      </c>
      <c r="BE826">
        <v>3.7475700000000001</v>
      </c>
      <c r="BF826" t="str">
        <f>IF(TRIM(W826)="",IF(TRIM(O826)="",IF(TRIM(M826)="","please check",CONCATENATE(M826,"_",COUNTIFS($M$2:$M826,M826,$C$2:$C826,$C826))),CONCATENATE(O826,"_",COUNTIFS($O$2:$O826,O826,$C$2:$C826,$C826))),W826)</f>
        <v>LU1603795292</v>
      </c>
      <c r="BG826" t="str">
        <f t="shared" si="44"/>
        <v/>
      </c>
      <c r="BH826">
        <f t="shared" si="45"/>
        <v>188573</v>
      </c>
      <c r="BI826">
        <f t="shared" si="46"/>
        <v>5145214.3099999996</v>
      </c>
      <c r="BJ826">
        <f>IF($I826&lt;&gt;"F.E.T.",$AV826,IF($BK826="",IF($D826=$L826,$BI826,-SUMIFS($BI:$BI,$BG:$BG,$BG826,$B:$B,$B826,$L:$L,"&lt;&gt;"&amp;$L826)+SUMIFS($AY:$AY,$BG:$BG,$BG826,$B:$B,$B826)),IF($D826=$L826,-SUMIFS($BI:$BI,$BG:$BG,$BG826,$B:$B,$B826,$L:$L,"&lt;&gt;"&amp;$L826)*VLOOKUP($D826&amp;(IF($L826=MID($Q826,FIND("Bought ",$Q826)+7,3),MID($Q826,FIND("Sold ",$Q826)+5,3),IF($L826=MID($Q826,FIND("Sold ",$Q826)+5,3),MID($Q826,FIND("Bought ",$Q826)+7,3),"error"))),FX!$A:$B,2,0)+SUMIFS($AY:$AY,$BG:$BG,$BG826,$B:$B,$B826),$BI826*(VLOOKUP($D826&amp;$L826,FX!$A:$B,2,0)))))</f>
        <v>5145214.3099999996</v>
      </c>
      <c r="BK826" t="str">
        <f>IF(E826="CASH",IFERROR(VLOOKUP(M826,[1]mapping!$A:$C,3,0),""),IF(I826="F.E.T.",IF(VLOOKUP(O826,[1]forwards!$E:$Q,13,0)=0,"",VLOOKUP(O826,[1]forwards!$E:$Q,13,0)),""))</f>
        <v/>
      </c>
      <c r="BL826" t="str">
        <f>IF($B826&lt;&gt;VLOOKUP($BL$1,NAV!$A:$N,MATCH("SubFund_Code",NAV!$A$1:$N$1,0),0),"n/a",IF($BK826="",$BJ826/SUMIFS($BJ:$BJ,$BK:$BK,"",$B:$B,$B826)*VLOOKUP($BL$1,NAV!$A:$N,MATCH("Hedged sc",NAV!$A$1:$N$1,0),0)/VLOOKUP($BL$1,NAV!$A:$N,MATCH("SC in FUND CCY",NAV!$A$1:$N$1,0),0),IF($BK826&lt;&gt;VLOOKUP($BL$1,NAV!$A:$N,MATCH("SC",NAV!$A$1:$N$1,0),0),"n/a",$BJ826/VLOOKUP($BL$1,NAV!$A:$N,MATCH("SC in FUND CCY",NAV!$A$1:$N$1,0),0))))</f>
        <v>n/a</v>
      </c>
    </row>
    <row r="827" spans="1:64" hidden="1" x14ac:dyDescent="0.25">
      <c r="A827" s="1">
        <v>44196</v>
      </c>
      <c r="B827" t="s">
        <v>115</v>
      </c>
      <c r="C827" t="s">
        <v>116</v>
      </c>
      <c r="D827" t="s">
        <v>57</v>
      </c>
      <c r="E827" t="s">
        <v>124</v>
      </c>
      <c r="F827" t="s">
        <v>125</v>
      </c>
      <c r="G827" t="s">
        <v>126</v>
      </c>
      <c r="H827">
        <v>400</v>
      </c>
      <c r="I827" t="s">
        <v>197</v>
      </c>
      <c r="J827">
        <v>410</v>
      </c>
      <c r="K827" t="s">
        <v>198</v>
      </c>
      <c r="L827" t="s">
        <v>57</v>
      </c>
      <c r="P827">
        <v>838810000000</v>
      </c>
      <c r="Q827" t="s">
        <v>364</v>
      </c>
      <c r="R827" t="s">
        <v>199</v>
      </c>
      <c r="S827" t="s">
        <v>149</v>
      </c>
      <c r="T827" t="s">
        <v>203</v>
      </c>
      <c r="U827" t="s">
        <v>296</v>
      </c>
      <c r="V827">
        <v>591466</v>
      </c>
      <c r="W827" t="s">
        <v>365</v>
      </c>
      <c r="X827" t="s">
        <v>366</v>
      </c>
      <c r="AB827">
        <v>382652</v>
      </c>
      <c r="AC827" s="1">
        <v>43943</v>
      </c>
      <c r="AD827" s="1">
        <v>43945</v>
      </c>
      <c r="AL827">
        <v>1</v>
      </c>
      <c r="AO827">
        <v>16.902953</v>
      </c>
      <c r="AP827">
        <v>17.925000000000001</v>
      </c>
      <c r="AQ827">
        <v>6859037.0999999996</v>
      </c>
      <c r="AR827">
        <v>0</v>
      </c>
      <c r="AS827">
        <v>6859037.0999999996</v>
      </c>
      <c r="AT827">
        <v>6859037.0999999996</v>
      </c>
      <c r="AU827">
        <v>0</v>
      </c>
      <c r="AV827">
        <v>6859037.0999999996</v>
      </c>
      <c r="AW827">
        <v>6467948.9199999999</v>
      </c>
      <c r="AX827">
        <v>6467948.9199999999</v>
      </c>
      <c r="BA827">
        <v>108210929.28</v>
      </c>
      <c r="BB827">
        <v>0</v>
      </c>
      <c r="BC827">
        <v>108210929.28</v>
      </c>
      <c r="BD827">
        <v>137294692.78999999</v>
      </c>
      <c r="BE827">
        <v>4.9958499999999999</v>
      </c>
      <c r="BF827" t="str">
        <f>IF(TRIM(W827)="",IF(TRIM(O827)="",IF(TRIM(M827)="","please check",CONCATENATE(M827,"_",COUNTIFS($M$2:$M827,M827,$C$2:$C827,$C827))),CONCATENATE(O827,"_",COUNTIFS($O$2:$O827,O827,$C$2:$C827,$C827))),W827)</f>
        <v>LU1215461325</v>
      </c>
      <c r="BG827" t="str">
        <f t="shared" si="44"/>
        <v/>
      </c>
      <c r="BH827">
        <f t="shared" si="45"/>
        <v>382652</v>
      </c>
      <c r="BI827">
        <f t="shared" si="46"/>
        <v>6859037.0999999996</v>
      </c>
      <c r="BJ827">
        <f>IF($I827&lt;&gt;"F.E.T.",$AV827,IF($BK827="",IF($D827=$L827,$BI827,-SUMIFS($BI:$BI,$BG:$BG,$BG827,$B:$B,$B827,$L:$L,"&lt;&gt;"&amp;$L827)+SUMIFS($AY:$AY,$BG:$BG,$BG827,$B:$B,$B827)),IF($D827=$L827,-SUMIFS($BI:$BI,$BG:$BG,$BG827,$B:$B,$B827,$L:$L,"&lt;&gt;"&amp;$L827)*VLOOKUP($D827&amp;(IF($L827=MID($Q827,FIND("Bought ",$Q827)+7,3),MID($Q827,FIND("Sold ",$Q827)+5,3),IF($L827=MID($Q827,FIND("Sold ",$Q827)+5,3),MID($Q827,FIND("Bought ",$Q827)+7,3),"error"))),FX!$A:$B,2,0)+SUMIFS($AY:$AY,$BG:$BG,$BG827,$B:$B,$B827),$BI827*(VLOOKUP($D827&amp;$L827,FX!$A:$B,2,0)))))</f>
        <v>6859037.0999999996</v>
      </c>
      <c r="BK827" t="str">
        <f>IF(E827="CASH",IFERROR(VLOOKUP(M827,[1]mapping!$A:$C,3,0),""),IF(I827="F.E.T.",IF(VLOOKUP(O827,[1]forwards!$E:$Q,13,0)=0,"",VLOOKUP(O827,[1]forwards!$E:$Q,13,0)),""))</f>
        <v/>
      </c>
      <c r="BL827" t="str">
        <f>IF($B827&lt;&gt;VLOOKUP($BL$1,NAV!$A:$N,MATCH("SubFund_Code",NAV!$A$1:$N$1,0),0),"n/a",IF($BK827="",$BJ827/SUMIFS($BJ:$BJ,$BK:$BK,"",$B:$B,$B827)*VLOOKUP($BL$1,NAV!$A:$N,MATCH("Hedged sc",NAV!$A$1:$N$1,0),0)/VLOOKUP($BL$1,NAV!$A:$N,MATCH("SC in FUND CCY",NAV!$A$1:$N$1,0),0),IF($BK827&lt;&gt;VLOOKUP($BL$1,NAV!$A:$N,MATCH("SC",NAV!$A$1:$N$1,0),0),"n/a",$BJ827/VLOOKUP($BL$1,NAV!$A:$N,MATCH("SC in FUND CCY",NAV!$A$1:$N$1,0),0))))</f>
        <v>n/a</v>
      </c>
    </row>
    <row r="828" spans="1:64" hidden="1" x14ac:dyDescent="0.25">
      <c r="A828" s="1">
        <v>44196</v>
      </c>
      <c r="B828" t="s">
        <v>115</v>
      </c>
      <c r="C828" t="s">
        <v>116</v>
      </c>
      <c r="D828" t="s">
        <v>57</v>
      </c>
      <c r="E828" t="s">
        <v>124</v>
      </c>
      <c r="F828" t="s">
        <v>125</v>
      </c>
      <c r="G828" t="s">
        <v>126</v>
      </c>
      <c r="H828">
        <v>400</v>
      </c>
      <c r="I828" t="s">
        <v>197</v>
      </c>
      <c r="J828">
        <v>410</v>
      </c>
      <c r="K828" t="s">
        <v>198</v>
      </c>
      <c r="L828" t="s">
        <v>57</v>
      </c>
      <c r="P828">
        <v>819905000000</v>
      </c>
      <c r="Q828" t="s">
        <v>358</v>
      </c>
      <c r="R828" t="s">
        <v>199</v>
      </c>
      <c r="S828" t="s">
        <v>149</v>
      </c>
      <c r="T828" t="s">
        <v>157</v>
      </c>
      <c r="U828" t="s">
        <v>219</v>
      </c>
      <c r="V828">
        <v>20052</v>
      </c>
      <c r="W828" t="s">
        <v>359</v>
      </c>
      <c r="X828" t="s">
        <v>360</v>
      </c>
      <c r="AB828">
        <v>36364</v>
      </c>
      <c r="AC828" s="1">
        <v>44048</v>
      </c>
      <c r="AD828" s="1">
        <v>44050</v>
      </c>
      <c r="AL828">
        <v>1</v>
      </c>
      <c r="AO828">
        <v>50.028517000000001</v>
      </c>
      <c r="AP828">
        <v>50.41</v>
      </c>
      <c r="AQ828">
        <v>1833109.24</v>
      </c>
      <c r="AR828">
        <v>0</v>
      </c>
      <c r="AS828">
        <v>1833109.24</v>
      </c>
      <c r="AT828">
        <v>1833109.24</v>
      </c>
      <c r="AU828">
        <v>0</v>
      </c>
      <c r="AV828">
        <v>1833109.24</v>
      </c>
      <c r="AW828">
        <v>1819236.99</v>
      </c>
      <c r="AX828">
        <v>1819236.99</v>
      </c>
      <c r="BA828">
        <v>108210929.28</v>
      </c>
      <c r="BB828">
        <v>0</v>
      </c>
      <c r="BC828">
        <v>108210929.28</v>
      </c>
      <c r="BD828">
        <v>137294692.78999999</v>
      </c>
      <c r="BE828">
        <v>1.335164</v>
      </c>
      <c r="BF828" t="str">
        <f>IF(TRIM(W828)="",IF(TRIM(O828)="",IF(TRIM(M828)="","please check",CONCATENATE(M828,"_",COUNTIFS($M$2:$M828,M828,$C$2:$C828,$C828))),CONCATENATE(O828,"_",COUNTIFS($O$2:$O828,O828,$C$2:$C828,$C828))),W828)</f>
        <v>LU2037748774</v>
      </c>
      <c r="BG828" t="str">
        <f t="shared" si="44"/>
        <v/>
      </c>
      <c r="BH828">
        <f t="shared" si="45"/>
        <v>36364</v>
      </c>
      <c r="BI828">
        <f t="shared" si="46"/>
        <v>1833109.24</v>
      </c>
      <c r="BJ828">
        <f>IF($I828&lt;&gt;"F.E.T.",$AV828,IF($BK828="",IF($D828=$L828,$BI828,-SUMIFS($BI:$BI,$BG:$BG,$BG828,$B:$B,$B828,$L:$L,"&lt;&gt;"&amp;$L828)+SUMIFS($AY:$AY,$BG:$BG,$BG828,$B:$B,$B828)),IF($D828=$L828,-SUMIFS($BI:$BI,$BG:$BG,$BG828,$B:$B,$B828,$L:$L,"&lt;&gt;"&amp;$L828)*VLOOKUP($D828&amp;(IF($L828=MID($Q828,FIND("Bought ",$Q828)+7,3),MID($Q828,FIND("Sold ",$Q828)+5,3),IF($L828=MID($Q828,FIND("Sold ",$Q828)+5,3),MID($Q828,FIND("Bought ",$Q828)+7,3),"error"))),FX!$A:$B,2,0)+SUMIFS($AY:$AY,$BG:$BG,$BG828,$B:$B,$B828),$BI828*(VLOOKUP($D828&amp;$L828,FX!$A:$B,2,0)))))</f>
        <v>1833109.24</v>
      </c>
      <c r="BK828" t="str">
        <f>IF(E828="CASH",IFERROR(VLOOKUP(M828,[1]mapping!$A:$C,3,0),""),IF(I828="F.E.T.",IF(VLOOKUP(O828,[1]forwards!$E:$Q,13,0)=0,"",VLOOKUP(O828,[1]forwards!$E:$Q,13,0)),""))</f>
        <v/>
      </c>
      <c r="BL828" t="str">
        <f>IF($B828&lt;&gt;VLOOKUP($BL$1,NAV!$A:$N,MATCH("SubFund_Code",NAV!$A$1:$N$1,0),0),"n/a",IF($BK828="",$BJ828/SUMIFS($BJ:$BJ,$BK:$BK,"",$B:$B,$B828)*VLOOKUP($BL$1,NAV!$A:$N,MATCH("Hedged sc",NAV!$A$1:$N$1,0),0)/VLOOKUP($BL$1,NAV!$A:$N,MATCH("SC in FUND CCY",NAV!$A$1:$N$1,0),0),IF($BK828&lt;&gt;VLOOKUP($BL$1,NAV!$A:$N,MATCH("SC",NAV!$A$1:$N$1,0),0),"n/a",$BJ828/VLOOKUP($BL$1,NAV!$A:$N,MATCH("SC in FUND CCY",NAV!$A$1:$N$1,0),0))))</f>
        <v>n/a</v>
      </c>
    </row>
    <row r="829" spans="1:64" hidden="1" x14ac:dyDescent="0.25">
      <c r="A829" s="1">
        <v>44196</v>
      </c>
      <c r="B829" t="s">
        <v>115</v>
      </c>
      <c r="C829" t="s">
        <v>116</v>
      </c>
      <c r="D829" t="s">
        <v>57</v>
      </c>
      <c r="E829" t="s">
        <v>124</v>
      </c>
      <c r="F829" t="s">
        <v>125</v>
      </c>
      <c r="G829" t="s">
        <v>126</v>
      </c>
      <c r="H829">
        <v>400</v>
      </c>
      <c r="I829" t="s">
        <v>197</v>
      </c>
      <c r="J829">
        <v>410</v>
      </c>
      <c r="K829" t="s">
        <v>198</v>
      </c>
      <c r="L829" t="s">
        <v>57</v>
      </c>
      <c r="P829">
        <v>387410000000</v>
      </c>
      <c r="Q829" t="s">
        <v>418</v>
      </c>
      <c r="R829" t="s">
        <v>199</v>
      </c>
      <c r="S829" t="s">
        <v>200</v>
      </c>
      <c r="T829" t="s">
        <v>322</v>
      </c>
      <c r="U829" t="s">
        <v>219</v>
      </c>
      <c r="V829">
        <v>20052</v>
      </c>
      <c r="W829" t="s">
        <v>419</v>
      </c>
      <c r="X829" t="s">
        <v>420</v>
      </c>
      <c r="AB829">
        <v>120188</v>
      </c>
      <c r="AC829" s="1">
        <v>43880</v>
      </c>
      <c r="AD829" s="1">
        <v>43888</v>
      </c>
      <c r="AL829">
        <v>1</v>
      </c>
      <c r="AO829">
        <v>51.427922000000002</v>
      </c>
      <c r="AP829">
        <v>50.99</v>
      </c>
      <c r="AQ829">
        <v>6128386.1200000001</v>
      </c>
      <c r="AR829">
        <v>0</v>
      </c>
      <c r="AS829">
        <v>6128386.1200000001</v>
      </c>
      <c r="AT829">
        <v>6128386.1200000001</v>
      </c>
      <c r="AU829">
        <v>0</v>
      </c>
      <c r="AV829">
        <v>6128386.1200000001</v>
      </c>
      <c r="AW829">
        <v>6181019.0599999996</v>
      </c>
      <c r="AX829">
        <v>6181019.0599999996</v>
      </c>
      <c r="BA829">
        <v>108210929.28</v>
      </c>
      <c r="BB829">
        <v>0</v>
      </c>
      <c r="BC829">
        <v>108210929.28</v>
      </c>
      <c r="BD829">
        <v>137294692.78999999</v>
      </c>
      <c r="BE829">
        <v>4.463673</v>
      </c>
      <c r="BF829" t="str">
        <f>IF(TRIM(W829)="",IF(TRIM(O829)="",IF(TRIM(M829)="","please check",CONCATENATE(M829,"_",COUNTIFS($M$2:$M829,M829,$C$2:$C829,$C829))),CONCATENATE(O829,"_",COUNTIFS($O$2:$O829,O829,$C$2:$C829,$C829))),W829)</f>
        <v>IE00B52VJ196</v>
      </c>
      <c r="BG829" t="str">
        <f t="shared" si="44"/>
        <v/>
      </c>
      <c r="BH829">
        <f t="shared" si="45"/>
        <v>120188</v>
      </c>
      <c r="BI829">
        <f t="shared" si="46"/>
        <v>6128386.1200000001</v>
      </c>
      <c r="BJ829">
        <f>IF($I829&lt;&gt;"F.E.T.",$AV829,IF($BK829="",IF($D829=$L829,$BI829,-SUMIFS($BI:$BI,$BG:$BG,$BG829,$B:$B,$B829,$L:$L,"&lt;&gt;"&amp;$L829)+SUMIFS($AY:$AY,$BG:$BG,$BG829,$B:$B,$B829)),IF($D829=$L829,-SUMIFS($BI:$BI,$BG:$BG,$BG829,$B:$B,$B829,$L:$L,"&lt;&gt;"&amp;$L829)*VLOOKUP($D829&amp;(IF($L829=MID($Q829,FIND("Bought ",$Q829)+7,3),MID($Q829,FIND("Sold ",$Q829)+5,3),IF($L829=MID($Q829,FIND("Sold ",$Q829)+5,3),MID($Q829,FIND("Bought ",$Q829)+7,3),"error"))),FX!$A:$B,2,0)+SUMIFS($AY:$AY,$BG:$BG,$BG829,$B:$B,$B829),$BI829*(VLOOKUP($D829&amp;$L829,FX!$A:$B,2,0)))))</f>
        <v>6128386.1200000001</v>
      </c>
      <c r="BK829" t="str">
        <f>IF(E829="CASH",IFERROR(VLOOKUP(M829,[1]mapping!$A:$C,3,0),""),IF(I829="F.E.T.",IF(VLOOKUP(O829,[1]forwards!$E:$Q,13,0)=0,"",VLOOKUP(O829,[1]forwards!$E:$Q,13,0)),""))</f>
        <v/>
      </c>
      <c r="BL829" t="str">
        <f>IF($B829&lt;&gt;VLOOKUP($BL$1,NAV!$A:$N,MATCH("SubFund_Code",NAV!$A$1:$N$1,0),0),"n/a",IF($BK829="",$BJ829/SUMIFS($BJ:$BJ,$BK:$BK,"",$B:$B,$B829)*VLOOKUP($BL$1,NAV!$A:$N,MATCH("Hedged sc",NAV!$A$1:$N$1,0),0)/VLOOKUP($BL$1,NAV!$A:$N,MATCH("SC in FUND CCY",NAV!$A$1:$N$1,0),0),IF($BK829&lt;&gt;VLOOKUP($BL$1,NAV!$A:$N,MATCH("SC",NAV!$A$1:$N$1,0),0),"n/a",$BJ829/VLOOKUP($BL$1,NAV!$A:$N,MATCH("SC in FUND CCY",NAV!$A$1:$N$1,0),0))))</f>
        <v>n/a</v>
      </c>
    </row>
    <row r="830" spans="1:64" hidden="1" x14ac:dyDescent="0.25">
      <c r="A830" s="1">
        <v>44196</v>
      </c>
      <c r="B830" t="s">
        <v>115</v>
      </c>
      <c r="C830" t="s">
        <v>116</v>
      </c>
      <c r="D830" t="s">
        <v>57</v>
      </c>
      <c r="E830" t="s">
        <v>124</v>
      </c>
      <c r="F830" t="s">
        <v>125</v>
      </c>
      <c r="G830" t="s">
        <v>126</v>
      </c>
      <c r="H830">
        <v>400</v>
      </c>
      <c r="I830" t="s">
        <v>197</v>
      </c>
      <c r="J830">
        <v>484</v>
      </c>
      <c r="K830" t="s">
        <v>207</v>
      </c>
      <c r="L830" t="s">
        <v>57</v>
      </c>
      <c r="P830">
        <v>263814000000</v>
      </c>
      <c r="Q830" t="s">
        <v>379</v>
      </c>
      <c r="R830" t="s">
        <v>199</v>
      </c>
      <c r="S830" t="s">
        <v>156</v>
      </c>
      <c r="T830" t="s">
        <v>208</v>
      </c>
      <c r="U830" t="s">
        <v>262</v>
      </c>
      <c r="V830">
        <v>890371</v>
      </c>
      <c r="W830" t="s">
        <v>380</v>
      </c>
      <c r="X830" t="s">
        <v>209</v>
      </c>
      <c r="AB830">
        <v>49</v>
      </c>
      <c r="AC830" s="1">
        <v>44140</v>
      </c>
      <c r="AD830" s="1">
        <v>44144</v>
      </c>
      <c r="AL830">
        <v>1</v>
      </c>
      <c r="AO830">
        <v>54700.420407999998</v>
      </c>
      <c r="AP830">
        <v>54758.31</v>
      </c>
      <c r="AQ830">
        <v>2683157.19</v>
      </c>
      <c r="AR830">
        <v>0</v>
      </c>
      <c r="AS830">
        <v>2683157.19</v>
      </c>
      <c r="AT830">
        <v>2683157.19</v>
      </c>
      <c r="AU830">
        <v>0</v>
      </c>
      <c r="AV830">
        <v>2683157.19</v>
      </c>
      <c r="AW830">
        <v>2680320.6</v>
      </c>
      <c r="AX830">
        <v>2680320.6</v>
      </c>
      <c r="BA830">
        <v>108210929.28</v>
      </c>
      <c r="BB830">
        <v>0</v>
      </c>
      <c r="BC830">
        <v>108210929.28</v>
      </c>
      <c r="BD830">
        <v>137294692.78999999</v>
      </c>
      <c r="BE830">
        <v>1.954305</v>
      </c>
      <c r="BF830" t="str">
        <f>IF(TRIM(W830)="",IF(TRIM(O830)="",IF(TRIM(M830)="","please check",CONCATENATE(M830,"_",COUNTIFS($M$2:$M830,M830,$C$2:$C830,$C830))),CONCATENATE(O830,"_",COUNTIFS($O$2:$O830,O830,$C$2:$C830,$C830))),W830)</f>
        <v>FR0010077156</v>
      </c>
      <c r="BG830" t="str">
        <f t="shared" si="44"/>
        <v/>
      </c>
      <c r="BH830">
        <f t="shared" si="45"/>
        <v>49</v>
      </c>
      <c r="BI830">
        <f t="shared" si="46"/>
        <v>2683157.19</v>
      </c>
      <c r="BJ830">
        <f>IF($I830&lt;&gt;"F.E.T.",$AV830,IF($BK830="",IF($D830=$L830,$BI830,-SUMIFS($BI:$BI,$BG:$BG,$BG830,$B:$B,$B830,$L:$L,"&lt;&gt;"&amp;$L830)+SUMIFS($AY:$AY,$BG:$BG,$BG830,$B:$B,$B830)),IF($D830=$L830,-SUMIFS($BI:$BI,$BG:$BG,$BG830,$B:$B,$B830,$L:$L,"&lt;&gt;"&amp;$L830)*VLOOKUP($D830&amp;(IF($L830=MID($Q830,FIND("Bought ",$Q830)+7,3),MID($Q830,FIND("Sold ",$Q830)+5,3),IF($L830=MID($Q830,FIND("Sold ",$Q830)+5,3),MID($Q830,FIND("Bought ",$Q830)+7,3),"error"))),FX!$A:$B,2,0)+SUMIFS($AY:$AY,$BG:$BG,$BG830,$B:$B,$B830),$BI830*(VLOOKUP($D830&amp;$L830,FX!$A:$B,2,0)))))</f>
        <v>2683157.19</v>
      </c>
      <c r="BK830" t="str">
        <f>IF(E830="CASH",IFERROR(VLOOKUP(M830,[1]mapping!$A:$C,3,0),""),IF(I830="F.E.T.",IF(VLOOKUP(O830,[1]forwards!$E:$Q,13,0)=0,"",VLOOKUP(O830,[1]forwards!$E:$Q,13,0)),""))</f>
        <v/>
      </c>
      <c r="BL830" t="str">
        <f>IF($B830&lt;&gt;VLOOKUP($BL$1,NAV!$A:$N,MATCH("SubFund_Code",NAV!$A$1:$N$1,0),0),"n/a",IF($BK830="",$BJ830/SUMIFS($BJ:$BJ,$BK:$BK,"",$B:$B,$B830)*VLOOKUP($BL$1,NAV!$A:$N,MATCH("Hedged sc",NAV!$A$1:$N$1,0),0)/VLOOKUP($BL$1,NAV!$A:$N,MATCH("SC in FUND CCY",NAV!$A$1:$N$1,0),0),IF($BK830&lt;&gt;VLOOKUP($BL$1,NAV!$A:$N,MATCH("SC",NAV!$A$1:$N$1,0),0),"n/a",$BJ830/VLOOKUP($BL$1,NAV!$A:$N,MATCH("SC in FUND CCY",NAV!$A$1:$N$1,0),0))))</f>
        <v>n/a</v>
      </c>
    </row>
    <row r="831" spans="1:64" hidden="1" x14ac:dyDescent="0.25">
      <c r="A831" s="1">
        <v>44196</v>
      </c>
      <c r="B831" t="s">
        <v>115</v>
      </c>
      <c r="C831" t="s">
        <v>116</v>
      </c>
      <c r="D831" t="s">
        <v>57</v>
      </c>
      <c r="E831" t="s">
        <v>124</v>
      </c>
      <c r="F831" t="s">
        <v>125</v>
      </c>
      <c r="G831" t="s">
        <v>126</v>
      </c>
      <c r="H831">
        <v>400</v>
      </c>
      <c r="I831" t="s">
        <v>197</v>
      </c>
      <c r="J831">
        <v>484</v>
      </c>
      <c r="K831" t="s">
        <v>207</v>
      </c>
      <c r="L831" t="s">
        <v>57</v>
      </c>
      <c r="P831">
        <v>765914000000</v>
      </c>
      <c r="Q831" t="s">
        <v>381</v>
      </c>
      <c r="R831" t="s">
        <v>199</v>
      </c>
      <c r="S831" t="s">
        <v>156</v>
      </c>
      <c r="T831" t="s">
        <v>190</v>
      </c>
      <c r="U831" t="s">
        <v>262</v>
      </c>
      <c r="V831">
        <v>890371</v>
      </c>
      <c r="W831" t="s">
        <v>382</v>
      </c>
      <c r="X831" t="s">
        <v>209</v>
      </c>
      <c r="AB831">
        <v>4299</v>
      </c>
      <c r="AC831" s="1">
        <v>43860</v>
      </c>
      <c r="AD831" s="1">
        <v>43864</v>
      </c>
      <c r="AL831">
        <v>1</v>
      </c>
      <c r="AO831">
        <v>1053.9961760000001</v>
      </c>
      <c r="AP831">
        <v>1090.3499999999999</v>
      </c>
      <c r="AQ831">
        <v>4687414.6500000004</v>
      </c>
      <c r="AR831">
        <v>0</v>
      </c>
      <c r="AS831">
        <v>4687414.6500000004</v>
      </c>
      <c r="AT831">
        <v>4687414.6500000004</v>
      </c>
      <c r="AU831">
        <v>0</v>
      </c>
      <c r="AV831">
        <v>4687414.6500000004</v>
      </c>
      <c r="AW831">
        <v>4531129.5599999996</v>
      </c>
      <c r="AX831">
        <v>4531129.5599999996</v>
      </c>
      <c r="BA831">
        <v>108210929.28</v>
      </c>
      <c r="BB831">
        <v>0</v>
      </c>
      <c r="BC831">
        <v>108210929.28</v>
      </c>
      <c r="BD831">
        <v>137294692.78999999</v>
      </c>
      <c r="BE831">
        <v>3.4141270000000001</v>
      </c>
      <c r="BF831" t="str">
        <f>IF(TRIM(W831)="",IF(TRIM(O831)="",IF(TRIM(M831)="","please check",CONCATENATE(M831,"_",COUNTIFS($M$2:$M831,M831,$C$2:$C831,$C831))),CONCATENATE(O831,"_",COUNTIFS($O$2:$O831,O831,$C$2:$C831,$C831))),W831)</f>
        <v>FR0013340932</v>
      </c>
      <c r="BG831" t="str">
        <f t="shared" si="44"/>
        <v/>
      </c>
      <c r="BH831">
        <f t="shared" si="45"/>
        <v>4299</v>
      </c>
      <c r="BI831">
        <f t="shared" si="46"/>
        <v>4687414.6500000004</v>
      </c>
      <c r="BJ831">
        <f>IF($I831&lt;&gt;"F.E.T.",$AV831,IF($BK831="",IF($D831=$L831,$BI831,-SUMIFS($BI:$BI,$BG:$BG,$BG831,$B:$B,$B831,$L:$L,"&lt;&gt;"&amp;$L831)+SUMIFS($AY:$AY,$BG:$BG,$BG831,$B:$B,$B831)),IF($D831=$L831,-SUMIFS($BI:$BI,$BG:$BG,$BG831,$B:$B,$B831,$L:$L,"&lt;&gt;"&amp;$L831)*VLOOKUP($D831&amp;(IF($L831=MID($Q831,FIND("Bought ",$Q831)+7,3),MID($Q831,FIND("Sold ",$Q831)+5,3),IF($L831=MID($Q831,FIND("Sold ",$Q831)+5,3),MID($Q831,FIND("Bought ",$Q831)+7,3),"error"))),FX!$A:$B,2,0)+SUMIFS($AY:$AY,$BG:$BG,$BG831,$B:$B,$B831),$BI831*(VLOOKUP($D831&amp;$L831,FX!$A:$B,2,0)))))</f>
        <v>4687414.6500000004</v>
      </c>
      <c r="BK831" t="str">
        <f>IF(E831="CASH",IFERROR(VLOOKUP(M831,[1]mapping!$A:$C,3,0),""),IF(I831="F.E.T.",IF(VLOOKUP(O831,[1]forwards!$E:$Q,13,0)=0,"",VLOOKUP(O831,[1]forwards!$E:$Q,13,0)),""))</f>
        <v/>
      </c>
      <c r="BL831" t="str">
        <f>IF($B831&lt;&gt;VLOOKUP($BL$1,NAV!$A:$N,MATCH("SubFund_Code",NAV!$A$1:$N$1,0),0),"n/a",IF($BK831="",$BJ831/SUMIFS($BJ:$BJ,$BK:$BK,"",$B:$B,$B831)*VLOOKUP($BL$1,NAV!$A:$N,MATCH("Hedged sc",NAV!$A$1:$N$1,0),0)/VLOOKUP($BL$1,NAV!$A:$N,MATCH("SC in FUND CCY",NAV!$A$1:$N$1,0),0),IF($BK831&lt;&gt;VLOOKUP($BL$1,NAV!$A:$N,MATCH("SC",NAV!$A$1:$N$1,0),0),"n/a",$BJ831/VLOOKUP($BL$1,NAV!$A:$N,MATCH("SC in FUND CCY",NAV!$A$1:$N$1,0),0))))</f>
        <v>n/a</v>
      </c>
    </row>
    <row r="832" spans="1:64" hidden="1" x14ac:dyDescent="0.25">
      <c r="A832" s="1">
        <v>44196</v>
      </c>
      <c r="B832" t="s">
        <v>115</v>
      </c>
      <c r="C832" t="s">
        <v>116</v>
      </c>
      <c r="D832" t="s">
        <v>57</v>
      </c>
      <c r="E832" t="s">
        <v>124</v>
      </c>
      <c r="F832" t="s">
        <v>125</v>
      </c>
      <c r="G832" t="s">
        <v>126</v>
      </c>
      <c r="H832">
        <v>400</v>
      </c>
      <c r="I832" t="s">
        <v>197</v>
      </c>
      <c r="J832">
        <v>484</v>
      </c>
      <c r="K832" t="s">
        <v>207</v>
      </c>
      <c r="L832" t="s">
        <v>57</v>
      </c>
      <c r="P832">
        <v>792249000000</v>
      </c>
      <c r="Q832" t="s">
        <v>383</v>
      </c>
      <c r="R832" t="s">
        <v>199</v>
      </c>
      <c r="S832" t="s">
        <v>156</v>
      </c>
      <c r="T832" t="s">
        <v>213</v>
      </c>
      <c r="U832" t="s">
        <v>262</v>
      </c>
      <c r="V832">
        <v>890371</v>
      </c>
      <c r="W832" t="s">
        <v>384</v>
      </c>
      <c r="X832" t="s">
        <v>209</v>
      </c>
      <c r="AB832">
        <v>1043</v>
      </c>
      <c r="AC832" s="1">
        <v>43852</v>
      </c>
      <c r="AD832" s="1">
        <v>43857</v>
      </c>
      <c r="AE832" s="1">
        <v>43965</v>
      </c>
      <c r="AL832">
        <v>1</v>
      </c>
      <c r="AO832">
        <v>12853.466165</v>
      </c>
      <c r="AP832">
        <v>13181.55</v>
      </c>
      <c r="AQ832">
        <v>13748356.65</v>
      </c>
      <c r="AR832">
        <v>0</v>
      </c>
      <c r="AS832">
        <v>13748356.65</v>
      </c>
      <c r="AT832">
        <v>13748356.65</v>
      </c>
      <c r="AU832">
        <v>0</v>
      </c>
      <c r="AV832">
        <v>13748356.65</v>
      </c>
      <c r="AW832">
        <v>13406165.210000001</v>
      </c>
      <c r="AX832">
        <v>13406165.210000001</v>
      </c>
      <c r="BA832">
        <v>108210929.28</v>
      </c>
      <c r="BB832">
        <v>0</v>
      </c>
      <c r="BC832">
        <v>108210929.28</v>
      </c>
      <c r="BD832">
        <v>137294692.78999999</v>
      </c>
      <c r="BE832">
        <v>10.013757</v>
      </c>
      <c r="BF832" t="str">
        <f>IF(TRIM(W832)="",IF(TRIM(O832)="",IF(TRIM(M832)="","please check",CONCATENATE(M832,"_",COUNTIFS($M$2:$M832,M832,$C$2:$C832,$C832))),CONCATENATE(O832,"_",COUNTIFS($O$2:$O832,O832,$C$2:$C832,$C832))),W832)</f>
        <v>FR0010973149</v>
      </c>
      <c r="BG832" t="str">
        <f t="shared" si="44"/>
        <v/>
      </c>
      <c r="BH832">
        <f t="shared" si="45"/>
        <v>1043</v>
      </c>
      <c r="BI832">
        <f t="shared" si="46"/>
        <v>13748356.65</v>
      </c>
      <c r="BJ832">
        <f>IF($I832&lt;&gt;"F.E.T.",$AV832,IF($BK832="",IF($D832=$L832,$BI832,-SUMIFS($BI:$BI,$BG:$BG,$BG832,$B:$B,$B832,$L:$L,"&lt;&gt;"&amp;$L832)+SUMIFS($AY:$AY,$BG:$BG,$BG832,$B:$B,$B832)),IF($D832=$L832,-SUMIFS($BI:$BI,$BG:$BG,$BG832,$B:$B,$B832,$L:$L,"&lt;&gt;"&amp;$L832)*VLOOKUP($D832&amp;(IF($L832=MID($Q832,FIND("Bought ",$Q832)+7,3),MID($Q832,FIND("Sold ",$Q832)+5,3),IF($L832=MID($Q832,FIND("Sold ",$Q832)+5,3),MID($Q832,FIND("Bought ",$Q832)+7,3),"error"))),FX!$A:$B,2,0)+SUMIFS($AY:$AY,$BG:$BG,$BG832,$B:$B,$B832),$BI832*(VLOOKUP($D832&amp;$L832,FX!$A:$B,2,0)))))</f>
        <v>13748356.65</v>
      </c>
      <c r="BK832" t="str">
        <f>IF(E832="CASH",IFERROR(VLOOKUP(M832,[1]mapping!$A:$C,3,0),""),IF(I832="F.E.T.",IF(VLOOKUP(O832,[1]forwards!$E:$Q,13,0)=0,"",VLOOKUP(O832,[1]forwards!$E:$Q,13,0)),""))</f>
        <v/>
      </c>
      <c r="BL832" t="str">
        <f>IF($B832&lt;&gt;VLOOKUP($BL$1,NAV!$A:$N,MATCH("SubFund_Code",NAV!$A$1:$N$1,0),0),"n/a",IF($BK832="",$BJ832/SUMIFS($BJ:$BJ,$BK:$BK,"",$B:$B,$B832)*VLOOKUP($BL$1,NAV!$A:$N,MATCH("Hedged sc",NAV!$A$1:$N$1,0),0)/VLOOKUP($BL$1,NAV!$A:$N,MATCH("SC in FUND CCY",NAV!$A$1:$N$1,0),0),IF($BK832&lt;&gt;VLOOKUP($BL$1,NAV!$A:$N,MATCH("SC",NAV!$A$1:$N$1,0),0),"n/a",$BJ832/VLOOKUP($BL$1,NAV!$A:$N,MATCH("SC in FUND CCY",NAV!$A$1:$N$1,0),0))))</f>
        <v>n/a</v>
      </c>
    </row>
    <row r="833" spans="1:64" hidden="1" x14ac:dyDescent="0.25">
      <c r="A833" s="1">
        <v>44196</v>
      </c>
      <c r="B833" t="s">
        <v>115</v>
      </c>
      <c r="C833" t="s">
        <v>116</v>
      </c>
      <c r="D833" t="s">
        <v>57</v>
      </c>
      <c r="E833" t="s">
        <v>124</v>
      </c>
      <c r="F833" t="s">
        <v>125</v>
      </c>
      <c r="G833" t="s">
        <v>126</v>
      </c>
      <c r="H833">
        <v>400</v>
      </c>
      <c r="I833" t="s">
        <v>197</v>
      </c>
      <c r="J833">
        <v>485</v>
      </c>
      <c r="K833" t="s">
        <v>210</v>
      </c>
      <c r="L833" t="s">
        <v>57</v>
      </c>
      <c r="P833">
        <v>910343000000</v>
      </c>
      <c r="Q833" t="s">
        <v>387</v>
      </c>
      <c r="R833" t="s">
        <v>199</v>
      </c>
      <c r="S833" t="s">
        <v>149</v>
      </c>
      <c r="T833" t="s">
        <v>211</v>
      </c>
      <c r="U833" t="s">
        <v>262</v>
      </c>
      <c r="V833">
        <v>890371</v>
      </c>
      <c r="W833" t="s">
        <v>388</v>
      </c>
      <c r="X833" t="s">
        <v>389</v>
      </c>
      <c r="AB833">
        <v>353206</v>
      </c>
      <c r="AC833" s="1">
        <v>44112</v>
      </c>
      <c r="AD833" s="1">
        <v>44117</v>
      </c>
      <c r="AL833">
        <v>1</v>
      </c>
      <c r="AO833">
        <v>11.430676999999999</v>
      </c>
      <c r="AP833">
        <v>11.59</v>
      </c>
      <c r="AQ833">
        <v>4093657.54</v>
      </c>
      <c r="AR833">
        <v>0</v>
      </c>
      <c r="AS833">
        <v>4093657.54</v>
      </c>
      <c r="AT833">
        <v>4093657.54</v>
      </c>
      <c r="AU833">
        <v>0</v>
      </c>
      <c r="AV833">
        <v>4093657.54</v>
      </c>
      <c r="AW833">
        <v>4037383.7</v>
      </c>
      <c r="AX833">
        <v>4037383.7</v>
      </c>
      <c r="BA833">
        <v>108210929.28</v>
      </c>
      <c r="BB833">
        <v>0</v>
      </c>
      <c r="BC833">
        <v>108210929.28</v>
      </c>
      <c r="BD833">
        <v>137294692.78999999</v>
      </c>
      <c r="BE833">
        <v>2.9816579999999999</v>
      </c>
      <c r="BF833" t="str">
        <f>IF(TRIM(W833)="",IF(TRIM(O833)="",IF(TRIM(M833)="","please check",CONCATENATE(M833,"_",COUNTIFS($M$2:$M833,M833,$C$2:$C833,$C833))),CONCATENATE(O833,"_",COUNTIFS($O$2:$O833,O833,$C$2:$C833,$C833))),W833)</f>
        <v>LU1864664468</v>
      </c>
      <c r="BG833" t="str">
        <f t="shared" si="44"/>
        <v/>
      </c>
      <c r="BH833">
        <f t="shared" si="45"/>
        <v>353206</v>
      </c>
      <c r="BI833">
        <f t="shared" si="46"/>
        <v>4093657.54</v>
      </c>
      <c r="BJ833">
        <f>IF($I833&lt;&gt;"F.E.T.",$AV833,IF($BK833="",IF($D833=$L833,$BI833,-SUMIFS($BI:$BI,$BG:$BG,$BG833,$B:$B,$B833,$L:$L,"&lt;&gt;"&amp;$L833)+SUMIFS($AY:$AY,$BG:$BG,$BG833,$B:$B,$B833)),IF($D833=$L833,-SUMIFS($BI:$BI,$BG:$BG,$BG833,$B:$B,$B833,$L:$L,"&lt;&gt;"&amp;$L833)*VLOOKUP($D833&amp;(IF($L833=MID($Q833,FIND("Bought ",$Q833)+7,3),MID($Q833,FIND("Sold ",$Q833)+5,3),IF($L833=MID($Q833,FIND("Sold ",$Q833)+5,3),MID($Q833,FIND("Bought ",$Q833)+7,3),"error"))),FX!$A:$B,2,0)+SUMIFS($AY:$AY,$BG:$BG,$BG833,$B:$B,$B833),$BI833*(VLOOKUP($D833&amp;$L833,FX!$A:$B,2,0)))))</f>
        <v>4093657.54</v>
      </c>
      <c r="BK833" t="str">
        <f>IF(E833="CASH",IFERROR(VLOOKUP(M833,[1]mapping!$A:$C,3,0),""),IF(I833="F.E.T.",IF(VLOOKUP(O833,[1]forwards!$E:$Q,13,0)=0,"",VLOOKUP(O833,[1]forwards!$E:$Q,13,0)),""))</f>
        <v/>
      </c>
      <c r="BL833" t="str">
        <f>IF($B833&lt;&gt;VLOOKUP($BL$1,NAV!$A:$N,MATCH("SubFund_Code",NAV!$A$1:$N$1,0),0),"n/a",IF($BK833="",$BJ833/SUMIFS($BJ:$BJ,$BK:$BK,"",$B:$B,$B833)*VLOOKUP($BL$1,NAV!$A:$N,MATCH("Hedged sc",NAV!$A$1:$N$1,0),0)/VLOOKUP($BL$1,NAV!$A:$N,MATCH("SC in FUND CCY",NAV!$A$1:$N$1,0),0),IF($BK833&lt;&gt;VLOOKUP($BL$1,NAV!$A:$N,MATCH("SC",NAV!$A$1:$N$1,0),0),"n/a",$BJ833/VLOOKUP($BL$1,NAV!$A:$N,MATCH("SC in FUND CCY",NAV!$A$1:$N$1,0),0))))</f>
        <v>n/a</v>
      </c>
    </row>
    <row r="834" spans="1:64" hidden="1" x14ac:dyDescent="0.25">
      <c r="A834" s="1">
        <v>44196</v>
      </c>
      <c r="B834" t="s">
        <v>115</v>
      </c>
      <c r="C834" t="s">
        <v>116</v>
      </c>
      <c r="D834" t="s">
        <v>57</v>
      </c>
      <c r="E834" t="s">
        <v>124</v>
      </c>
      <c r="F834" t="s">
        <v>125</v>
      </c>
      <c r="G834" t="s">
        <v>126</v>
      </c>
      <c r="H834">
        <v>400</v>
      </c>
      <c r="I834" t="s">
        <v>197</v>
      </c>
      <c r="J834">
        <v>485</v>
      </c>
      <c r="K834" t="s">
        <v>210</v>
      </c>
      <c r="L834" t="s">
        <v>57</v>
      </c>
      <c r="P834">
        <v>981323000000</v>
      </c>
      <c r="Q834" t="s">
        <v>385</v>
      </c>
      <c r="R834" t="s">
        <v>199</v>
      </c>
      <c r="S834" t="s">
        <v>149</v>
      </c>
      <c r="T834" t="s">
        <v>211</v>
      </c>
      <c r="U834" t="s">
        <v>262</v>
      </c>
      <c r="V834">
        <v>890371</v>
      </c>
      <c r="W834" t="s">
        <v>386</v>
      </c>
      <c r="X834" t="s">
        <v>209</v>
      </c>
      <c r="AB834">
        <v>7134</v>
      </c>
      <c r="AC834" s="1">
        <v>43864</v>
      </c>
      <c r="AD834" s="1">
        <v>43867</v>
      </c>
      <c r="AL834">
        <v>1</v>
      </c>
      <c r="AO834">
        <v>1137.126606</v>
      </c>
      <c r="AP834">
        <v>1151.49</v>
      </c>
      <c r="AQ834">
        <v>8214729.6600000001</v>
      </c>
      <c r="AR834">
        <v>0</v>
      </c>
      <c r="AS834">
        <v>8214729.6600000001</v>
      </c>
      <c r="AT834">
        <v>8214729.6600000001</v>
      </c>
      <c r="AU834">
        <v>0</v>
      </c>
      <c r="AV834">
        <v>8214729.6600000001</v>
      </c>
      <c r="AW834">
        <v>8112261.21</v>
      </c>
      <c r="AX834">
        <v>8112261.21</v>
      </c>
      <c r="BA834">
        <v>108210929.28</v>
      </c>
      <c r="BB834">
        <v>0</v>
      </c>
      <c r="BC834">
        <v>108210929.28</v>
      </c>
      <c r="BD834">
        <v>137294692.78999999</v>
      </c>
      <c r="BE834">
        <v>5.9832830000000001</v>
      </c>
      <c r="BF834" t="str">
        <f>IF(TRIM(W834)="",IF(TRIM(O834)="",IF(TRIM(M834)="","please check",CONCATENATE(M834,"_",COUNTIFS($M$2:$M834,M834,$C$2:$C834,$C834))),CONCATENATE(O834,"_",COUNTIFS($O$2:$O834,O834,$C$2:$C834,$C834))),W834)</f>
        <v>LU1313770619</v>
      </c>
      <c r="BG834" t="str">
        <f t="shared" si="44"/>
        <v/>
      </c>
      <c r="BH834">
        <f t="shared" si="45"/>
        <v>7134</v>
      </c>
      <c r="BI834">
        <f t="shared" si="46"/>
        <v>8214729.6600000001</v>
      </c>
      <c r="BJ834">
        <f>IF($I834&lt;&gt;"F.E.T.",$AV834,IF($BK834="",IF($D834=$L834,$BI834,-SUMIFS($BI:$BI,$BG:$BG,$BG834,$B:$B,$B834,$L:$L,"&lt;&gt;"&amp;$L834)+SUMIFS($AY:$AY,$BG:$BG,$BG834,$B:$B,$B834)),IF($D834=$L834,-SUMIFS($BI:$BI,$BG:$BG,$BG834,$B:$B,$B834,$L:$L,"&lt;&gt;"&amp;$L834)*VLOOKUP($D834&amp;(IF($L834=MID($Q834,FIND("Bought ",$Q834)+7,3),MID($Q834,FIND("Sold ",$Q834)+5,3),IF($L834=MID($Q834,FIND("Sold ",$Q834)+5,3),MID($Q834,FIND("Bought ",$Q834)+7,3),"error"))),FX!$A:$B,2,0)+SUMIFS($AY:$AY,$BG:$BG,$BG834,$B:$B,$B834),$BI834*(VLOOKUP($D834&amp;$L834,FX!$A:$B,2,0)))))</f>
        <v>8214729.6600000001</v>
      </c>
      <c r="BK834" t="str">
        <f>IF(E834="CASH",IFERROR(VLOOKUP(M834,[1]mapping!$A:$C,3,0),""),IF(I834="F.E.T.",IF(VLOOKUP(O834,[1]forwards!$E:$Q,13,0)=0,"",VLOOKUP(O834,[1]forwards!$E:$Q,13,0)),""))</f>
        <v/>
      </c>
      <c r="BL834" t="str">
        <f>IF($B834&lt;&gt;VLOOKUP($BL$1,NAV!$A:$N,MATCH("SubFund_Code",NAV!$A$1:$N$1,0),0),"n/a",IF($BK834="",$BJ834/SUMIFS($BJ:$BJ,$BK:$BK,"",$B:$B,$B834)*VLOOKUP($BL$1,NAV!$A:$N,MATCH("Hedged sc",NAV!$A$1:$N$1,0),0)/VLOOKUP($BL$1,NAV!$A:$N,MATCH("SC in FUND CCY",NAV!$A$1:$N$1,0),0),IF($BK834&lt;&gt;VLOOKUP($BL$1,NAV!$A:$N,MATCH("SC",NAV!$A$1:$N$1,0),0),"n/a",$BJ834/VLOOKUP($BL$1,NAV!$A:$N,MATCH("SC in FUND CCY",NAV!$A$1:$N$1,0),0))))</f>
        <v>n/a</v>
      </c>
    </row>
    <row r="835" spans="1:64" hidden="1" x14ac:dyDescent="0.25">
      <c r="A835" s="1">
        <v>44196</v>
      </c>
      <c r="B835" t="s">
        <v>115</v>
      </c>
      <c r="C835" t="s">
        <v>116</v>
      </c>
      <c r="D835" t="s">
        <v>57</v>
      </c>
      <c r="E835" t="s">
        <v>124</v>
      </c>
      <c r="F835" t="s">
        <v>125</v>
      </c>
      <c r="G835" t="s">
        <v>126</v>
      </c>
      <c r="H835">
        <v>400</v>
      </c>
      <c r="I835" t="s">
        <v>197</v>
      </c>
      <c r="J835">
        <v>485</v>
      </c>
      <c r="K835" t="s">
        <v>210</v>
      </c>
      <c r="L835" t="s">
        <v>57</v>
      </c>
      <c r="P835">
        <v>880234000000</v>
      </c>
      <c r="Q835" t="s">
        <v>394</v>
      </c>
      <c r="R835" t="s">
        <v>199</v>
      </c>
      <c r="S835" t="s">
        <v>149</v>
      </c>
      <c r="T835" t="s">
        <v>211</v>
      </c>
      <c r="U835" t="s">
        <v>262</v>
      </c>
      <c r="V835">
        <v>890371</v>
      </c>
      <c r="W835" t="s">
        <v>395</v>
      </c>
      <c r="X835" t="s">
        <v>396</v>
      </c>
      <c r="AB835">
        <v>40707</v>
      </c>
      <c r="AC835" s="1">
        <v>44028</v>
      </c>
      <c r="AD835" s="1">
        <v>44033</v>
      </c>
      <c r="AL835">
        <v>1</v>
      </c>
      <c r="AO835">
        <v>110.688406</v>
      </c>
      <c r="AP835">
        <v>116.22</v>
      </c>
      <c r="AQ835">
        <v>4730967.54</v>
      </c>
      <c r="AR835">
        <v>0</v>
      </c>
      <c r="AS835">
        <v>4730967.54</v>
      </c>
      <c r="AT835">
        <v>4730967.54</v>
      </c>
      <c r="AU835">
        <v>0</v>
      </c>
      <c r="AV835">
        <v>4730967.54</v>
      </c>
      <c r="AW835">
        <v>4505792.93</v>
      </c>
      <c r="AX835">
        <v>4505792.93</v>
      </c>
      <c r="BA835">
        <v>108210929.28</v>
      </c>
      <c r="BB835">
        <v>0</v>
      </c>
      <c r="BC835">
        <v>108210929.28</v>
      </c>
      <c r="BD835">
        <v>137294692.78999999</v>
      </c>
      <c r="BE835">
        <v>3.4458489999999999</v>
      </c>
      <c r="BF835" t="str">
        <f>IF(TRIM(W835)="",IF(TRIM(O835)="",IF(TRIM(M835)="","please check",CONCATENATE(M835,"_",COUNTIFS($M$2:$M835,M835,$C$2:$C835,$C835))),CONCATENATE(O835,"_",COUNTIFS($O$2:$O835,O835,$C$2:$C835,$C835))),W835)</f>
        <v>LU1927799012</v>
      </c>
      <c r="BG835" t="str">
        <f t="shared" si="44"/>
        <v/>
      </c>
      <c r="BH835">
        <f t="shared" si="45"/>
        <v>40707</v>
      </c>
      <c r="BI835">
        <f t="shared" si="46"/>
        <v>4730967.54</v>
      </c>
      <c r="BJ835">
        <f>IF($I835&lt;&gt;"F.E.T.",$AV835,IF($BK835="",IF($D835=$L835,$BI835,-SUMIFS($BI:$BI,$BG:$BG,$BG835,$B:$B,$B835,$L:$L,"&lt;&gt;"&amp;$L835)+SUMIFS($AY:$AY,$BG:$BG,$BG835,$B:$B,$B835)),IF($D835=$L835,-SUMIFS($BI:$BI,$BG:$BG,$BG835,$B:$B,$B835,$L:$L,"&lt;&gt;"&amp;$L835)*VLOOKUP($D835&amp;(IF($L835=MID($Q835,FIND("Bought ",$Q835)+7,3),MID($Q835,FIND("Sold ",$Q835)+5,3),IF($L835=MID($Q835,FIND("Sold ",$Q835)+5,3),MID($Q835,FIND("Bought ",$Q835)+7,3),"error"))),FX!$A:$B,2,0)+SUMIFS($AY:$AY,$BG:$BG,$BG835,$B:$B,$B835),$BI835*(VLOOKUP($D835&amp;$L835,FX!$A:$B,2,0)))))</f>
        <v>4730967.54</v>
      </c>
      <c r="BK835" t="str">
        <f>IF(E835="CASH",IFERROR(VLOOKUP(M835,[1]mapping!$A:$C,3,0),""),IF(I835="F.E.T.",IF(VLOOKUP(O835,[1]forwards!$E:$Q,13,0)=0,"",VLOOKUP(O835,[1]forwards!$E:$Q,13,0)),""))</f>
        <v/>
      </c>
      <c r="BL835" t="str">
        <f>IF($B835&lt;&gt;VLOOKUP($BL$1,NAV!$A:$N,MATCH("SubFund_Code",NAV!$A$1:$N$1,0),0),"n/a",IF($BK835="",$BJ835/SUMIFS($BJ:$BJ,$BK:$BK,"",$B:$B,$B835)*VLOOKUP($BL$1,NAV!$A:$N,MATCH("Hedged sc",NAV!$A$1:$N$1,0),0)/VLOOKUP($BL$1,NAV!$A:$N,MATCH("SC in FUND CCY",NAV!$A$1:$N$1,0),0),IF($BK835&lt;&gt;VLOOKUP($BL$1,NAV!$A:$N,MATCH("SC",NAV!$A$1:$N$1,0),0),"n/a",$BJ835/VLOOKUP($BL$1,NAV!$A:$N,MATCH("SC in FUND CCY",NAV!$A$1:$N$1,0),0))))</f>
        <v>n/a</v>
      </c>
    </row>
    <row r="836" spans="1:64" hidden="1" x14ac:dyDescent="0.25">
      <c r="A836" s="1">
        <v>44196</v>
      </c>
      <c r="B836" t="s">
        <v>115</v>
      </c>
      <c r="C836" t="s">
        <v>116</v>
      </c>
      <c r="D836" t="s">
        <v>57</v>
      </c>
      <c r="E836" t="s">
        <v>124</v>
      </c>
      <c r="F836" t="s">
        <v>125</v>
      </c>
      <c r="G836" t="s">
        <v>126</v>
      </c>
      <c r="H836">
        <v>400</v>
      </c>
      <c r="I836" t="s">
        <v>197</v>
      </c>
      <c r="J836">
        <v>485</v>
      </c>
      <c r="K836" t="s">
        <v>210</v>
      </c>
      <c r="L836" t="s">
        <v>57</v>
      </c>
      <c r="P836">
        <v>855835000000</v>
      </c>
      <c r="Q836" t="s">
        <v>390</v>
      </c>
      <c r="R836" t="s">
        <v>199</v>
      </c>
      <c r="S836" t="s">
        <v>200</v>
      </c>
      <c r="T836" t="s">
        <v>391</v>
      </c>
      <c r="U836" t="s">
        <v>262</v>
      </c>
      <c r="V836">
        <v>890371</v>
      </c>
      <c r="W836" t="s">
        <v>392</v>
      </c>
      <c r="X836" t="s">
        <v>393</v>
      </c>
      <c r="AB836">
        <v>3153840</v>
      </c>
      <c r="AC836" s="1">
        <v>44019</v>
      </c>
      <c r="AD836" s="1">
        <v>44022</v>
      </c>
      <c r="AL836">
        <v>1</v>
      </c>
      <c r="AO836">
        <v>1.2156709999999999</v>
      </c>
      <c r="AP836">
        <v>1.2547999999999999</v>
      </c>
      <c r="AQ836">
        <v>3957438.43</v>
      </c>
      <c r="AR836">
        <v>0</v>
      </c>
      <c r="AS836">
        <v>3957438.43</v>
      </c>
      <c r="AT836">
        <v>3957438.43</v>
      </c>
      <c r="AU836">
        <v>0</v>
      </c>
      <c r="AV836">
        <v>3957438.43</v>
      </c>
      <c r="AW836">
        <v>3834033.34</v>
      </c>
      <c r="AX836">
        <v>3834033.34</v>
      </c>
      <c r="BA836">
        <v>108210929.28</v>
      </c>
      <c r="BB836">
        <v>0</v>
      </c>
      <c r="BC836">
        <v>108210929.28</v>
      </c>
      <c r="BD836">
        <v>137294692.78999999</v>
      </c>
      <c r="BE836">
        <v>2.882441</v>
      </c>
      <c r="BF836" t="str">
        <f>IF(TRIM(W836)="",IF(TRIM(O836)="",IF(TRIM(M836)="","please check",CONCATENATE(M836,"_",COUNTIFS($M$2:$M836,M836,$C$2:$C836,$C836))),CONCATENATE(O836,"_",COUNTIFS($O$2:$O836,O836,$C$2:$C836,$C836))),W836)</f>
        <v>IE00BGFB9913</v>
      </c>
      <c r="BG836" t="str">
        <f t="shared" si="44"/>
        <v/>
      </c>
      <c r="BH836">
        <f t="shared" si="45"/>
        <v>3153840</v>
      </c>
      <c r="BI836">
        <f t="shared" si="46"/>
        <v>3957438.43</v>
      </c>
      <c r="BJ836">
        <f>IF($I836&lt;&gt;"F.E.T.",$AV836,IF($BK836="",IF($D836=$L836,$BI836,-SUMIFS($BI:$BI,$BG:$BG,$BG836,$B:$B,$B836,$L:$L,"&lt;&gt;"&amp;$L836)+SUMIFS($AY:$AY,$BG:$BG,$BG836,$B:$B,$B836)),IF($D836=$L836,-SUMIFS($BI:$BI,$BG:$BG,$BG836,$B:$B,$B836,$L:$L,"&lt;&gt;"&amp;$L836)*VLOOKUP($D836&amp;(IF($L836=MID($Q836,FIND("Bought ",$Q836)+7,3),MID($Q836,FIND("Sold ",$Q836)+5,3),IF($L836=MID($Q836,FIND("Sold ",$Q836)+5,3),MID($Q836,FIND("Bought ",$Q836)+7,3),"error"))),FX!$A:$B,2,0)+SUMIFS($AY:$AY,$BG:$BG,$BG836,$B:$B,$B836),$BI836*(VLOOKUP($D836&amp;$L836,FX!$A:$B,2,0)))))</f>
        <v>3957438.43</v>
      </c>
      <c r="BK836" t="str">
        <f>IF(E836="CASH",IFERROR(VLOOKUP(M836,[1]mapping!$A:$C,3,0),""),IF(I836="F.E.T.",IF(VLOOKUP(O836,[1]forwards!$E:$Q,13,0)=0,"",VLOOKUP(O836,[1]forwards!$E:$Q,13,0)),""))</f>
        <v/>
      </c>
      <c r="BL836" t="str">
        <f>IF($B836&lt;&gt;VLOOKUP($BL$1,NAV!$A:$N,MATCH("SubFund_Code",NAV!$A$1:$N$1,0),0),"n/a",IF($BK836="",$BJ836/SUMIFS($BJ:$BJ,$BK:$BK,"",$B:$B,$B836)*VLOOKUP($BL$1,NAV!$A:$N,MATCH("Hedged sc",NAV!$A$1:$N$1,0),0)/VLOOKUP($BL$1,NAV!$A:$N,MATCH("SC in FUND CCY",NAV!$A$1:$N$1,0),0),IF($BK836&lt;&gt;VLOOKUP($BL$1,NAV!$A:$N,MATCH("SC",NAV!$A$1:$N$1,0),0),"n/a",$BJ836/VLOOKUP($BL$1,NAV!$A:$N,MATCH("SC in FUND CCY",NAV!$A$1:$N$1,0),0))))</f>
        <v>n/a</v>
      </c>
    </row>
    <row r="837" spans="1:64" hidden="1" x14ac:dyDescent="0.25">
      <c r="A837" s="1">
        <v>44196</v>
      </c>
      <c r="B837" t="s">
        <v>115</v>
      </c>
      <c r="C837" t="s">
        <v>116</v>
      </c>
      <c r="D837" t="s">
        <v>57</v>
      </c>
      <c r="E837" t="s">
        <v>124</v>
      </c>
      <c r="F837" t="s">
        <v>125</v>
      </c>
      <c r="G837" t="s">
        <v>126</v>
      </c>
      <c r="H837">
        <v>400</v>
      </c>
      <c r="I837" t="s">
        <v>197</v>
      </c>
      <c r="J837">
        <v>485</v>
      </c>
      <c r="K837" t="s">
        <v>210</v>
      </c>
      <c r="L837" t="s">
        <v>57</v>
      </c>
      <c r="P837">
        <v>622143000000</v>
      </c>
      <c r="Q837" t="s">
        <v>397</v>
      </c>
      <c r="R837" t="s">
        <v>199</v>
      </c>
      <c r="S837" t="s">
        <v>149</v>
      </c>
      <c r="T837" t="s">
        <v>211</v>
      </c>
      <c r="U837" t="s">
        <v>262</v>
      </c>
      <c r="V837">
        <v>890371</v>
      </c>
      <c r="W837" t="s">
        <v>398</v>
      </c>
      <c r="X837" t="s">
        <v>399</v>
      </c>
      <c r="AB837">
        <v>7940</v>
      </c>
      <c r="AC837" s="1">
        <v>43852</v>
      </c>
      <c r="AD837" s="1">
        <v>43854</v>
      </c>
      <c r="AL837">
        <v>1</v>
      </c>
      <c r="AO837">
        <v>1664.0435930000001</v>
      </c>
      <c r="AP837">
        <v>1700.1</v>
      </c>
      <c r="AQ837">
        <v>13498794</v>
      </c>
      <c r="AR837">
        <v>0</v>
      </c>
      <c r="AS837">
        <v>13498794</v>
      </c>
      <c r="AT837">
        <v>13498794</v>
      </c>
      <c r="AU837">
        <v>0</v>
      </c>
      <c r="AV837">
        <v>13498794</v>
      </c>
      <c r="AW837">
        <v>13212506.130000001</v>
      </c>
      <c r="AX837">
        <v>13212506.130000001</v>
      </c>
      <c r="BA837">
        <v>108210929.28</v>
      </c>
      <c r="BB837">
        <v>0</v>
      </c>
      <c r="BC837">
        <v>108210929.28</v>
      </c>
      <c r="BD837">
        <v>137294692.78999999</v>
      </c>
      <c r="BE837">
        <v>9.8319849999999995</v>
      </c>
      <c r="BF837" t="str">
        <f>IF(TRIM(W837)="",IF(TRIM(O837)="",IF(TRIM(M837)="","please check",CONCATENATE(M837,"_",COUNTIFS($M$2:$M837,M837,$C$2:$C837,$C837))),CONCATENATE(O837,"_",COUNTIFS($O$2:$O837,O837,$C$2:$C837,$C837))),W837)</f>
        <v>LU0336683767</v>
      </c>
      <c r="BG837" t="str">
        <f t="shared" si="44"/>
        <v/>
      </c>
      <c r="BH837">
        <f t="shared" si="45"/>
        <v>7940</v>
      </c>
      <c r="BI837">
        <f t="shared" si="46"/>
        <v>13498794</v>
      </c>
      <c r="BJ837">
        <f>IF($I837&lt;&gt;"F.E.T.",$AV837,IF($BK837="",IF($D837=$L837,$BI837,-SUMIFS($BI:$BI,$BG:$BG,$BG837,$B:$B,$B837,$L:$L,"&lt;&gt;"&amp;$L837)+SUMIFS($AY:$AY,$BG:$BG,$BG837,$B:$B,$B837)),IF($D837=$L837,-SUMIFS($BI:$BI,$BG:$BG,$BG837,$B:$B,$B837,$L:$L,"&lt;&gt;"&amp;$L837)*VLOOKUP($D837&amp;(IF($L837=MID($Q837,FIND("Bought ",$Q837)+7,3),MID($Q837,FIND("Sold ",$Q837)+5,3),IF($L837=MID($Q837,FIND("Sold ",$Q837)+5,3),MID($Q837,FIND("Bought ",$Q837)+7,3),"error"))),FX!$A:$B,2,0)+SUMIFS($AY:$AY,$BG:$BG,$BG837,$B:$B,$B837),$BI837*(VLOOKUP($D837&amp;$L837,FX!$A:$B,2,0)))))</f>
        <v>13498794</v>
      </c>
      <c r="BK837" t="str">
        <f>IF(E837="CASH",IFERROR(VLOOKUP(M837,[1]mapping!$A:$C,3,0),""),IF(I837="F.E.T.",IF(VLOOKUP(O837,[1]forwards!$E:$Q,13,0)=0,"",VLOOKUP(O837,[1]forwards!$E:$Q,13,0)),""))</f>
        <v/>
      </c>
      <c r="BL837" t="str">
        <f>IF($B837&lt;&gt;VLOOKUP($BL$1,NAV!$A:$N,MATCH("SubFund_Code",NAV!$A$1:$N$1,0),0),"n/a",IF($BK837="",$BJ837/SUMIFS($BJ:$BJ,$BK:$BK,"",$B:$B,$B837)*VLOOKUP($BL$1,NAV!$A:$N,MATCH("Hedged sc",NAV!$A$1:$N$1,0),0)/VLOOKUP($BL$1,NAV!$A:$N,MATCH("SC in FUND CCY",NAV!$A$1:$N$1,0),0),IF($BK837&lt;&gt;VLOOKUP($BL$1,NAV!$A:$N,MATCH("SC",NAV!$A$1:$N$1,0),0),"n/a",$BJ837/VLOOKUP($BL$1,NAV!$A:$N,MATCH("SC in FUND CCY",NAV!$A$1:$N$1,0),0))))</f>
        <v>n/a</v>
      </c>
    </row>
    <row r="838" spans="1:64" hidden="1" x14ac:dyDescent="0.25">
      <c r="A838" s="1">
        <v>44196</v>
      </c>
      <c r="B838" t="s">
        <v>115</v>
      </c>
      <c r="C838" t="s">
        <v>116</v>
      </c>
      <c r="D838" t="s">
        <v>57</v>
      </c>
      <c r="E838" t="s">
        <v>124</v>
      </c>
      <c r="F838" t="s">
        <v>125</v>
      </c>
      <c r="G838" t="s">
        <v>126</v>
      </c>
      <c r="H838">
        <v>400</v>
      </c>
      <c r="I838" t="s">
        <v>197</v>
      </c>
      <c r="J838">
        <v>485</v>
      </c>
      <c r="K838" t="s">
        <v>210</v>
      </c>
      <c r="L838" t="s">
        <v>57</v>
      </c>
      <c r="P838">
        <v>270399000000</v>
      </c>
      <c r="Q838" t="s">
        <v>421</v>
      </c>
      <c r="R838" t="s">
        <v>199</v>
      </c>
      <c r="S838" t="s">
        <v>130</v>
      </c>
      <c r="T838" t="s">
        <v>211</v>
      </c>
      <c r="U838" t="s">
        <v>262</v>
      </c>
      <c r="V838">
        <v>890371</v>
      </c>
      <c r="W838" t="s">
        <v>422</v>
      </c>
      <c r="X838" t="s">
        <v>209</v>
      </c>
      <c r="AB838">
        <v>21899</v>
      </c>
      <c r="AC838" s="1">
        <v>44131</v>
      </c>
      <c r="AD838" s="1">
        <v>44133</v>
      </c>
      <c r="AL838">
        <v>1</v>
      </c>
      <c r="AO838">
        <v>357.643238</v>
      </c>
      <c r="AP838">
        <v>374.39</v>
      </c>
      <c r="AQ838">
        <v>8198766.6100000003</v>
      </c>
      <c r="AR838">
        <v>0</v>
      </c>
      <c r="AS838">
        <v>8198766.6100000003</v>
      </c>
      <c r="AT838">
        <v>8198766.6100000003</v>
      </c>
      <c r="AU838">
        <v>0</v>
      </c>
      <c r="AV838">
        <v>8198766.6100000003</v>
      </c>
      <c r="AW838">
        <v>7832029.2699999996</v>
      </c>
      <c r="AX838">
        <v>7832029.2699999996</v>
      </c>
      <c r="BA838">
        <v>108210929.28</v>
      </c>
      <c r="BB838">
        <v>0</v>
      </c>
      <c r="BC838">
        <v>108210929.28</v>
      </c>
      <c r="BD838">
        <v>137294692.78999999</v>
      </c>
      <c r="BE838">
        <v>5.9716560000000003</v>
      </c>
      <c r="BF838" t="str">
        <f>IF(TRIM(W838)="",IF(TRIM(O838)="",IF(TRIM(M838)="","please check",CONCATENATE(M838,"_",COUNTIFS($M$2:$M838,M838,$C$2:$C838,$C838))),CONCATENATE(O838,"_",COUNTIFS($O$2:$O838,O838,$C$2:$C838,$C838))),W838)</f>
        <v>BE0948492260</v>
      </c>
      <c r="BG838" t="str">
        <f t="shared" si="44"/>
        <v/>
      </c>
      <c r="BH838">
        <f t="shared" si="45"/>
        <v>21899</v>
      </c>
      <c r="BI838">
        <f t="shared" si="46"/>
        <v>8198766.6100000003</v>
      </c>
      <c r="BJ838">
        <f>IF($I838&lt;&gt;"F.E.T.",$AV838,IF($BK838="",IF($D838=$L838,$BI838,-SUMIFS($BI:$BI,$BG:$BG,$BG838,$B:$B,$B838,$L:$L,"&lt;&gt;"&amp;$L838)+SUMIFS($AY:$AY,$BG:$BG,$BG838,$B:$B,$B838)),IF($D838=$L838,-SUMIFS($BI:$BI,$BG:$BG,$BG838,$B:$B,$B838,$L:$L,"&lt;&gt;"&amp;$L838)*VLOOKUP($D838&amp;(IF($L838=MID($Q838,FIND("Bought ",$Q838)+7,3),MID($Q838,FIND("Sold ",$Q838)+5,3),IF($L838=MID($Q838,FIND("Sold ",$Q838)+5,3),MID($Q838,FIND("Bought ",$Q838)+7,3),"error"))),FX!$A:$B,2,0)+SUMIFS($AY:$AY,$BG:$BG,$BG838,$B:$B,$B838),$BI838*(VLOOKUP($D838&amp;$L838,FX!$A:$B,2,0)))))</f>
        <v>8198766.6100000003</v>
      </c>
      <c r="BK838" t="str">
        <f>IF(E838="CASH",IFERROR(VLOOKUP(M838,[1]mapping!$A:$C,3,0),""),IF(I838="F.E.T.",IF(VLOOKUP(O838,[1]forwards!$E:$Q,13,0)=0,"",VLOOKUP(O838,[1]forwards!$E:$Q,13,0)),""))</f>
        <v/>
      </c>
      <c r="BL838" t="str">
        <f>IF($B838&lt;&gt;VLOOKUP($BL$1,NAV!$A:$N,MATCH("SubFund_Code",NAV!$A$1:$N$1,0),0),"n/a",IF($BK838="",$BJ838/SUMIFS($BJ:$BJ,$BK:$BK,"",$B:$B,$B838)*VLOOKUP($BL$1,NAV!$A:$N,MATCH("Hedged sc",NAV!$A$1:$N$1,0),0)/VLOOKUP($BL$1,NAV!$A:$N,MATCH("SC in FUND CCY",NAV!$A$1:$N$1,0),0),IF($BK838&lt;&gt;VLOOKUP($BL$1,NAV!$A:$N,MATCH("SC",NAV!$A$1:$N$1,0),0),"n/a",$BJ838/VLOOKUP($BL$1,NAV!$A:$N,MATCH("SC in FUND CCY",NAV!$A$1:$N$1,0),0))))</f>
        <v>n/a</v>
      </c>
    </row>
    <row r="839" spans="1:64" hidden="1" x14ac:dyDescent="0.25">
      <c r="A839" s="1">
        <v>44196</v>
      </c>
      <c r="B839" t="s">
        <v>115</v>
      </c>
      <c r="C839" t="s">
        <v>116</v>
      </c>
      <c r="D839" t="s">
        <v>57</v>
      </c>
      <c r="E839" t="s">
        <v>124</v>
      </c>
      <c r="F839" t="s">
        <v>125</v>
      </c>
      <c r="G839" t="s">
        <v>126</v>
      </c>
      <c r="H839">
        <v>400</v>
      </c>
      <c r="I839" t="s">
        <v>197</v>
      </c>
      <c r="J839">
        <v>410</v>
      </c>
      <c r="K839" t="s">
        <v>198</v>
      </c>
      <c r="L839" t="s">
        <v>63</v>
      </c>
      <c r="P839">
        <v>339427000000</v>
      </c>
      <c r="Q839" t="s">
        <v>433</v>
      </c>
      <c r="R839" t="s">
        <v>199</v>
      </c>
      <c r="S839" t="s">
        <v>200</v>
      </c>
      <c r="T839" t="s">
        <v>206</v>
      </c>
      <c r="U839" t="s">
        <v>219</v>
      </c>
      <c r="V839">
        <v>20052</v>
      </c>
      <c r="W839" t="s">
        <v>434</v>
      </c>
      <c r="X839" t="s">
        <v>435</v>
      </c>
      <c r="AB839">
        <v>217469</v>
      </c>
      <c r="AC839" s="1">
        <v>44134</v>
      </c>
      <c r="AD839" s="1">
        <v>44139</v>
      </c>
      <c r="AL839">
        <v>1.1648499999999999</v>
      </c>
      <c r="AO839">
        <v>6.9165739999999998</v>
      </c>
      <c r="AP839">
        <v>8.4774999999999991</v>
      </c>
      <c r="AQ839">
        <v>1843593.45</v>
      </c>
      <c r="AR839">
        <v>0</v>
      </c>
      <c r="AS839">
        <v>1843593.45</v>
      </c>
      <c r="AT839">
        <v>1506757.75</v>
      </c>
      <c r="AU839">
        <v>0</v>
      </c>
      <c r="AV839">
        <v>1506757.75</v>
      </c>
      <c r="AW839">
        <v>1504140.51</v>
      </c>
      <c r="AX839">
        <v>1291273.99</v>
      </c>
      <c r="BA839">
        <v>24762330.890000001</v>
      </c>
      <c r="BB839">
        <v>0</v>
      </c>
      <c r="BC839">
        <v>24762330.890000001</v>
      </c>
      <c r="BD839">
        <v>137294692.78999999</v>
      </c>
      <c r="BE839">
        <v>1.0974619999999999</v>
      </c>
      <c r="BF839" t="str">
        <f>IF(TRIM(W839)="",IF(TRIM(O839)="",IF(TRIM(M839)="","please check",CONCATENATE(M839,"_",COUNTIFS($M$2:$M839,M839,$C$2:$C839,$C839))),CONCATENATE(O839,"_",COUNTIFS($O$2:$O839,O839,$C$2:$C839,$C839))),W839)</f>
        <v>IE00BYVJRP78</v>
      </c>
      <c r="BG839" t="str">
        <f t="shared" ref="BG839:BG902" si="47">IF(TRIM(O839)="","",IFERROR(_xlfn.NUMBERVALUE(TRIM(O839)),TRIM(O839)))</f>
        <v/>
      </c>
      <c r="BH839">
        <f t="shared" ref="BH839:BH902" si="48">IF(I839="F.E.T.",$AW839,IF(AB839="",AQ839,AB839))</f>
        <v>217469</v>
      </c>
      <c r="BI839">
        <f t="shared" ref="BI839:BI902" si="49">IF($I839&lt;&gt;"F.E.T.",$AS839,$BH839)</f>
        <v>1843593.45</v>
      </c>
      <c r="BJ839">
        <f>IF($I839&lt;&gt;"F.E.T.",$AV839,IF($BK839="",IF($D839=$L839,$BI839,-SUMIFS($BI:$BI,$BG:$BG,$BG839,$B:$B,$B839,$L:$L,"&lt;&gt;"&amp;$L839)+SUMIFS($AY:$AY,$BG:$BG,$BG839,$B:$B,$B839)),IF($D839=$L839,-SUMIFS($BI:$BI,$BG:$BG,$BG839,$B:$B,$B839,$L:$L,"&lt;&gt;"&amp;$L839)*VLOOKUP($D839&amp;(IF($L839=MID($Q839,FIND("Bought ",$Q839)+7,3),MID($Q839,FIND("Sold ",$Q839)+5,3),IF($L839=MID($Q839,FIND("Sold ",$Q839)+5,3),MID($Q839,FIND("Bought ",$Q839)+7,3),"error"))),FX!$A:$B,2,0)+SUMIFS($AY:$AY,$BG:$BG,$BG839,$B:$B,$B839),$BI839*(VLOOKUP($D839&amp;$L839,FX!$A:$B,2,0)))))</f>
        <v>1506757.75</v>
      </c>
      <c r="BK839" t="str">
        <f>IF(E839="CASH",IFERROR(VLOOKUP(M839,[1]mapping!$A:$C,3,0),""),IF(I839="F.E.T.",IF(VLOOKUP(O839,[1]forwards!$E:$Q,13,0)=0,"",VLOOKUP(O839,[1]forwards!$E:$Q,13,0)),""))</f>
        <v/>
      </c>
      <c r="BL839" t="str">
        <f>IF($B839&lt;&gt;VLOOKUP($BL$1,NAV!$A:$N,MATCH("SubFund_Code",NAV!$A$1:$N$1,0),0),"n/a",IF($BK839="",$BJ839/SUMIFS($BJ:$BJ,$BK:$BK,"",$B:$B,$B839)*VLOOKUP($BL$1,NAV!$A:$N,MATCH("Hedged sc",NAV!$A$1:$N$1,0),0)/VLOOKUP($BL$1,NAV!$A:$N,MATCH("SC in FUND CCY",NAV!$A$1:$N$1,0),0),IF($BK839&lt;&gt;VLOOKUP($BL$1,NAV!$A:$N,MATCH("SC",NAV!$A$1:$N$1,0),0),"n/a",$BJ839/VLOOKUP($BL$1,NAV!$A:$N,MATCH("SC in FUND CCY",NAV!$A$1:$N$1,0),0))))</f>
        <v>n/a</v>
      </c>
    </row>
    <row r="840" spans="1:64" hidden="1" x14ac:dyDescent="0.25">
      <c r="A840" s="1">
        <v>44196</v>
      </c>
      <c r="B840" t="s">
        <v>115</v>
      </c>
      <c r="C840" t="s">
        <v>116</v>
      </c>
      <c r="D840" t="s">
        <v>57</v>
      </c>
      <c r="E840" t="s">
        <v>124</v>
      </c>
      <c r="F840" t="s">
        <v>125</v>
      </c>
      <c r="G840" t="s">
        <v>126</v>
      </c>
      <c r="H840">
        <v>400</v>
      </c>
      <c r="I840" t="s">
        <v>197</v>
      </c>
      <c r="J840">
        <v>410</v>
      </c>
      <c r="K840" t="s">
        <v>198</v>
      </c>
      <c r="L840" t="s">
        <v>63</v>
      </c>
      <c r="P840">
        <v>635901000000</v>
      </c>
      <c r="Q840" t="s">
        <v>430</v>
      </c>
      <c r="R840" t="s">
        <v>199</v>
      </c>
      <c r="S840" t="s">
        <v>200</v>
      </c>
      <c r="T840" t="s">
        <v>206</v>
      </c>
      <c r="U840" t="s">
        <v>219</v>
      </c>
      <c r="V840">
        <v>20052</v>
      </c>
      <c r="W840" t="s">
        <v>431</v>
      </c>
      <c r="X840" t="s">
        <v>432</v>
      </c>
      <c r="AB840">
        <v>653180</v>
      </c>
      <c r="AC840" s="1">
        <v>43864</v>
      </c>
      <c r="AD840" s="1">
        <v>43867</v>
      </c>
      <c r="AL840">
        <v>1.095653</v>
      </c>
      <c r="AO840">
        <v>6.2184189999999999</v>
      </c>
      <c r="AP840">
        <v>7.2774999999999999</v>
      </c>
      <c r="AQ840">
        <v>4753517.45</v>
      </c>
      <c r="AR840">
        <v>0</v>
      </c>
      <c r="AS840">
        <v>4753517.45</v>
      </c>
      <c r="AT840">
        <v>3885021</v>
      </c>
      <c r="AU840">
        <v>0</v>
      </c>
      <c r="AV840">
        <v>3885021</v>
      </c>
      <c r="AW840">
        <v>4061746.8</v>
      </c>
      <c r="AX840">
        <v>3707145.99</v>
      </c>
      <c r="BA840">
        <v>24762330.890000001</v>
      </c>
      <c r="BB840">
        <v>0</v>
      </c>
      <c r="BC840">
        <v>24762330.890000001</v>
      </c>
      <c r="BD840">
        <v>137294692.78999999</v>
      </c>
      <c r="BE840">
        <v>2.8296950000000001</v>
      </c>
      <c r="BF840" t="str">
        <f>IF(TRIM(W840)="",IF(TRIM(O840)="",IF(TRIM(M840)="","please check",CONCATENATE(M840,"_",COUNTIFS($M$2:$M840,M840,$C$2:$C840,$C840))),CONCATENATE(O840,"_",COUNTIFS($O$2:$O840,O840,$C$2:$C840,$C840))),W840)</f>
        <v>IE00BYX8XC17</v>
      </c>
      <c r="BG840" t="str">
        <f t="shared" si="47"/>
        <v/>
      </c>
      <c r="BH840">
        <f t="shared" si="48"/>
        <v>653180</v>
      </c>
      <c r="BI840">
        <f t="shared" si="49"/>
        <v>4753517.45</v>
      </c>
      <c r="BJ840">
        <f>IF($I840&lt;&gt;"F.E.T.",$AV840,IF($BK840="",IF($D840=$L840,$BI840,-SUMIFS($BI:$BI,$BG:$BG,$BG840,$B:$B,$B840,$L:$L,"&lt;&gt;"&amp;$L840)+SUMIFS($AY:$AY,$BG:$BG,$BG840,$B:$B,$B840)),IF($D840=$L840,-SUMIFS($BI:$BI,$BG:$BG,$BG840,$B:$B,$B840,$L:$L,"&lt;&gt;"&amp;$L840)*VLOOKUP($D840&amp;(IF($L840=MID($Q840,FIND("Bought ",$Q840)+7,3),MID($Q840,FIND("Sold ",$Q840)+5,3),IF($L840=MID($Q840,FIND("Sold ",$Q840)+5,3),MID($Q840,FIND("Bought ",$Q840)+7,3),"error"))),FX!$A:$B,2,0)+SUMIFS($AY:$AY,$BG:$BG,$BG840,$B:$B,$B840),$BI840*(VLOOKUP($D840&amp;$L840,FX!$A:$B,2,0)))))</f>
        <v>3885021</v>
      </c>
      <c r="BK840" t="str">
        <f>IF(E840="CASH",IFERROR(VLOOKUP(M840,[1]mapping!$A:$C,3,0),""),IF(I840="F.E.T.",IF(VLOOKUP(O840,[1]forwards!$E:$Q,13,0)=0,"",VLOOKUP(O840,[1]forwards!$E:$Q,13,0)),""))</f>
        <v/>
      </c>
      <c r="BL840" t="str">
        <f>IF($B840&lt;&gt;VLOOKUP($BL$1,NAV!$A:$N,MATCH("SubFund_Code",NAV!$A$1:$N$1,0),0),"n/a",IF($BK840="",$BJ840/SUMIFS($BJ:$BJ,$BK:$BK,"",$B:$B,$B840)*VLOOKUP($BL$1,NAV!$A:$N,MATCH("Hedged sc",NAV!$A$1:$N$1,0),0)/VLOOKUP($BL$1,NAV!$A:$N,MATCH("SC in FUND CCY",NAV!$A$1:$N$1,0),0),IF($BK840&lt;&gt;VLOOKUP($BL$1,NAV!$A:$N,MATCH("SC",NAV!$A$1:$N$1,0),0),"n/a",$BJ840/VLOOKUP($BL$1,NAV!$A:$N,MATCH("SC in FUND CCY",NAV!$A$1:$N$1,0),0))))</f>
        <v>n/a</v>
      </c>
    </row>
    <row r="841" spans="1:64" hidden="1" x14ac:dyDescent="0.25">
      <c r="A841" s="1">
        <v>44196</v>
      </c>
      <c r="B841" t="s">
        <v>115</v>
      </c>
      <c r="C841" t="s">
        <v>116</v>
      </c>
      <c r="D841" t="s">
        <v>57</v>
      </c>
      <c r="E841" t="s">
        <v>124</v>
      </c>
      <c r="F841" t="s">
        <v>125</v>
      </c>
      <c r="G841" t="s">
        <v>126</v>
      </c>
      <c r="H841">
        <v>400</v>
      </c>
      <c r="I841" t="s">
        <v>197</v>
      </c>
      <c r="J841">
        <v>410</v>
      </c>
      <c r="K841" t="s">
        <v>198</v>
      </c>
      <c r="L841" t="s">
        <v>63</v>
      </c>
      <c r="P841">
        <v>921974000000</v>
      </c>
      <c r="Q841" t="s">
        <v>426</v>
      </c>
      <c r="R841" t="s">
        <v>199</v>
      </c>
      <c r="S841" t="s">
        <v>149</v>
      </c>
      <c r="T841" t="s">
        <v>427</v>
      </c>
      <c r="U841" t="s">
        <v>273</v>
      </c>
      <c r="V841">
        <v>20067</v>
      </c>
      <c r="W841" t="s">
        <v>428</v>
      </c>
      <c r="X841" t="s">
        <v>429</v>
      </c>
      <c r="AB841">
        <v>54482</v>
      </c>
      <c r="AC841" s="1">
        <v>43879</v>
      </c>
      <c r="AD841" s="1">
        <v>43882</v>
      </c>
      <c r="AE841" s="1">
        <v>44046</v>
      </c>
      <c r="AL841">
        <v>1.0823</v>
      </c>
      <c r="AO841">
        <v>137.42121399999999</v>
      </c>
      <c r="AP841">
        <v>158.62</v>
      </c>
      <c r="AQ841">
        <v>8641934.8399999999</v>
      </c>
      <c r="AR841">
        <v>0</v>
      </c>
      <c r="AS841">
        <v>8641934.8399999999</v>
      </c>
      <c r="AT841">
        <v>7063000.9699999997</v>
      </c>
      <c r="AU841">
        <v>0</v>
      </c>
      <c r="AV841">
        <v>7063000.9699999997</v>
      </c>
      <c r="AW841">
        <v>7486982.5899999999</v>
      </c>
      <c r="AX841">
        <v>6917659.2300000004</v>
      </c>
      <c r="BA841">
        <v>24762330.890000001</v>
      </c>
      <c r="BB841">
        <v>0</v>
      </c>
      <c r="BC841">
        <v>24762330.890000001</v>
      </c>
      <c r="BD841">
        <v>137294692.78999999</v>
      </c>
      <c r="BE841">
        <v>5.1444089999999996</v>
      </c>
      <c r="BF841" t="str">
        <f>IF(TRIM(W841)="",IF(TRIM(O841)="",IF(TRIM(M841)="","please check",CONCATENATE(M841,"_",COUNTIFS($M$2:$M841,M841,$C$2:$C841,$C841))),CONCATENATE(O841,"_",COUNTIFS($O$2:$O841,O841,$C$2:$C841,$C841))),W841)</f>
        <v>LU0629460089</v>
      </c>
      <c r="BG841" t="str">
        <f t="shared" si="47"/>
        <v/>
      </c>
      <c r="BH841">
        <f t="shared" si="48"/>
        <v>54482</v>
      </c>
      <c r="BI841">
        <f t="shared" si="49"/>
        <v>8641934.8399999999</v>
      </c>
      <c r="BJ841">
        <f>IF($I841&lt;&gt;"F.E.T.",$AV841,IF($BK841="",IF($D841=$L841,$BI841,-SUMIFS($BI:$BI,$BG:$BG,$BG841,$B:$B,$B841,$L:$L,"&lt;&gt;"&amp;$L841)+SUMIFS($AY:$AY,$BG:$BG,$BG841,$B:$B,$B841)),IF($D841=$L841,-SUMIFS($BI:$BI,$BG:$BG,$BG841,$B:$B,$B841,$L:$L,"&lt;&gt;"&amp;$L841)*VLOOKUP($D841&amp;(IF($L841=MID($Q841,FIND("Bought ",$Q841)+7,3),MID($Q841,FIND("Sold ",$Q841)+5,3),IF($L841=MID($Q841,FIND("Sold ",$Q841)+5,3),MID($Q841,FIND("Bought ",$Q841)+7,3),"error"))),FX!$A:$B,2,0)+SUMIFS($AY:$AY,$BG:$BG,$BG841,$B:$B,$B841),$BI841*(VLOOKUP($D841&amp;$L841,FX!$A:$B,2,0)))))</f>
        <v>7063000.9699999997</v>
      </c>
      <c r="BK841" t="str">
        <f>IF(E841="CASH",IFERROR(VLOOKUP(M841,[1]mapping!$A:$C,3,0),""),IF(I841="F.E.T.",IF(VLOOKUP(O841,[1]forwards!$E:$Q,13,0)=0,"",VLOOKUP(O841,[1]forwards!$E:$Q,13,0)),""))</f>
        <v/>
      </c>
      <c r="BL841" t="str">
        <f>IF($B841&lt;&gt;VLOOKUP($BL$1,NAV!$A:$N,MATCH("SubFund_Code",NAV!$A$1:$N$1,0),0),"n/a",IF($BK841="",$BJ841/SUMIFS($BJ:$BJ,$BK:$BK,"",$B:$B,$B841)*VLOOKUP($BL$1,NAV!$A:$N,MATCH("Hedged sc",NAV!$A$1:$N$1,0),0)/VLOOKUP($BL$1,NAV!$A:$N,MATCH("SC in FUND CCY",NAV!$A$1:$N$1,0),0),IF($BK841&lt;&gt;VLOOKUP($BL$1,NAV!$A:$N,MATCH("SC",NAV!$A$1:$N$1,0),0),"n/a",$BJ841/VLOOKUP($BL$1,NAV!$A:$N,MATCH("SC in FUND CCY",NAV!$A$1:$N$1,0),0))))</f>
        <v>n/a</v>
      </c>
    </row>
    <row r="842" spans="1:64" hidden="1" x14ac:dyDescent="0.25">
      <c r="A842" s="1">
        <v>44196</v>
      </c>
      <c r="B842" t="s">
        <v>115</v>
      </c>
      <c r="C842" t="s">
        <v>116</v>
      </c>
      <c r="D842" t="s">
        <v>57</v>
      </c>
      <c r="E842" t="s">
        <v>124</v>
      </c>
      <c r="F842" t="s">
        <v>125</v>
      </c>
      <c r="G842" t="s">
        <v>126</v>
      </c>
      <c r="H842">
        <v>400</v>
      </c>
      <c r="I842" t="s">
        <v>197</v>
      </c>
      <c r="J842">
        <v>410</v>
      </c>
      <c r="K842" t="s">
        <v>198</v>
      </c>
      <c r="L842" t="s">
        <v>63</v>
      </c>
      <c r="P842">
        <v>887936000000</v>
      </c>
      <c r="Q842" t="s">
        <v>423</v>
      </c>
      <c r="R842" t="s">
        <v>199</v>
      </c>
      <c r="S842" t="s">
        <v>200</v>
      </c>
      <c r="T842" t="s">
        <v>206</v>
      </c>
      <c r="U842" t="s">
        <v>219</v>
      </c>
      <c r="V842">
        <v>20052</v>
      </c>
      <c r="W842" t="s">
        <v>424</v>
      </c>
      <c r="X842" t="s">
        <v>425</v>
      </c>
      <c r="AB842">
        <v>955505</v>
      </c>
      <c r="AC842" s="1">
        <v>43874</v>
      </c>
      <c r="AD842" s="1">
        <v>43879</v>
      </c>
      <c r="AL842">
        <v>1.089296</v>
      </c>
      <c r="AO842">
        <v>8.5588750000000005</v>
      </c>
      <c r="AP842">
        <v>10.715</v>
      </c>
      <c r="AQ842">
        <v>10238236.08</v>
      </c>
      <c r="AR842">
        <v>0</v>
      </c>
      <c r="AS842">
        <v>10238236.08</v>
      </c>
      <c r="AT842">
        <v>8367648.2999999998</v>
      </c>
      <c r="AU842">
        <v>0</v>
      </c>
      <c r="AV842">
        <v>8367648.2999999998</v>
      </c>
      <c r="AW842">
        <v>8178047.96</v>
      </c>
      <c r="AX842">
        <v>7507647.4400000004</v>
      </c>
      <c r="BA842">
        <v>24762330.890000001</v>
      </c>
      <c r="BB842">
        <v>0</v>
      </c>
      <c r="BC842">
        <v>24762330.890000001</v>
      </c>
      <c r="BD842">
        <v>137294692.78999999</v>
      </c>
      <c r="BE842">
        <v>6.0946629999999997</v>
      </c>
      <c r="BF842" t="str">
        <f>IF(TRIM(W842)="",IF(TRIM(O842)="",IF(TRIM(M842)="","please check",CONCATENATE(M842,"_",COUNTIFS($M$2:$M842,M842,$C$2:$C842,$C842))),CONCATENATE(O842,"_",COUNTIFS($O$2:$O842,O842,$C$2:$C842,$C842))),W842)</f>
        <v>IE00BYVJRR92</v>
      </c>
      <c r="BG842" t="str">
        <f t="shared" si="47"/>
        <v/>
      </c>
      <c r="BH842">
        <f t="shared" si="48"/>
        <v>955505</v>
      </c>
      <c r="BI842">
        <f t="shared" si="49"/>
        <v>10238236.08</v>
      </c>
      <c r="BJ842">
        <f>IF($I842&lt;&gt;"F.E.T.",$AV842,IF($BK842="",IF($D842=$L842,$BI842,-SUMIFS($BI:$BI,$BG:$BG,$BG842,$B:$B,$B842,$L:$L,"&lt;&gt;"&amp;$L842)+SUMIFS($AY:$AY,$BG:$BG,$BG842,$B:$B,$B842)),IF($D842=$L842,-SUMIFS($BI:$BI,$BG:$BG,$BG842,$B:$B,$B842,$L:$L,"&lt;&gt;"&amp;$L842)*VLOOKUP($D842&amp;(IF($L842=MID($Q842,FIND("Bought ",$Q842)+7,3),MID($Q842,FIND("Sold ",$Q842)+5,3),IF($L842=MID($Q842,FIND("Sold ",$Q842)+5,3),MID($Q842,FIND("Bought ",$Q842)+7,3),"error"))),FX!$A:$B,2,0)+SUMIFS($AY:$AY,$BG:$BG,$BG842,$B:$B,$B842),$BI842*(VLOOKUP($D842&amp;$L842,FX!$A:$B,2,0)))))</f>
        <v>8367648.2999999998</v>
      </c>
      <c r="BK842" t="str">
        <f>IF(E842="CASH",IFERROR(VLOOKUP(M842,[1]mapping!$A:$C,3,0),""),IF(I842="F.E.T.",IF(VLOOKUP(O842,[1]forwards!$E:$Q,13,0)=0,"",VLOOKUP(O842,[1]forwards!$E:$Q,13,0)),""))</f>
        <v/>
      </c>
      <c r="BL842" t="str">
        <f>IF($B842&lt;&gt;VLOOKUP($BL$1,NAV!$A:$N,MATCH("SubFund_Code",NAV!$A$1:$N$1,0),0),"n/a",IF($BK842="",$BJ842/SUMIFS($BJ:$BJ,$BK:$BK,"",$B:$B,$B842)*VLOOKUP($BL$1,NAV!$A:$N,MATCH("Hedged sc",NAV!$A$1:$N$1,0),0)/VLOOKUP($BL$1,NAV!$A:$N,MATCH("SC in FUND CCY",NAV!$A$1:$N$1,0),0),IF($BK842&lt;&gt;VLOOKUP($BL$1,NAV!$A:$N,MATCH("SC",NAV!$A$1:$N$1,0),0),"n/a",$BJ842/VLOOKUP($BL$1,NAV!$A:$N,MATCH("SC in FUND CCY",NAV!$A$1:$N$1,0),0))))</f>
        <v>n/a</v>
      </c>
    </row>
    <row r="843" spans="1:64" hidden="1" x14ac:dyDescent="0.25">
      <c r="A843" s="1">
        <v>44196</v>
      </c>
      <c r="B843" t="s">
        <v>115</v>
      </c>
      <c r="C843" t="s">
        <v>116</v>
      </c>
      <c r="D843" t="s">
        <v>57</v>
      </c>
      <c r="E843" t="s">
        <v>124</v>
      </c>
      <c r="F843" t="s">
        <v>125</v>
      </c>
      <c r="G843" t="s">
        <v>126</v>
      </c>
      <c r="H843">
        <v>400</v>
      </c>
      <c r="I843" t="s">
        <v>197</v>
      </c>
      <c r="J843">
        <v>485</v>
      </c>
      <c r="K843" t="s">
        <v>210</v>
      </c>
      <c r="L843" t="s">
        <v>63</v>
      </c>
      <c r="P843">
        <v>367348000000</v>
      </c>
      <c r="Q843" t="s">
        <v>436</v>
      </c>
      <c r="R843" t="s">
        <v>199</v>
      </c>
      <c r="S843" t="s">
        <v>149</v>
      </c>
      <c r="T843" t="s">
        <v>407</v>
      </c>
      <c r="U843" t="s">
        <v>262</v>
      </c>
      <c r="V843">
        <v>890371</v>
      </c>
      <c r="W843" t="s">
        <v>437</v>
      </c>
      <c r="X843" t="s">
        <v>438</v>
      </c>
      <c r="AB843">
        <v>23212</v>
      </c>
      <c r="AC843" s="1">
        <v>43860</v>
      </c>
      <c r="AD843" s="1">
        <v>43865</v>
      </c>
      <c r="AL843">
        <v>1.1034999999999999</v>
      </c>
      <c r="AO843">
        <v>170.08</v>
      </c>
      <c r="AP843">
        <v>207.68</v>
      </c>
      <c r="AQ843">
        <v>4820668.16</v>
      </c>
      <c r="AR843">
        <v>0</v>
      </c>
      <c r="AS843">
        <v>4820668.16</v>
      </c>
      <c r="AT843">
        <v>3939902.87</v>
      </c>
      <c r="AU843">
        <v>0</v>
      </c>
      <c r="AV843">
        <v>3939902.87</v>
      </c>
      <c r="AW843">
        <v>3947896.96</v>
      </c>
      <c r="AX843">
        <v>3577613.92</v>
      </c>
      <c r="BA843">
        <v>24762330.890000001</v>
      </c>
      <c r="BB843">
        <v>0</v>
      </c>
      <c r="BC843">
        <v>24762330.890000001</v>
      </c>
      <c r="BD843">
        <v>137294692.78999999</v>
      </c>
      <c r="BE843">
        <v>2.869669</v>
      </c>
      <c r="BF843" t="str">
        <f>IF(TRIM(W843)="",IF(TRIM(O843)="",IF(TRIM(M843)="","please check",CONCATENATE(M843,"_",COUNTIFS($M$2:$M843,M843,$C$2:$C843,$C843))),CONCATENATE(O843,"_",COUNTIFS($O$2:$O843,O843,$C$2:$C843,$C843))),W843)</f>
        <v>LU0571085686</v>
      </c>
      <c r="BG843" t="str">
        <f t="shared" si="47"/>
        <v/>
      </c>
      <c r="BH843">
        <f t="shared" si="48"/>
        <v>23212</v>
      </c>
      <c r="BI843">
        <f t="shared" si="49"/>
        <v>4820668.16</v>
      </c>
      <c r="BJ843">
        <f>IF($I843&lt;&gt;"F.E.T.",$AV843,IF($BK843="",IF($D843=$L843,$BI843,-SUMIFS($BI:$BI,$BG:$BG,$BG843,$B:$B,$B843,$L:$L,"&lt;&gt;"&amp;$L843)+SUMIFS($AY:$AY,$BG:$BG,$BG843,$B:$B,$B843)),IF($D843=$L843,-SUMIFS($BI:$BI,$BG:$BG,$BG843,$B:$B,$B843,$L:$L,"&lt;&gt;"&amp;$L843)*VLOOKUP($D843&amp;(IF($L843=MID($Q843,FIND("Bought ",$Q843)+7,3),MID($Q843,FIND("Sold ",$Q843)+5,3),IF($L843=MID($Q843,FIND("Sold ",$Q843)+5,3),MID($Q843,FIND("Bought ",$Q843)+7,3),"error"))),FX!$A:$B,2,0)+SUMIFS($AY:$AY,$BG:$BG,$BG843,$B:$B,$B843),$BI843*(VLOOKUP($D843&amp;$L843,FX!$A:$B,2,0)))))</f>
        <v>3939902.87</v>
      </c>
      <c r="BK843" t="str">
        <f>IF(E843="CASH",IFERROR(VLOOKUP(M843,[1]mapping!$A:$C,3,0),""),IF(I843="F.E.T.",IF(VLOOKUP(O843,[1]forwards!$E:$Q,13,0)=0,"",VLOOKUP(O843,[1]forwards!$E:$Q,13,0)),""))</f>
        <v/>
      </c>
      <c r="BL843" t="str">
        <f>IF($B843&lt;&gt;VLOOKUP($BL$1,NAV!$A:$N,MATCH("SubFund_Code",NAV!$A$1:$N$1,0),0),"n/a",IF($BK843="",$BJ843/SUMIFS($BJ:$BJ,$BK:$BK,"",$B:$B,$B843)*VLOOKUP($BL$1,NAV!$A:$N,MATCH("Hedged sc",NAV!$A$1:$N$1,0),0)/VLOOKUP($BL$1,NAV!$A:$N,MATCH("SC in FUND CCY",NAV!$A$1:$N$1,0),0),IF($BK843&lt;&gt;VLOOKUP($BL$1,NAV!$A:$N,MATCH("SC",NAV!$A$1:$N$1,0),0),"n/a",$BJ843/VLOOKUP($BL$1,NAV!$A:$N,MATCH("SC in FUND CCY",NAV!$A$1:$N$1,0),0))))</f>
        <v>n/a</v>
      </c>
    </row>
    <row r="844" spans="1:64" hidden="1" x14ac:dyDescent="0.25">
      <c r="A844" s="1">
        <v>44196</v>
      </c>
      <c r="B844" t="s">
        <v>115</v>
      </c>
      <c r="C844" t="s">
        <v>116</v>
      </c>
      <c r="D844" t="s">
        <v>57</v>
      </c>
      <c r="E844" t="s">
        <v>124</v>
      </c>
      <c r="F844" t="s">
        <v>439</v>
      </c>
      <c r="G844" t="s">
        <v>440</v>
      </c>
      <c r="H844">
        <v>550</v>
      </c>
      <c r="I844" t="s">
        <v>441</v>
      </c>
      <c r="L844" t="s">
        <v>57</v>
      </c>
      <c r="O844">
        <v>1281</v>
      </c>
      <c r="Q844" t="s">
        <v>1493</v>
      </c>
      <c r="S844" t="s">
        <v>149</v>
      </c>
      <c r="U844" t="s">
        <v>132</v>
      </c>
      <c r="V844">
        <v>20009</v>
      </c>
      <c r="W844" t="s">
        <v>209</v>
      </c>
      <c r="X844" t="s">
        <v>209</v>
      </c>
      <c r="AC844" s="1">
        <v>44175</v>
      </c>
      <c r="AD844" s="1">
        <v>44210</v>
      </c>
      <c r="AG844" s="1">
        <v>44210</v>
      </c>
      <c r="AJ844">
        <v>14</v>
      </c>
      <c r="AL844">
        <v>1.2142189999999999</v>
      </c>
      <c r="AO844">
        <v>1.2142189999999999</v>
      </c>
      <c r="AP844">
        <v>1.2239880000000001</v>
      </c>
      <c r="AQ844">
        <v>-20432.509999999998</v>
      </c>
      <c r="AR844">
        <v>0</v>
      </c>
      <c r="AS844">
        <v>-20432.509999999998</v>
      </c>
      <c r="AT844">
        <v>-20432.509999999998</v>
      </c>
      <c r="AU844">
        <v>0</v>
      </c>
      <c r="AV844">
        <v>-20432.509999999998</v>
      </c>
      <c r="AW844">
        <v>-20596.900000000001</v>
      </c>
      <c r="AX844">
        <v>-20432.509999999998</v>
      </c>
      <c r="BA844">
        <v>-4448978.3899999997</v>
      </c>
      <c r="BB844">
        <v>0</v>
      </c>
      <c r="BC844">
        <v>-4448978.3899999997</v>
      </c>
      <c r="BD844">
        <v>137294692.78999999</v>
      </c>
      <c r="BF844" t="str">
        <f>IF(TRIM(W844)="",IF(TRIM(O844)="",IF(TRIM(M844)="","please check",CONCATENATE(M844,"_",COUNTIFS($M$2:$M844,M844,$C$2:$C844,$C844))),CONCATENATE(O844,"_",COUNTIFS($O$2:$O844,O844,$C$2:$C844,$C844))),W844)</f>
        <v>1281_1</v>
      </c>
      <c r="BG844">
        <f t="shared" si="47"/>
        <v>1281</v>
      </c>
      <c r="BH844">
        <f t="shared" si="48"/>
        <v>-20596.900000000001</v>
      </c>
      <c r="BI844">
        <f t="shared" si="49"/>
        <v>-20596.900000000001</v>
      </c>
      <c r="BJ844">
        <f>IF($I844&lt;&gt;"F.E.T.",$AV844,IF($BK844="",IF($D844=$L844,$BI844,-SUMIFS($BI:$BI,$BG:$BG,$BG844,$B:$B,$B844,$L:$L,"&lt;&gt;"&amp;$L844)+SUMIFS($AY:$AY,$BG:$BG,$BG844,$B:$B,$B844)),IF($D844=$L844,-SUMIFS($BI:$BI,$BG:$BG,$BG844,$B:$B,$B844,$L:$L,"&lt;&gt;"&amp;$L844)*VLOOKUP($D844&amp;(IF($L844=MID($Q844,FIND("Bought ",$Q844)+7,3),MID($Q844,FIND("Sold ",$Q844)+5,3),IF($L844=MID($Q844,FIND("Sold ",$Q844)+5,3),MID($Q844,FIND("Bought ",$Q844)+7,3),"error"))),FX!$A:$B,2,0)+SUMIFS($AY:$AY,$BG:$BG,$BG844,$B:$B,$B844),$BI844*(VLOOKUP($D844&amp;$L844,FX!$A:$B,2,0)))))</f>
        <v>-20604.216733684774</v>
      </c>
      <c r="BK844" t="str">
        <f>IF(E844="CASH",IFERROR(VLOOKUP(M844,[1]mapping!$A:$C,3,0),""),IF(I844="F.E.T.",IF(VLOOKUP(O844,[1]forwards!$E:$Q,13,0)=0,"",VLOOKUP(O844,[1]forwards!$E:$Q,13,0)),""))</f>
        <v>PHU</v>
      </c>
      <c r="BL844" t="str">
        <f>IF($B844&lt;&gt;VLOOKUP($BL$1,NAV!$A:$N,MATCH("SubFund_Code",NAV!$A$1:$N$1,0),0),"n/a",IF($BK844="",$BJ844/SUMIFS($BJ:$BJ,$BK:$BK,"",$B:$B,$B844)*VLOOKUP($BL$1,NAV!$A:$N,MATCH("Hedged sc",NAV!$A$1:$N$1,0),0)/VLOOKUP($BL$1,NAV!$A:$N,MATCH("SC in FUND CCY",NAV!$A$1:$N$1,0),0),IF($BK844&lt;&gt;VLOOKUP($BL$1,NAV!$A:$N,MATCH("SC",NAV!$A$1:$N$1,0),0),"n/a",$BJ844/VLOOKUP($BL$1,NAV!$A:$N,MATCH("SC in FUND CCY",NAV!$A$1:$N$1,0),0))))</f>
        <v>n/a</v>
      </c>
    </row>
    <row r="845" spans="1:64" hidden="1" x14ac:dyDescent="0.25">
      <c r="A845" s="1">
        <v>44196</v>
      </c>
      <c r="B845" t="s">
        <v>115</v>
      </c>
      <c r="C845" t="s">
        <v>116</v>
      </c>
      <c r="D845" t="s">
        <v>57</v>
      </c>
      <c r="E845" t="s">
        <v>124</v>
      </c>
      <c r="F845" t="s">
        <v>439</v>
      </c>
      <c r="G845" t="s">
        <v>440</v>
      </c>
      <c r="H845">
        <v>550</v>
      </c>
      <c r="I845" t="s">
        <v>441</v>
      </c>
      <c r="L845" t="s">
        <v>57</v>
      </c>
      <c r="O845">
        <v>1282</v>
      </c>
      <c r="Q845" t="s">
        <v>1491</v>
      </c>
      <c r="S845" t="s">
        <v>149</v>
      </c>
      <c r="U845" t="s">
        <v>132</v>
      </c>
      <c r="V845">
        <v>20009</v>
      </c>
      <c r="W845" t="s">
        <v>209</v>
      </c>
      <c r="X845" t="s">
        <v>209</v>
      </c>
      <c r="AC845" s="1">
        <v>44175</v>
      </c>
      <c r="AD845" s="1">
        <v>44210</v>
      </c>
      <c r="AG845" s="1">
        <v>44210</v>
      </c>
      <c r="AJ845">
        <v>14</v>
      </c>
      <c r="AL845">
        <v>1.2142189999999999</v>
      </c>
      <c r="AO845">
        <v>1.2142189999999999</v>
      </c>
      <c r="AP845">
        <v>1.2239880000000001</v>
      </c>
      <c r="AQ845">
        <v>-4428319.1500000004</v>
      </c>
      <c r="AR845">
        <v>0</v>
      </c>
      <c r="AS845">
        <v>-4428319.1500000004</v>
      </c>
      <c r="AT845">
        <v>-4428319.1500000004</v>
      </c>
      <c r="AU845">
        <v>0</v>
      </c>
      <c r="AV845">
        <v>-4428319.1500000004</v>
      </c>
      <c r="AW845">
        <v>-4463947.2</v>
      </c>
      <c r="AX845">
        <v>-4428319.1500000004</v>
      </c>
      <c r="BA845">
        <v>-4448978.3899999997</v>
      </c>
      <c r="BB845">
        <v>0</v>
      </c>
      <c r="BC845">
        <v>-4448978.3899999997</v>
      </c>
      <c r="BD845">
        <v>137294692.78999999</v>
      </c>
      <c r="BF845" t="str">
        <f>IF(TRIM(W845)="",IF(TRIM(O845)="",IF(TRIM(M845)="","please check",CONCATENATE(M845,"_",COUNTIFS($M$2:$M845,M845,$C$2:$C845,$C845))),CONCATENATE(O845,"_",COUNTIFS($O$2:$O845,O845,$C$2:$C845,$C845))),W845)</f>
        <v>1282_1</v>
      </c>
      <c r="BG845">
        <f t="shared" si="47"/>
        <v>1282</v>
      </c>
      <c r="BH845">
        <f t="shared" si="48"/>
        <v>-4463947.2</v>
      </c>
      <c r="BI845">
        <f t="shared" si="49"/>
        <v>-4463947.2</v>
      </c>
      <c r="BJ845">
        <f>IF($I845&lt;&gt;"F.E.T.",$AV845,IF($BK845="",IF($D845=$L845,$BI845,-SUMIFS($BI:$BI,$BG:$BG,$BG845,$B:$B,$B845,$L:$L,"&lt;&gt;"&amp;$L845)+SUMIFS($AY:$AY,$BG:$BG,$BG845,$B:$B,$B845)),IF($D845=$L845,-SUMIFS($BI:$BI,$BG:$BG,$BG845,$B:$B,$B845,$L:$L,"&lt;&gt;"&amp;$L845)*VLOOKUP($D845&amp;(IF($L845=MID($Q845,FIND("Bought ",$Q845)+7,3),MID($Q845,FIND("Sold ",$Q845)+5,3),IF($L845=MID($Q845,FIND("Sold ",$Q845)+5,3),MID($Q845,FIND("Bought ",$Q845)+7,3),"error"))),FX!$A:$B,2,0)+SUMIFS($AY:$AY,$BG:$BG,$BG845,$B:$B,$B845),$BI845*(VLOOKUP($D845&amp;$L845,FX!$A:$B,2,0)))))</f>
        <v>-4465532.4266090477</v>
      </c>
      <c r="BK845" t="str">
        <f>IF(E845="CASH",IFERROR(VLOOKUP(M845,[1]mapping!$A:$C,3,0),""),IF(I845="F.E.T.",IF(VLOOKUP(O845,[1]forwards!$E:$Q,13,0)=0,"",VLOOKUP(O845,[1]forwards!$E:$Q,13,0)),""))</f>
        <v>PUH</v>
      </c>
      <c r="BL845" t="str">
        <f>IF($B845&lt;&gt;VLOOKUP($BL$1,NAV!$A:$N,MATCH("SubFund_Code",NAV!$A$1:$N$1,0),0),"n/a",IF($BK845="",$BJ845/SUMIFS($BJ:$BJ,$BK:$BK,"",$B:$B,$B845)*VLOOKUP($BL$1,NAV!$A:$N,MATCH("Hedged sc",NAV!$A$1:$N$1,0),0)/VLOOKUP($BL$1,NAV!$A:$N,MATCH("SC in FUND CCY",NAV!$A$1:$N$1,0),0),IF($BK845&lt;&gt;VLOOKUP($BL$1,NAV!$A:$N,MATCH("SC",NAV!$A$1:$N$1,0),0),"n/a",$BJ845/VLOOKUP($BL$1,NAV!$A:$N,MATCH("SC in FUND CCY",NAV!$A$1:$N$1,0),0))))</f>
        <v>n/a</v>
      </c>
    </row>
    <row r="846" spans="1:64" hidden="1" x14ac:dyDescent="0.25">
      <c r="A846" s="1">
        <v>44196</v>
      </c>
      <c r="B846" t="s">
        <v>115</v>
      </c>
      <c r="C846" t="s">
        <v>116</v>
      </c>
      <c r="D846" t="s">
        <v>57</v>
      </c>
      <c r="E846" t="s">
        <v>124</v>
      </c>
      <c r="F846" t="s">
        <v>439</v>
      </c>
      <c r="G846" t="s">
        <v>440</v>
      </c>
      <c r="H846">
        <v>550</v>
      </c>
      <c r="I846" t="s">
        <v>441</v>
      </c>
      <c r="L846" t="s">
        <v>57</v>
      </c>
      <c r="O846">
        <v>1293</v>
      </c>
      <c r="Q846" t="s">
        <v>1492</v>
      </c>
      <c r="S846" t="s">
        <v>149</v>
      </c>
      <c r="U846" t="s">
        <v>132</v>
      </c>
      <c r="V846">
        <v>20009</v>
      </c>
      <c r="W846" t="s">
        <v>209</v>
      </c>
      <c r="X846" t="s">
        <v>209</v>
      </c>
      <c r="AC846" s="1">
        <v>44195</v>
      </c>
      <c r="AD846" s="1">
        <v>44210</v>
      </c>
      <c r="AG846" s="1">
        <v>44210</v>
      </c>
      <c r="AJ846">
        <v>14</v>
      </c>
      <c r="AL846">
        <v>1.2305379999999999</v>
      </c>
      <c r="AO846">
        <v>1.2305379999999999</v>
      </c>
      <c r="AP846">
        <v>1.2239880000000001</v>
      </c>
      <c r="AQ846">
        <v>2844.61</v>
      </c>
      <c r="AR846">
        <v>0</v>
      </c>
      <c r="AS846">
        <v>2844.61</v>
      </c>
      <c r="AT846">
        <v>2844.61</v>
      </c>
      <c r="AU846">
        <v>0</v>
      </c>
      <c r="AV846">
        <v>2844.61</v>
      </c>
      <c r="AW846">
        <v>2844.61</v>
      </c>
      <c r="AX846">
        <v>2844.61</v>
      </c>
      <c r="AY846">
        <v>-15.23</v>
      </c>
      <c r="BA846">
        <v>-4448978.3899999997</v>
      </c>
      <c r="BB846">
        <v>0</v>
      </c>
      <c r="BC846">
        <v>-4448978.3899999997</v>
      </c>
      <c r="BD846">
        <v>137294692.78999999</v>
      </c>
      <c r="BE846">
        <v>-1.1E-5</v>
      </c>
      <c r="BF846" t="str">
        <f>IF(TRIM(W846)="",IF(TRIM(O846)="",IF(TRIM(M846)="","please check",CONCATENATE(M846,"_",COUNTIFS($M$2:$M846,M846,$C$2:$C846,$C846))),CONCATENATE(O846,"_",COUNTIFS($O$2:$O846,O846,$C$2:$C846,$C846))),W846)</f>
        <v>1293_1</v>
      </c>
      <c r="BG846">
        <f t="shared" si="47"/>
        <v>1293</v>
      </c>
      <c r="BH846">
        <f t="shared" si="48"/>
        <v>2844.61</v>
      </c>
      <c r="BI846">
        <f t="shared" si="49"/>
        <v>2844.61</v>
      </c>
      <c r="BJ846">
        <f>IF($I846&lt;&gt;"F.E.T.",$AV846,IF($BK846="",IF($D846=$L846,$BI846,-SUMIFS($BI:$BI,$BG:$BG,$BG846,$B:$B,$B846,$L:$L,"&lt;&gt;"&amp;$L846)+SUMIFS($AY:$AY,$BG:$BG,$BG846,$B:$B,$B846)),IF($D846=$L846,-SUMIFS($BI:$BI,$BG:$BG,$BG846,$B:$B,$B846,$L:$L,"&lt;&gt;"&amp;$L846)*VLOOKUP($D846&amp;(IF($L846=MID($Q846,FIND("Bought ",$Q846)+7,3),MID($Q846,FIND("Sold ",$Q846)+5,3),IF($L846=MID($Q846,FIND("Sold ",$Q846)+5,3),MID($Q846,FIND("Bought ",$Q846)+7,3),"error"))),FX!$A:$B,2,0)+SUMIFS($AY:$AY,$BG:$BG,$BG846,$B:$B,$B846),$BI846*(VLOOKUP($D846&amp;$L846,FX!$A:$B,2,0)))))</f>
        <v>2845.625706754935</v>
      </c>
      <c r="BK846" t="str">
        <f>IF(E846="CASH",IFERROR(VLOOKUP(M846,[1]mapping!$A:$C,3,0),""),IF(I846="F.E.T.",IF(VLOOKUP(O846,[1]forwards!$E:$Q,13,0)=0,"",VLOOKUP(O846,[1]forwards!$E:$Q,13,0)),""))</f>
        <v>PUH</v>
      </c>
      <c r="BL846" t="str">
        <f>IF($B846&lt;&gt;VLOOKUP($BL$1,NAV!$A:$N,MATCH("SubFund_Code",NAV!$A$1:$N$1,0),0),"n/a",IF($BK846="",$BJ846/SUMIFS($BJ:$BJ,$BK:$BK,"",$B:$B,$B846)*VLOOKUP($BL$1,NAV!$A:$N,MATCH("Hedged sc",NAV!$A$1:$N$1,0),0)/VLOOKUP($BL$1,NAV!$A:$N,MATCH("SC in FUND CCY",NAV!$A$1:$N$1,0),0),IF($BK846&lt;&gt;VLOOKUP($BL$1,NAV!$A:$N,MATCH("SC",NAV!$A$1:$N$1,0),0),"n/a",$BJ846/VLOOKUP($BL$1,NAV!$A:$N,MATCH("SC in FUND CCY",NAV!$A$1:$N$1,0),0))))</f>
        <v>n/a</v>
      </c>
    </row>
    <row r="847" spans="1:64" hidden="1" x14ac:dyDescent="0.25">
      <c r="A847" s="1">
        <v>44196</v>
      </c>
      <c r="B847" t="s">
        <v>115</v>
      </c>
      <c r="C847" t="s">
        <v>116</v>
      </c>
      <c r="D847" t="s">
        <v>57</v>
      </c>
      <c r="E847" t="s">
        <v>124</v>
      </c>
      <c r="F847" t="s">
        <v>439</v>
      </c>
      <c r="G847" t="s">
        <v>440</v>
      </c>
      <c r="H847">
        <v>550</v>
      </c>
      <c r="I847" t="s">
        <v>441</v>
      </c>
      <c r="L847" t="s">
        <v>57</v>
      </c>
      <c r="O847">
        <v>1295</v>
      </c>
      <c r="Q847" t="s">
        <v>1500</v>
      </c>
      <c r="S847" t="s">
        <v>149</v>
      </c>
      <c r="U847" t="s">
        <v>132</v>
      </c>
      <c r="V847">
        <v>20009</v>
      </c>
      <c r="W847" t="s">
        <v>209</v>
      </c>
      <c r="X847" t="s">
        <v>209</v>
      </c>
      <c r="AC847" s="1">
        <v>44195</v>
      </c>
      <c r="AD847" s="1">
        <v>44201</v>
      </c>
      <c r="AG847" s="1">
        <v>44201</v>
      </c>
      <c r="AJ847">
        <v>5</v>
      </c>
      <c r="AL847">
        <v>1.2296339999999999</v>
      </c>
      <c r="AO847">
        <v>1.2296339999999999</v>
      </c>
      <c r="AP847">
        <v>1.223716</v>
      </c>
      <c r="AQ847">
        <v>-2860.47</v>
      </c>
      <c r="AR847">
        <v>0</v>
      </c>
      <c r="AS847">
        <v>-2860.47</v>
      </c>
      <c r="AT847">
        <v>-2860.47</v>
      </c>
      <c r="AU847">
        <v>0</v>
      </c>
      <c r="AV847">
        <v>-2860.47</v>
      </c>
      <c r="AW847">
        <v>-2846.7</v>
      </c>
      <c r="AX847">
        <v>-2860.47</v>
      </c>
      <c r="BA847">
        <v>-4448978.3899999997</v>
      </c>
      <c r="BB847">
        <v>0</v>
      </c>
      <c r="BC847">
        <v>-4448978.3899999997</v>
      </c>
      <c r="BD847">
        <v>137294692.78999999</v>
      </c>
      <c r="BF847" t="str">
        <f>IF(TRIM(W847)="",IF(TRIM(O847)="",IF(TRIM(M847)="","please check",CONCATENATE(M847,"_",COUNTIFS($M$2:$M847,M847,$C$2:$C847,$C847))),CONCATENATE(O847,"_",COUNTIFS($O$2:$O847,O847,$C$2:$C847,$C847))),W847)</f>
        <v>1295_1</v>
      </c>
      <c r="BG847">
        <f t="shared" si="47"/>
        <v>1295</v>
      </c>
      <c r="BH847">
        <f t="shared" si="48"/>
        <v>-2846.7</v>
      </c>
      <c r="BI847">
        <f t="shared" si="49"/>
        <v>-2846.7</v>
      </c>
      <c r="BJ847">
        <f>IF($I847&lt;&gt;"F.E.T.",$AV847,IF($BK847="",IF($D847=$L847,$BI847,-SUMIFS($BI:$BI,$BG:$BG,$BG847,$B:$B,$B847,$L:$L,"&lt;&gt;"&amp;$L847)+SUMIFS($AY:$AY,$BG:$BG,$BG847,$B:$B,$B847)),IF($D847=$L847,-SUMIFS($BI:$BI,$BG:$BG,$BG847,$B:$B,$B847,$L:$L,"&lt;&gt;"&amp;$L847)*VLOOKUP($D847&amp;(IF($L847=MID($Q847,FIND("Bought ",$Q847)+7,3),MID($Q847,FIND("Sold ",$Q847)+5,3),IF($L847=MID($Q847,FIND("Sold ",$Q847)+5,3),MID($Q847,FIND("Bought ",$Q847)+7,3),"error"))),FX!$A:$B,2,0)+SUMIFS($AY:$AY,$BG:$BG,$BG847,$B:$B,$B847),$BI847*(VLOOKUP($D847&amp;$L847,FX!$A:$B,2,0)))))</f>
        <v>-2846.7</v>
      </c>
      <c r="BK847" t="str">
        <f>IF(E847="CASH",IFERROR(VLOOKUP(M847,[1]mapping!$A:$C,3,0),""),IF(I847="F.E.T.",IF(VLOOKUP(O847,[1]forwards!$E:$Q,13,0)=0,"",VLOOKUP(O847,[1]forwards!$E:$Q,13,0)),""))</f>
        <v/>
      </c>
      <c r="BL847" t="str">
        <f>IF($B847&lt;&gt;VLOOKUP($BL$1,NAV!$A:$N,MATCH("SubFund_Code",NAV!$A$1:$N$1,0),0),"n/a",IF($BK847="",$BJ847/SUMIFS($BJ:$BJ,$BK:$BK,"",$B:$B,$B847)*VLOOKUP($BL$1,NAV!$A:$N,MATCH("Hedged sc",NAV!$A$1:$N$1,0),0)/VLOOKUP($BL$1,NAV!$A:$N,MATCH("SC in FUND CCY",NAV!$A$1:$N$1,0),0),IF($BK847&lt;&gt;VLOOKUP($BL$1,NAV!$A:$N,MATCH("SC",NAV!$A$1:$N$1,0),0),"n/a",$BJ847/VLOOKUP($BL$1,NAV!$A:$N,MATCH("SC in FUND CCY",NAV!$A$1:$N$1,0),0))))</f>
        <v>n/a</v>
      </c>
    </row>
    <row r="848" spans="1:64" hidden="1" x14ac:dyDescent="0.25">
      <c r="A848" s="1">
        <v>44196</v>
      </c>
      <c r="B848" t="s">
        <v>115</v>
      </c>
      <c r="C848" t="s">
        <v>116</v>
      </c>
      <c r="D848" t="s">
        <v>57</v>
      </c>
      <c r="E848" t="s">
        <v>124</v>
      </c>
      <c r="F848" t="s">
        <v>439</v>
      </c>
      <c r="G848" t="s">
        <v>440</v>
      </c>
      <c r="H848">
        <v>550</v>
      </c>
      <c r="I848" t="s">
        <v>441</v>
      </c>
      <c r="L848" t="s">
        <v>57</v>
      </c>
      <c r="O848">
        <v>1296</v>
      </c>
      <c r="Q848" t="s">
        <v>1501</v>
      </c>
      <c r="S848" t="s">
        <v>149</v>
      </c>
      <c r="U848" t="s">
        <v>132</v>
      </c>
      <c r="V848">
        <v>20009</v>
      </c>
      <c r="W848" t="s">
        <v>209</v>
      </c>
      <c r="X848" t="s">
        <v>209</v>
      </c>
      <c r="AC848" s="1">
        <v>44196</v>
      </c>
      <c r="AD848" s="1">
        <v>44210</v>
      </c>
      <c r="AG848" s="1">
        <v>44210</v>
      </c>
      <c r="AJ848">
        <v>14</v>
      </c>
      <c r="AL848">
        <v>1.223687</v>
      </c>
      <c r="AO848">
        <v>1.223687</v>
      </c>
      <c r="AP848">
        <v>1.2239880000000001</v>
      </c>
      <c r="AQ848">
        <v>-210.87</v>
      </c>
      <c r="AR848">
        <v>0</v>
      </c>
      <c r="AS848">
        <v>-210.87</v>
      </c>
      <c r="AT848">
        <v>-210.87</v>
      </c>
      <c r="AU848">
        <v>0</v>
      </c>
      <c r="AV848">
        <v>-210.87</v>
      </c>
      <c r="AW848">
        <v>-210.92</v>
      </c>
      <c r="AX848">
        <v>-210.87</v>
      </c>
      <c r="BA848">
        <v>-4448978.3899999997</v>
      </c>
      <c r="BB848">
        <v>0</v>
      </c>
      <c r="BC848">
        <v>-4448978.3899999997</v>
      </c>
      <c r="BD848">
        <v>137294692.78999999</v>
      </c>
      <c r="BF848" t="str">
        <f>IF(TRIM(W848)="",IF(TRIM(O848)="",IF(TRIM(M848)="","please check",CONCATENATE(M848,"_",COUNTIFS($M$2:$M848,M848,$C$2:$C848,$C848))),CONCATENATE(O848,"_",COUNTIFS($O$2:$O848,O848,$C$2:$C848,$C848))),W848)</f>
        <v>1296_1</v>
      </c>
      <c r="BG848">
        <f t="shared" si="47"/>
        <v>1296</v>
      </c>
      <c r="BH848">
        <f t="shared" si="48"/>
        <v>-210.92</v>
      </c>
      <c r="BI848">
        <f t="shared" si="49"/>
        <v>-210.92</v>
      </c>
      <c r="BJ848">
        <f>IF($I848&lt;&gt;"F.E.T.",$AV848,IF($BK848="",IF($D848=$L848,$BI848,-SUMIFS($BI:$BI,$BG:$BG,$BG848,$B:$B,$B848,$L:$L,"&lt;&gt;"&amp;$L848)+SUMIFS($AY:$AY,$BG:$BG,$BG848,$B:$B,$B848)),IF($D848=$L848,-SUMIFS($BI:$BI,$BG:$BG,$BG848,$B:$B,$B848,$L:$L,"&lt;&gt;"&amp;$L848)*VLOOKUP($D848&amp;(IF($L848=MID($Q848,FIND("Bought ",$Q848)+7,3),MID($Q848,FIND("Sold ",$Q848)+5,3),IF($L848=MID($Q848,FIND("Sold ",$Q848)+5,3),MID($Q848,FIND("Bought ",$Q848)+7,3),"error"))),FX!$A:$B,2,0)+SUMIFS($AY:$AY,$BG:$BG,$BG848,$B:$B,$B848),$BI848*(VLOOKUP($D848&amp;$L848,FX!$A:$B,2,0)))))</f>
        <v>-210.99356585345924</v>
      </c>
      <c r="BK848" t="str">
        <f>IF(E848="CASH",IFERROR(VLOOKUP(M848,[1]mapping!$A:$C,3,0),""),IF(I848="F.E.T.",IF(VLOOKUP(O848,[1]forwards!$E:$Q,13,0)=0,"",VLOOKUP(O848,[1]forwards!$E:$Q,13,0)),""))</f>
        <v>PHU</v>
      </c>
      <c r="BL848" t="str">
        <f>IF($B848&lt;&gt;VLOOKUP($BL$1,NAV!$A:$N,MATCH("SubFund_Code",NAV!$A$1:$N$1,0),0),"n/a",IF($BK848="",$BJ848/SUMIFS($BJ:$BJ,$BK:$BK,"",$B:$B,$B848)*VLOOKUP($BL$1,NAV!$A:$N,MATCH("Hedged sc",NAV!$A$1:$N$1,0),0)/VLOOKUP($BL$1,NAV!$A:$N,MATCH("SC in FUND CCY",NAV!$A$1:$N$1,0),0),IF($BK848&lt;&gt;VLOOKUP($BL$1,NAV!$A:$N,MATCH("SC",NAV!$A$1:$N$1,0),0),"n/a",$BJ848/VLOOKUP($BL$1,NAV!$A:$N,MATCH("SC in FUND CCY",NAV!$A$1:$N$1,0),0))))</f>
        <v>n/a</v>
      </c>
    </row>
    <row r="849" spans="1:64" hidden="1" x14ac:dyDescent="0.25">
      <c r="A849" s="1">
        <v>44196</v>
      </c>
      <c r="B849" t="s">
        <v>115</v>
      </c>
      <c r="C849" t="s">
        <v>116</v>
      </c>
      <c r="D849" t="s">
        <v>57</v>
      </c>
      <c r="E849" t="s">
        <v>124</v>
      </c>
      <c r="F849" t="s">
        <v>439</v>
      </c>
      <c r="G849" t="s">
        <v>440</v>
      </c>
      <c r="H849">
        <v>550</v>
      </c>
      <c r="I849" t="s">
        <v>441</v>
      </c>
      <c r="L849" t="s">
        <v>63</v>
      </c>
      <c r="O849">
        <v>1281</v>
      </c>
      <c r="Q849" t="s">
        <v>1493</v>
      </c>
      <c r="S849" t="s">
        <v>149</v>
      </c>
      <c r="U849" t="s">
        <v>132</v>
      </c>
      <c r="V849">
        <v>20009</v>
      </c>
      <c r="W849" t="s">
        <v>209</v>
      </c>
      <c r="X849" t="s">
        <v>209</v>
      </c>
      <c r="AC849" s="1">
        <v>44175</v>
      </c>
      <c r="AD849" s="1">
        <v>44210</v>
      </c>
      <c r="AG849" s="1">
        <v>44210</v>
      </c>
      <c r="AJ849">
        <v>14</v>
      </c>
      <c r="AL849">
        <v>1.2142189999999999</v>
      </c>
      <c r="AO849">
        <v>1.2142189999999999</v>
      </c>
      <c r="AP849">
        <v>1.2239880000000001</v>
      </c>
      <c r="AQ849">
        <v>25009.15</v>
      </c>
      <c r="AR849">
        <v>0</v>
      </c>
      <c r="AS849">
        <v>25009.15</v>
      </c>
      <c r="AT849">
        <v>20439.830000000002</v>
      </c>
      <c r="AU849">
        <v>0</v>
      </c>
      <c r="AV849">
        <v>20439.830000000002</v>
      </c>
      <c r="AW849">
        <v>25009.15</v>
      </c>
      <c r="AX849">
        <v>20439.830000000002</v>
      </c>
      <c r="AY849">
        <v>-164.39</v>
      </c>
      <c r="BA849">
        <v>4450570.38</v>
      </c>
      <c r="BB849">
        <v>0</v>
      </c>
      <c r="BC849">
        <v>4450570.38</v>
      </c>
      <c r="BD849">
        <v>137294692.78999999</v>
      </c>
      <c r="BE849">
        <v>-1.2E-4</v>
      </c>
      <c r="BF849" t="str">
        <f>IF(TRIM(W849)="",IF(TRIM(O849)="",IF(TRIM(M849)="","please check",CONCATENATE(M849,"_",COUNTIFS($M$2:$M849,M849,$C$2:$C849,$C849))),CONCATENATE(O849,"_",COUNTIFS($O$2:$O849,O849,$C$2:$C849,$C849))),W849)</f>
        <v>1281_2</v>
      </c>
      <c r="BG849">
        <f t="shared" si="47"/>
        <v>1281</v>
      </c>
      <c r="BH849">
        <f t="shared" si="48"/>
        <v>25009.15</v>
      </c>
      <c r="BI849">
        <f t="shared" si="49"/>
        <v>25009.15</v>
      </c>
      <c r="BJ849">
        <f>IF($I849&lt;&gt;"F.E.T.",$AV849,IF($BK849="",IF($D849=$L849,$BI849,-SUMIFS($BI:$BI,$BG:$BG,$BG849,$B:$B,$B849,$L:$L,"&lt;&gt;"&amp;$L849)+SUMIFS($AY:$AY,$BG:$BG,$BG849,$B:$B,$B849)),IF($D849=$L849,-SUMIFS($BI:$BI,$BG:$BG,$BG849,$B:$B,$B849,$L:$L,"&lt;&gt;"&amp;$L849)*VLOOKUP($D849&amp;(IF($L849=MID($Q849,FIND("Bought ",$Q849)+7,3),MID($Q849,FIND("Sold ",$Q849)+5,3),IF($L849=MID($Q849,FIND("Sold ",$Q849)+5,3),MID($Q849,FIND("Bought ",$Q849)+7,3),"error"))),FX!$A:$B,2,0)+SUMIFS($AY:$AY,$BG:$BG,$BG849,$B:$B,$B849),$BI849*(VLOOKUP($D849&amp;$L849,FX!$A:$B,2,0)))))</f>
        <v>20439.826733684775</v>
      </c>
      <c r="BK849" t="str">
        <f>IF(E849="CASH",IFERROR(VLOOKUP(M849,[1]mapping!$A:$C,3,0),""),IF(I849="F.E.T.",IF(VLOOKUP(O849,[1]forwards!$E:$Q,13,0)=0,"",VLOOKUP(O849,[1]forwards!$E:$Q,13,0)),""))</f>
        <v>PHU</v>
      </c>
      <c r="BL849" t="str">
        <f>IF($B849&lt;&gt;VLOOKUP($BL$1,NAV!$A:$N,MATCH("SubFund_Code",NAV!$A$1:$N$1,0),0),"n/a",IF($BK849="",$BJ849/SUMIFS($BJ:$BJ,$BK:$BK,"",$B:$B,$B849)*VLOOKUP($BL$1,NAV!$A:$N,MATCH("Hedged sc",NAV!$A$1:$N$1,0),0)/VLOOKUP($BL$1,NAV!$A:$N,MATCH("SC in FUND CCY",NAV!$A$1:$N$1,0),0),IF($BK849&lt;&gt;VLOOKUP($BL$1,NAV!$A:$N,MATCH("SC",NAV!$A$1:$N$1,0),0),"n/a",$BJ849/VLOOKUP($BL$1,NAV!$A:$N,MATCH("SC in FUND CCY",NAV!$A$1:$N$1,0),0))))</f>
        <v>n/a</v>
      </c>
    </row>
    <row r="850" spans="1:64" hidden="1" x14ac:dyDescent="0.25">
      <c r="A850" s="1">
        <v>44196</v>
      </c>
      <c r="B850" t="s">
        <v>115</v>
      </c>
      <c r="C850" t="s">
        <v>116</v>
      </c>
      <c r="D850" t="s">
        <v>57</v>
      </c>
      <c r="E850" t="s">
        <v>124</v>
      </c>
      <c r="F850" t="s">
        <v>439</v>
      </c>
      <c r="G850" t="s">
        <v>440</v>
      </c>
      <c r="H850">
        <v>550</v>
      </c>
      <c r="I850" t="s">
        <v>441</v>
      </c>
      <c r="L850" t="s">
        <v>63</v>
      </c>
      <c r="O850">
        <v>1295</v>
      </c>
      <c r="Q850" t="s">
        <v>1500</v>
      </c>
      <c r="S850" t="s">
        <v>149</v>
      </c>
      <c r="U850" t="s">
        <v>132</v>
      </c>
      <c r="V850">
        <v>20009</v>
      </c>
      <c r="W850" t="s">
        <v>209</v>
      </c>
      <c r="X850" t="s">
        <v>209</v>
      </c>
      <c r="AC850" s="1">
        <v>44195</v>
      </c>
      <c r="AD850" s="1">
        <v>44201</v>
      </c>
      <c r="AG850" s="1">
        <v>44201</v>
      </c>
      <c r="AJ850">
        <v>5</v>
      </c>
      <c r="AL850">
        <v>1.2296339999999999</v>
      </c>
      <c r="AO850">
        <v>1.2296339999999999</v>
      </c>
      <c r="AP850">
        <v>1.223716</v>
      </c>
      <c r="AQ850">
        <v>3500.4</v>
      </c>
      <c r="AR850">
        <v>0</v>
      </c>
      <c r="AS850">
        <v>3500.4</v>
      </c>
      <c r="AT850">
        <v>2860.86</v>
      </c>
      <c r="AU850">
        <v>0</v>
      </c>
      <c r="AV850">
        <v>2860.86</v>
      </c>
      <c r="AW850">
        <v>3500.4</v>
      </c>
      <c r="AX850">
        <v>2860.86</v>
      </c>
      <c r="AY850">
        <v>13.77</v>
      </c>
      <c r="BA850">
        <v>4450570.38</v>
      </c>
      <c r="BB850">
        <v>0</v>
      </c>
      <c r="BC850">
        <v>4450570.38</v>
      </c>
      <c r="BD850">
        <v>137294692.78999999</v>
      </c>
      <c r="BE850">
        <v>1.0000000000000001E-5</v>
      </c>
      <c r="BF850" t="str">
        <f>IF(TRIM(W850)="",IF(TRIM(O850)="",IF(TRIM(M850)="","please check",CONCATENATE(M850,"_",COUNTIFS($M$2:$M850,M850,$C$2:$C850,$C850))),CONCATENATE(O850,"_",COUNTIFS($O$2:$O850,O850,$C$2:$C850,$C850))),W850)</f>
        <v>1295_2</v>
      </c>
      <c r="BG850">
        <f t="shared" si="47"/>
        <v>1295</v>
      </c>
      <c r="BH850">
        <f t="shared" si="48"/>
        <v>3500.4</v>
      </c>
      <c r="BI850">
        <f t="shared" si="49"/>
        <v>3500.4</v>
      </c>
      <c r="BJ850">
        <f>IF($I850&lt;&gt;"F.E.T.",$AV850,IF($BK850="",IF($D850=$L850,$BI850,-SUMIFS($BI:$BI,$BG:$BG,$BG850,$B:$B,$B850,$L:$L,"&lt;&gt;"&amp;$L850)+SUMIFS($AY:$AY,$BG:$BG,$BG850,$B:$B,$B850)),IF($D850=$L850,-SUMIFS($BI:$BI,$BG:$BG,$BG850,$B:$B,$B850,$L:$L,"&lt;&gt;"&amp;$L850)*VLOOKUP($D850&amp;(IF($L850=MID($Q850,FIND("Bought ",$Q850)+7,3),MID($Q850,FIND("Sold ",$Q850)+5,3),IF($L850=MID($Q850,FIND("Sold ",$Q850)+5,3),MID($Q850,FIND("Bought ",$Q850)+7,3),"error"))),FX!$A:$B,2,0)+SUMIFS($AY:$AY,$BG:$BG,$BG850,$B:$B,$B850),$BI850*(VLOOKUP($D850&amp;$L850,FX!$A:$B,2,0)))))</f>
        <v>2860.47</v>
      </c>
      <c r="BK850" t="str">
        <f>IF(E850="CASH",IFERROR(VLOOKUP(M850,[1]mapping!$A:$C,3,0),""),IF(I850="F.E.T.",IF(VLOOKUP(O850,[1]forwards!$E:$Q,13,0)=0,"",VLOOKUP(O850,[1]forwards!$E:$Q,13,0)),""))</f>
        <v/>
      </c>
      <c r="BL850" t="str">
        <f>IF($B850&lt;&gt;VLOOKUP($BL$1,NAV!$A:$N,MATCH("SubFund_Code",NAV!$A$1:$N$1,0),0),"n/a",IF($BK850="",$BJ850/SUMIFS($BJ:$BJ,$BK:$BK,"",$B:$B,$B850)*VLOOKUP($BL$1,NAV!$A:$N,MATCH("Hedged sc",NAV!$A$1:$N$1,0),0)/VLOOKUP($BL$1,NAV!$A:$N,MATCH("SC in FUND CCY",NAV!$A$1:$N$1,0),0),IF($BK850&lt;&gt;VLOOKUP($BL$1,NAV!$A:$N,MATCH("SC",NAV!$A$1:$N$1,0),0),"n/a",$BJ850/VLOOKUP($BL$1,NAV!$A:$N,MATCH("SC in FUND CCY",NAV!$A$1:$N$1,0),0))))</f>
        <v>n/a</v>
      </c>
    </row>
    <row r="851" spans="1:64" hidden="1" x14ac:dyDescent="0.25">
      <c r="A851" s="1">
        <v>44196</v>
      </c>
      <c r="B851" t="s">
        <v>115</v>
      </c>
      <c r="C851" t="s">
        <v>116</v>
      </c>
      <c r="D851" t="s">
        <v>57</v>
      </c>
      <c r="E851" t="s">
        <v>124</v>
      </c>
      <c r="F851" t="s">
        <v>439</v>
      </c>
      <c r="G851" t="s">
        <v>440</v>
      </c>
      <c r="H851">
        <v>550</v>
      </c>
      <c r="I851" t="s">
        <v>441</v>
      </c>
      <c r="L851" t="s">
        <v>63</v>
      </c>
      <c r="O851">
        <v>1296</v>
      </c>
      <c r="Q851" t="s">
        <v>1501</v>
      </c>
      <c r="S851" t="s">
        <v>149</v>
      </c>
      <c r="U851" t="s">
        <v>132</v>
      </c>
      <c r="V851">
        <v>20009</v>
      </c>
      <c r="W851" t="s">
        <v>209</v>
      </c>
      <c r="X851" t="s">
        <v>209</v>
      </c>
      <c r="AC851" s="1">
        <v>44196</v>
      </c>
      <c r="AD851" s="1">
        <v>44210</v>
      </c>
      <c r="AG851" s="1">
        <v>44210</v>
      </c>
      <c r="AJ851">
        <v>14</v>
      </c>
      <c r="AL851">
        <v>1.223687</v>
      </c>
      <c r="AO851">
        <v>1.223687</v>
      </c>
      <c r="AP851">
        <v>1.2239880000000001</v>
      </c>
      <c r="AQ851">
        <v>258.10000000000002</v>
      </c>
      <c r="AR851">
        <v>0</v>
      </c>
      <c r="AS851">
        <v>258.10000000000002</v>
      </c>
      <c r="AT851">
        <v>210.94</v>
      </c>
      <c r="AU851">
        <v>0</v>
      </c>
      <c r="AV851">
        <v>210.94</v>
      </c>
      <c r="AW851">
        <v>258.10000000000002</v>
      </c>
      <c r="AX851">
        <v>210.94</v>
      </c>
      <c r="AY851">
        <v>-0.05</v>
      </c>
      <c r="BA851">
        <v>4450570.38</v>
      </c>
      <c r="BB851">
        <v>0</v>
      </c>
      <c r="BC851">
        <v>4450570.38</v>
      </c>
      <c r="BD851">
        <v>137294692.78999999</v>
      </c>
      <c r="BE851">
        <v>0</v>
      </c>
      <c r="BF851" t="str">
        <f>IF(TRIM(W851)="",IF(TRIM(O851)="",IF(TRIM(M851)="","please check",CONCATENATE(M851,"_",COUNTIFS($M$2:$M851,M851,$C$2:$C851,$C851))),CONCATENATE(O851,"_",COUNTIFS($O$2:$O851,O851,$C$2:$C851,$C851))),W851)</f>
        <v>1296_2</v>
      </c>
      <c r="BG851">
        <f t="shared" si="47"/>
        <v>1296</v>
      </c>
      <c r="BH851">
        <f t="shared" si="48"/>
        <v>258.10000000000002</v>
      </c>
      <c r="BI851">
        <f t="shared" si="49"/>
        <v>258.10000000000002</v>
      </c>
      <c r="BJ851">
        <f>IF($I851&lt;&gt;"F.E.T.",$AV851,IF($BK851="",IF($D851=$L851,$BI851,-SUMIFS($BI:$BI,$BG:$BG,$BG851,$B:$B,$B851,$L:$L,"&lt;&gt;"&amp;$L851)+SUMIFS($AY:$AY,$BG:$BG,$BG851,$B:$B,$B851)),IF($D851=$L851,-SUMIFS($BI:$BI,$BG:$BG,$BG851,$B:$B,$B851,$L:$L,"&lt;&gt;"&amp;$L851)*VLOOKUP($D851&amp;(IF($L851=MID($Q851,FIND("Bought ",$Q851)+7,3),MID($Q851,FIND("Sold ",$Q851)+5,3),IF($L851=MID($Q851,FIND("Sold ",$Q851)+5,3),MID($Q851,FIND("Bought ",$Q851)+7,3),"error"))),FX!$A:$B,2,0)+SUMIFS($AY:$AY,$BG:$BG,$BG851,$B:$B,$B851),$BI851*(VLOOKUP($D851&amp;$L851,FX!$A:$B,2,0)))))</f>
        <v>210.94356585345923</v>
      </c>
      <c r="BK851" t="str">
        <f>IF(E851="CASH",IFERROR(VLOOKUP(M851,[1]mapping!$A:$C,3,0),""),IF(I851="F.E.T.",IF(VLOOKUP(O851,[1]forwards!$E:$Q,13,0)=0,"",VLOOKUP(O851,[1]forwards!$E:$Q,13,0)),""))</f>
        <v>PHU</v>
      </c>
      <c r="BL851" t="str">
        <f>IF($B851&lt;&gt;VLOOKUP($BL$1,NAV!$A:$N,MATCH("SubFund_Code",NAV!$A$1:$N$1,0),0),"n/a",IF($BK851="",$BJ851/SUMIFS($BJ:$BJ,$BK:$BK,"",$B:$B,$B851)*VLOOKUP($BL$1,NAV!$A:$N,MATCH("Hedged sc",NAV!$A$1:$N$1,0),0)/VLOOKUP($BL$1,NAV!$A:$N,MATCH("SC in FUND CCY",NAV!$A$1:$N$1,0),0),IF($BK851&lt;&gt;VLOOKUP($BL$1,NAV!$A:$N,MATCH("SC",NAV!$A$1:$N$1,0),0),"n/a",$BJ851/VLOOKUP($BL$1,NAV!$A:$N,MATCH("SC in FUND CCY",NAV!$A$1:$N$1,0),0))))</f>
        <v>n/a</v>
      </c>
    </row>
    <row r="852" spans="1:64" hidden="1" x14ac:dyDescent="0.25">
      <c r="A852" s="1">
        <v>44196</v>
      </c>
      <c r="B852" t="s">
        <v>115</v>
      </c>
      <c r="C852" t="s">
        <v>116</v>
      </c>
      <c r="D852" t="s">
        <v>57</v>
      </c>
      <c r="E852" t="s">
        <v>124</v>
      </c>
      <c r="F852" t="s">
        <v>439</v>
      </c>
      <c r="G852" t="s">
        <v>440</v>
      </c>
      <c r="H852">
        <v>550</v>
      </c>
      <c r="I852" t="s">
        <v>441</v>
      </c>
      <c r="L852" t="s">
        <v>63</v>
      </c>
      <c r="O852">
        <v>1293</v>
      </c>
      <c r="Q852" t="s">
        <v>1492</v>
      </c>
      <c r="S852" t="s">
        <v>149</v>
      </c>
      <c r="U852" t="s">
        <v>132</v>
      </c>
      <c r="V852">
        <v>20009</v>
      </c>
      <c r="W852" t="s">
        <v>209</v>
      </c>
      <c r="X852" t="s">
        <v>209</v>
      </c>
      <c r="AC852" s="1">
        <v>44195</v>
      </c>
      <c r="AD852" s="1">
        <v>44210</v>
      </c>
      <c r="AG852" s="1">
        <v>44210</v>
      </c>
      <c r="AJ852">
        <v>14</v>
      </c>
      <c r="AL852">
        <v>1.2305379999999999</v>
      </c>
      <c r="AO852">
        <v>1.2305379999999999</v>
      </c>
      <c r="AP852">
        <v>1.2239880000000001</v>
      </c>
      <c r="AQ852">
        <v>-3481.77</v>
      </c>
      <c r="AR852">
        <v>0</v>
      </c>
      <c r="AS852">
        <v>-3481.77</v>
      </c>
      <c r="AT852">
        <v>-2845.63</v>
      </c>
      <c r="AU852">
        <v>0</v>
      </c>
      <c r="AV852">
        <v>-2845.63</v>
      </c>
      <c r="AW852">
        <v>-3500.4</v>
      </c>
      <c r="AX852">
        <v>-2845.63</v>
      </c>
      <c r="BA852">
        <v>4450570.38</v>
      </c>
      <c r="BB852">
        <v>0</v>
      </c>
      <c r="BC852">
        <v>4450570.38</v>
      </c>
      <c r="BD852">
        <v>137294692.78999999</v>
      </c>
      <c r="BF852" t="str">
        <f>IF(TRIM(W852)="",IF(TRIM(O852)="",IF(TRIM(M852)="","please check",CONCATENATE(M852,"_",COUNTIFS($M$2:$M852,M852,$C$2:$C852,$C852))),CONCATENATE(O852,"_",COUNTIFS($O$2:$O852,O852,$C$2:$C852,$C852))),W852)</f>
        <v>1293_2</v>
      </c>
      <c r="BG852">
        <f t="shared" si="47"/>
        <v>1293</v>
      </c>
      <c r="BH852">
        <f t="shared" si="48"/>
        <v>-3500.4</v>
      </c>
      <c r="BI852">
        <f t="shared" si="49"/>
        <v>-3500.4</v>
      </c>
      <c r="BJ852">
        <f>IF($I852&lt;&gt;"F.E.T.",$AV852,IF($BK852="",IF($D852=$L852,$BI852,-SUMIFS($BI:$BI,$BG:$BG,$BG852,$B:$B,$B852,$L:$L,"&lt;&gt;"&amp;$L852)+SUMIFS($AY:$AY,$BG:$BG,$BG852,$B:$B,$B852)),IF($D852=$L852,-SUMIFS($BI:$BI,$BG:$BG,$BG852,$B:$B,$B852,$L:$L,"&lt;&gt;"&amp;$L852)*VLOOKUP($D852&amp;(IF($L852=MID($Q852,FIND("Bought ",$Q852)+7,3),MID($Q852,FIND("Sold ",$Q852)+5,3),IF($L852=MID($Q852,FIND("Sold ",$Q852)+5,3),MID($Q852,FIND("Bought ",$Q852)+7,3),"error"))),FX!$A:$B,2,0)+SUMIFS($AY:$AY,$BG:$BG,$BG852,$B:$B,$B852),$BI852*(VLOOKUP($D852&amp;$L852,FX!$A:$B,2,0)))))</f>
        <v>-2860.855706754935</v>
      </c>
      <c r="BK852" t="str">
        <f>IF(E852="CASH",IFERROR(VLOOKUP(M852,[1]mapping!$A:$C,3,0),""),IF(I852="F.E.T.",IF(VLOOKUP(O852,[1]forwards!$E:$Q,13,0)=0,"",VLOOKUP(O852,[1]forwards!$E:$Q,13,0)),""))</f>
        <v>PUH</v>
      </c>
      <c r="BL852" t="str">
        <f>IF($B852&lt;&gt;VLOOKUP($BL$1,NAV!$A:$N,MATCH("SubFund_Code",NAV!$A$1:$N$1,0),0),"n/a",IF($BK852="",$BJ852/SUMIFS($BJ:$BJ,$BK:$BK,"",$B:$B,$B852)*VLOOKUP($BL$1,NAV!$A:$N,MATCH("Hedged sc",NAV!$A$1:$N$1,0),0)/VLOOKUP($BL$1,NAV!$A:$N,MATCH("SC in FUND CCY",NAV!$A$1:$N$1,0),0),IF($BK852&lt;&gt;VLOOKUP($BL$1,NAV!$A:$N,MATCH("SC",NAV!$A$1:$N$1,0),0),"n/a",$BJ852/VLOOKUP($BL$1,NAV!$A:$N,MATCH("SC in FUND CCY",NAV!$A$1:$N$1,0),0))))</f>
        <v>n/a</v>
      </c>
    </row>
    <row r="853" spans="1:64" hidden="1" x14ac:dyDescent="0.25">
      <c r="A853" s="1">
        <v>44196</v>
      </c>
      <c r="B853" t="s">
        <v>115</v>
      </c>
      <c r="C853" t="s">
        <v>116</v>
      </c>
      <c r="D853" t="s">
        <v>57</v>
      </c>
      <c r="E853" t="s">
        <v>124</v>
      </c>
      <c r="F853" t="s">
        <v>439</v>
      </c>
      <c r="G853" t="s">
        <v>440</v>
      </c>
      <c r="H853">
        <v>550</v>
      </c>
      <c r="I853" t="s">
        <v>441</v>
      </c>
      <c r="L853" t="s">
        <v>63</v>
      </c>
      <c r="O853">
        <v>1282</v>
      </c>
      <c r="Q853" t="s">
        <v>1491</v>
      </c>
      <c r="S853" t="s">
        <v>149</v>
      </c>
      <c r="U853" t="s">
        <v>132</v>
      </c>
      <c r="V853">
        <v>20009</v>
      </c>
      <c r="W853" t="s">
        <v>209</v>
      </c>
      <c r="X853" t="s">
        <v>209</v>
      </c>
      <c r="AC853" s="1">
        <v>44175</v>
      </c>
      <c r="AD853" s="1">
        <v>44210</v>
      </c>
      <c r="AG853" s="1">
        <v>44210</v>
      </c>
      <c r="AJ853">
        <v>14</v>
      </c>
      <c r="AL853">
        <v>1.2142189999999999</v>
      </c>
      <c r="AO853">
        <v>1.2142189999999999</v>
      </c>
      <c r="AP853">
        <v>1.2239880000000001</v>
      </c>
      <c r="AQ853">
        <v>5420209.5</v>
      </c>
      <c r="AR853">
        <v>0</v>
      </c>
      <c r="AS853">
        <v>5420209.5</v>
      </c>
      <c r="AT853">
        <v>4429904.38</v>
      </c>
      <c r="AU853">
        <v>0</v>
      </c>
      <c r="AV853">
        <v>4429904.38</v>
      </c>
      <c r="AW853">
        <v>5420209.5</v>
      </c>
      <c r="AX853">
        <v>4429904.38</v>
      </c>
      <c r="AY853">
        <v>-35628.050000000003</v>
      </c>
      <c r="BA853">
        <v>4450570.38</v>
      </c>
      <c r="BB853">
        <v>0</v>
      </c>
      <c r="BC853">
        <v>4450570.38</v>
      </c>
      <c r="BD853">
        <v>137294692.78999999</v>
      </c>
      <c r="BE853">
        <v>-2.5950000000000001E-2</v>
      </c>
      <c r="BF853" t="str">
        <f>IF(TRIM(W853)="",IF(TRIM(O853)="",IF(TRIM(M853)="","please check",CONCATENATE(M853,"_",COUNTIFS($M$2:$M853,M853,$C$2:$C853,$C853))),CONCATENATE(O853,"_",COUNTIFS($O$2:$O853,O853,$C$2:$C853,$C853))),W853)</f>
        <v>1282_2</v>
      </c>
      <c r="BG853">
        <f t="shared" si="47"/>
        <v>1282</v>
      </c>
      <c r="BH853">
        <f t="shared" si="48"/>
        <v>5420209.5</v>
      </c>
      <c r="BI853">
        <f t="shared" si="49"/>
        <v>5420209.5</v>
      </c>
      <c r="BJ853">
        <f>IF($I853&lt;&gt;"F.E.T.",$AV853,IF($BK853="",IF($D853=$L853,$BI853,-SUMIFS($BI:$BI,$BG:$BG,$BG853,$B:$B,$B853,$L:$L,"&lt;&gt;"&amp;$L853)+SUMIFS($AY:$AY,$BG:$BG,$BG853,$B:$B,$B853)),IF($D853=$L853,-SUMIFS($BI:$BI,$BG:$BG,$BG853,$B:$B,$B853,$L:$L,"&lt;&gt;"&amp;$L853)*VLOOKUP($D853&amp;(IF($L853=MID($Q853,FIND("Bought ",$Q853)+7,3),MID($Q853,FIND("Sold ",$Q853)+5,3),IF($L853=MID($Q853,FIND("Sold ",$Q853)+5,3),MID($Q853,FIND("Bought ",$Q853)+7,3),"error"))),FX!$A:$B,2,0)+SUMIFS($AY:$AY,$BG:$BG,$BG853,$B:$B,$B853),$BI853*(VLOOKUP($D853&amp;$L853,FX!$A:$B,2,0)))))</f>
        <v>4429904.3766090479</v>
      </c>
      <c r="BK853" t="str">
        <f>IF(E853="CASH",IFERROR(VLOOKUP(M853,[1]mapping!$A:$C,3,0),""),IF(I853="F.E.T.",IF(VLOOKUP(O853,[1]forwards!$E:$Q,13,0)=0,"",VLOOKUP(O853,[1]forwards!$E:$Q,13,0)),""))</f>
        <v>PUH</v>
      </c>
      <c r="BL853" t="str">
        <f>IF($B853&lt;&gt;VLOOKUP($BL$1,NAV!$A:$N,MATCH("SubFund_Code",NAV!$A$1:$N$1,0),0),"n/a",IF($BK853="",$BJ853/SUMIFS($BJ:$BJ,$BK:$BK,"",$B:$B,$B853)*VLOOKUP($BL$1,NAV!$A:$N,MATCH("Hedged sc",NAV!$A$1:$N$1,0),0)/VLOOKUP($BL$1,NAV!$A:$N,MATCH("SC in FUND CCY",NAV!$A$1:$N$1,0),0),IF($BK853&lt;&gt;VLOOKUP($BL$1,NAV!$A:$N,MATCH("SC",NAV!$A$1:$N$1,0),0),"n/a",$BJ853/VLOOKUP($BL$1,NAV!$A:$N,MATCH("SC in FUND CCY",NAV!$A$1:$N$1,0),0))))</f>
        <v>n/a</v>
      </c>
    </row>
    <row r="854" spans="1:64" hidden="1" x14ac:dyDescent="0.25">
      <c r="A854" s="1">
        <v>44196</v>
      </c>
      <c r="B854" t="s">
        <v>85</v>
      </c>
      <c r="C854" t="s">
        <v>86</v>
      </c>
      <c r="D854" t="s">
        <v>57</v>
      </c>
      <c r="E854" t="s">
        <v>58</v>
      </c>
      <c r="F854" t="s">
        <v>59</v>
      </c>
      <c r="G854" t="s">
        <v>60</v>
      </c>
      <c r="H854">
        <v>450</v>
      </c>
      <c r="I854" t="s">
        <v>58</v>
      </c>
      <c r="L854" t="s">
        <v>57</v>
      </c>
      <c r="M854">
        <v>144120</v>
      </c>
      <c r="N854">
        <v>0</v>
      </c>
      <c r="Q854" t="s">
        <v>61</v>
      </c>
      <c r="AQ854">
        <v>1679062.42</v>
      </c>
      <c r="AS854">
        <v>1679062.42</v>
      </c>
      <c r="AT854">
        <v>1679062.42</v>
      </c>
      <c r="AV854">
        <v>1679062.42</v>
      </c>
      <c r="BA854">
        <v>1880912.16</v>
      </c>
      <c r="BD854">
        <v>79757715.489999995</v>
      </c>
      <c r="BE854">
        <v>2.1052040000000001</v>
      </c>
      <c r="BF854" t="str">
        <f>IF(TRIM(W854)="",IF(TRIM(O854)="",IF(TRIM(M854)="","please check",CONCATENATE(M854,"_",COUNTIFS($M$2:$M854,M854,$C$2:$C854,$C854))),CONCATENATE(O854,"_",COUNTIFS($O$2:$O854,O854,$C$2:$C854,$C854))),W854)</f>
        <v>144120_1</v>
      </c>
      <c r="BG854" t="str">
        <f t="shared" si="47"/>
        <v/>
      </c>
      <c r="BH854">
        <f t="shared" si="48"/>
        <v>1679062.42</v>
      </c>
      <c r="BI854">
        <f t="shared" si="49"/>
        <v>1679062.42</v>
      </c>
      <c r="BJ854">
        <f>IF($I854&lt;&gt;"F.E.T.",$AV854,IF($BK854="",IF($D854=$L854,$BI854,-SUMIFS($BI:$BI,$BG:$BG,$BG854,$B:$B,$B854,$L:$L,"&lt;&gt;"&amp;$L854)+SUMIFS($AY:$AY,$BG:$BG,$BG854,$B:$B,$B854)),IF($D854=$L854,-SUMIFS($BI:$BI,$BG:$BG,$BG854,$B:$B,$B854,$L:$L,"&lt;&gt;"&amp;$L854)*VLOOKUP($D854&amp;(IF($L854=MID($Q854,FIND("Bought ",$Q854)+7,3),MID($Q854,FIND("Sold ",$Q854)+5,3),IF($L854=MID($Q854,FIND("Sold ",$Q854)+5,3),MID($Q854,FIND("Bought ",$Q854)+7,3),"error"))),FX!$A:$B,2,0)+SUMIFS($AY:$AY,$BG:$BG,$BG854,$B:$B,$B854),$BI854*(VLOOKUP($D854&amp;$L854,FX!$A:$B,2,0)))))</f>
        <v>1679062.42</v>
      </c>
      <c r="BK854" t="str">
        <f>IF(E854="CASH",IFERROR(VLOOKUP(M854,[1]mapping!$A:$C,3,0),""),IF(I854="F.E.T.",IF(VLOOKUP(O854,[1]forwards!$E:$Q,13,0)=0,"",VLOOKUP(O854,[1]forwards!$E:$Q,13,0)),""))</f>
        <v/>
      </c>
      <c r="BL854" t="str">
        <f>IF($B854&lt;&gt;VLOOKUP($BL$1,NAV!$A:$N,MATCH("SubFund_Code",NAV!$A$1:$N$1,0),0),"n/a",IF($BK854="",$BJ854/SUMIFS($BJ:$BJ,$BK:$BK,"",$B:$B,$B854)*VLOOKUP($BL$1,NAV!$A:$N,MATCH("Hedged sc",NAV!$A$1:$N$1,0),0)/VLOOKUP($BL$1,NAV!$A:$N,MATCH("SC in FUND CCY",NAV!$A$1:$N$1,0),0),IF($BK854&lt;&gt;VLOOKUP($BL$1,NAV!$A:$N,MATCH("SC",NAV!$A$1:$N$1,0),0),"n/a",$BJ854/VLOOKUP($BL$1,NAV!$A:$N,MATCH("SC in FUND CCY",NAV!$A$1:$N$1,0),0))))</f>
        <v>n/a</v>
      </c>
    </row>
    <row r="855" spans="1:64" hidden="1" x14ac:dyDescent="0.25">
      <c r="A855" s="1">
        <v>44196</v>
      </c>
      <c r="B855" t="s">
        <v>85</v>
      </c>
      <c r="C855" t="s">
        <v>86</v>
      </c>
      <c r="D855" t="s">
        <v>57</v>
      </c>
      <c r="E855" t="s">
        <v>58</v>
      </c>
      <c r="F855" t="s">
        <v>59</v>
      </c>
      <c r="G855" t="s">
        <v>60</v>
      </c>
      <c r="H855">
        <v>850</v>
      </c>
      <c r="I855" t="s">
        <v>62</v>
      </c>
      <c r="L855" t="s">
        <v>57</v>
      </c>
      <c r="M855">
        <v>294880</v>
      </c>
      <c r="N855">
        <v>0</v>
      </c>
      <c r="Q855" t="s">
        <v>89</v>
      </c>
      <c r="AQ855">
        <v>-27.36</v>
      </c>
      <c r="AS855">
        <v>-27.36</v>
      </c>
      <c r="AT855">
        <v>-27.36</v>
      </c>
      <c r="AV855">
        <v>-27.36</v>
      </c>
      <c r="BA855">
        <v>1880912.16</v>
      </c>
      <c r="BD855">
        <v>79757715.489999995</v>
      </c>
      <c r="BE855">
        <v>-3.4E-5</v>
      </c>
      <c r="BF855" t="str">
        <f>IF(TRIM(W855)="",IF(TRIM(O855)="",IF(TRIM(M855)="","please check",CONCATENATE(M855,"_",COUNTIFS($M$2:$M855,M855,$C$2:$C855,$C855))),CONCATENATE(O855,"_",COUNTIFS($O$2:$O855,O855,$C$2:$C855,$C855))),W855)</f>
        <v>294880_1</v>
      </c>
      <c r="BG855" t="str">
        <f t="shared" si="47"/>
        <v/>
      </c>
      <c r="BH855">
        <f t="shared" si="48"/>
        <v>-27.36</v>
      </c>
      <c r="BI855">
        <f t="shared" si="49"/>
        <v>-27.36</v>
      </c>
      <c r="BJ855">
        <f>IF($I855&lt;&gt;"F.E.T.",$AV855,IF($BK855="",IF($D855=$L855,$BI855,-SUMIFS($BI:$BI,$BG:$BG,$BG855,$B:$B,$B855,$L:$L,"&lt;&gt;"&amp;$L855)+SUMIFS($AY:$AY,$BG:$BG,$BG855,$B:$B,$B855)),IF($D855=$L855,-SUMIFS($BI:$BI,$BG:$BG,$BG855,$B:$B,$B855,$L:$L,"&lt;&gt;"&amp;$L855)*VLOOKUP($D855&amp;(IF($L855=MID($Q855,FIND("Bought ",$Q855)+7,3),MID($Q855,FIND("Sold ",$Q855)+5,3),IF($L855=MID($Q855,FIND("Sold ",$Q855)+5,3),MID($Q855,FIND("Bought ",$Q855)+7,3),"error"))),FX!$A:$B,2,0)+SUMIFS($AY:$AY,$BG:$BG,$BG855,$B:$B,$B855),$BI855*(VLOOKUP($D855&amp;$L855,FX!$A:$B,2,0)))))</f>
        <v>-27.36</v>
      </c>
      <c r="BK855" t="str">
        <f>IF(E855="CASH",IFERROR(VLOOKUP(M855,[1]mapping!$A:$C,3,0),""),IF(I855="F.E.T.",IF(VLOOKUP(O855,[1]forwards!$E:$Q,13,0)=0,"",VLOOKUP(O855,[1]forwards!$E:$Q,13,0)),""))</f>
        <v>PD</v>
      </c>
      <c r="BL855" t="str">
        <f>IF($B855&lt;&gt;VLOOKUP($BL$1,NAV!$A:$N,MATCH("SubFund_Code",NAV!$A$1:$N$1,0),0),"n/a",IF($BK855="",$BJ855/SUMIFS($BJ:$BJ,$BK:$BK,"",$B:$B,$B855)*VLOOKUP($BL$1,NAV!$A:$N,MATCH("Hedged sc",NAV!$A$1:$N$1,0),0)/VLOOKUP($BL$1,NAV!$A:$N,MATCH("SC in FUND CCY",NAV!$A$1:$N$1,0),0),IF($BK855&lt;&gt;VLOOKUP($BL$1,NAV!$A:$N,MATCH("SC",NAV!$A$1:$N$1,0),0),"n/a",$BJ855/VLOOKUP($BL$1,NAV!$A:$N,MATCH("SC in FUND CCY",NAV!$A$1:$N$1,0),0))))</f>
        <v>n/a</v>
      </c>
    </row>
    <row r="856" spans="1:64" hidden="1" x14ac:dyDescent="0.25">
      <c r="A856" s="1">
        <v>44196</v>
      </c>
      <c r="B856" t="s">
        <v>85</v>
      </c>
      <c r="C856" t="s">
        <v>86</v>
      </c>
      <c r="D856" t="s">
        <v>57</v>
      </c>
      <c r="E856" t="s">
        <v>58</v>
      </c>
      <c r="F856" t="s">
        <v>59</v>
      </c>
      <c r="G856" t="s">
        <v>60</v>
      </c>
      <c r="H856">
        <v>600</v>
      </c>
      <c r="I856" t="s">
        <v>65</v>
      </c>
      <c r="L856" t="s">
        <v>57</v>
      </c>
      <c r="M856">
        <v>152001</v>
      </c>
      <c r="N856">
        <v>0</v>
      </c>
      <c r="Q856" t="s">
        <v>66</v>
      </c>
      <c r="AQ856">
        <v>-111</v>
      </c>
      <c r="AS856">
        <v>-111</v>
      </c>
      <c r="AT856">
        <v>-111</v>
      </c>
      <c r="AV856">
        <v>-111</v>
      </c>
      <c r="BA856">
        <v>1880912.16</v>
      </c>
      <c r="BD856">
        <v>79757715.489999995</v>
      </c>
      <c r="BE856">
        <v>-1.3899999999999999E-4</v>
      </c>
      <c r="BF856" t="str">
        <f>IF(TRIM(W856)="",IF(TRIM(O856)="",IF(TRIM(M856)="","please check",CONCATENATE(M856,"_",COUNTIFS($M$2:$M856,M856,$C$2:$C856,$C856))),CONCATENATE(O856,"_",COUNTIFS($O$2:$O856,O856,$C$2:$C856,$C856))),W856)</f>
        <v>152001_1</v>
      </c>
      <c r="BG856" t="str">
        <f t="shared" si="47"/>
        <v/>
      </c>
      <c r="BH856">
        <f t="shared" si="48"/>
        <v>-111</v>
      </c>
      <c r="BI856">
        <f t="shared" si="49"/>
        <v>-111</v>
      </c>
      <c r="BJ856">
        <f>IF($I856&lt;&gt;"F.E.T.",$AV856,IF($BK856="",IF($D856=$L856,$BI856,-SUMIFS($BI:$BI,$BG:$BG,$BG856,$B:$B,$B856,$L:$L,"&lt;&gt;"&amp;$L856)+SUMIFS($AY:$AY,$BG:$BG,$BG856,$B:$B,$B856)),IF($D856=$L856,-SUMIFS($BI:$BI,$BG:$BG,$BG856,$B:$B,$B856,$L:$L,"&lt;&gt;"&amp;$L856)*VLOOKUP($D856&amp;(IF($L856=MID($Q856,FIND("Bought ",$Q856)+7,3),MID($Q856,FIND("Sold ",$Q856)+5,3),IF($L856=MID($Q856,FIND("Sold ",$Q856)+5,3),MID($Q856,FIND("Bought ",$Q856)+7,3),"error"))),FX!$A:$B,2,0)+SUMIFS($AY:$AY,$BG:$BG,$BG856,$B:$B,$B856),$BI856*(VLOOKUP($D856&amp;$L856,FX!$A:$B,2,0)))))</f>
        <v>-111</v>
      </c>
      <c r="BK856" t="str">
        <f>IF(E856="CASH",IFERROR(VLOOKUP(M856,[1]mapping!$A:$C,3,0),""),IF(I856="F.E.T.",IF(VLOOKUP(O856,[1]forwards!$E:$Q,13,0)=0,"",VLOOKUP(O856,[1]forwards!$E:$Q,13,0)),""))</f>
        <v/>
      </c>
      <c r="BL856" t="str">
        <f>IF($B856&lt;&gt;VLOOKUP($BL$1,NAV!$A:$N,MATCH("SubFund_Code",NAV!$A$1:$N$1,0),0),"n/a",IF($BK856="",$BJ856/SUMIFS($BJ:$BJ,$BK:$BK,"",$B:$B,$B856)*VLOOKUP($BL$1,NAV!$A:$N,MATCH("Hedged sc",NAV!$A$1:$N$1,0),0)/VLOOKUP($BL$1,NAV!$A:$N,MATCH("SC in FUND CCY",NAV!$A$1:$N$1,0),0),IF($BK856&lt;&gt;VLOOKUP($BL$1,NAV!$A:$N,MATCH("SC",NAV!$A$1:$N$1,0),0),"n/a",$BJ856/VLOOKUP($BL$1,NAV!$A:$N,MATCH("SC in FUND CCY",NAV!$A$1:$N$1,0),0))))</f>
        <v>n/a</v>
      </c>
    </row>
    <row r="857" spans="1:64" hidden="1" x14ac:dyDescent="0.25">
      <c r="A857" s="1">
        <v>44196</v>
      </c>
      <c r="B857" t="s">
        <v>85</v>
      </c>
      <c r="C857" t="s">
        <v>86</v>
      </c>
      <c r="D857" t="s">
        <v>57</v>
      </c>
      <c r="E857" t="s">
        <v>58</v>
      </c>
      <c r="F857" t="s">
        <v>59</v>
      </c>
      <c r="G857" t="s">
        <v>60</v>
      </c>
      <c r="H857">
        <v>600</v>
      </c>
      <c r="I857" t="s">
        <v>65</v>
      </c>
      <c r="L857" t="s">
        <v>57</v>
      </c>
      <c r="M857">
        <v>155000</v>
      </c>
      <c r="N857">
        <v>0</v>
      </c>
      <c r="Q857" t="s">
        <v>82</v>
      </c>
      <c r="AQ857">
        <v>328719.62</v>
      </c>
      <c r="AS857">
        <v>328719.62</v>
      </c>
      <c r="AT857">
        <v>328719.62</v>
      </c>
      <c r="AV857">
        <v>328719.62</v>
      </c>
      <c r="BA857">
        <v>1880912.16</v>
      </c>
      <c r="BD857">
        <v>79757715.489999995</v>
      </c>
      <c r="BE857">
        <v>0.41214800000000001</v>
      </c>
      <c r="BF857" t="str">
        <f>IF(TRIM(W857)="",IF(TRIM(O857)="",IF(TRIM(M857)="","please check",CONCATENATE(M857,"_",COUNTIFS($M$2:$M857,M857,$C$2:$C857,$C857))),CONCATENATE(O857,"_",COUNTIFS($O$2:$O857,O857,$C$2:$C857,$C857))),W857)</f>
        <v>155000_1</v>
      </c>
      <c r="BG857" t="str">
        <f t="shared" si="47"/>
        <v/>
      </c>
      <c r="BH857">
        <f t="shared" si="48"/>
        <v>328719.62</v>
      </c>
      <c r="BI857">
        <f t="shared" si="49"/>
        <v>328719.62</v>
      </c>
      <c r="BJ857">
        <f>IF($I857&lt;&gt;"F.E.T.",$AV857,IF($BK857="",IF($D857=$L857,$BI857,-SUMIFS($BI:$BI,$BG:$BG,$BG857,$B:$B,$B857,$L:$L,"&lt;&gt;"&amp;$L857)+SUMIFS($AY:$AY,$BG:$BG,$BG857,$B:$B,$B857)),IF($D857=$L857,-SUMIFS($BI:$BI,$BG:$BG,$BG857,$B:$B,$B857,$L:$L,"&lt;&gt;"&amp;$L857)*VLOOKUP($D857&amp;(IF($L857=MID($Q857,FIND("Bought ",$Q857)+7,3),MID($Q857,FIND("Sold ",$Q857)+5,3),IF($L857=MID($Q857,FIND("Sold ",$Q857)+5,3),MID($Q857,FIND("Bought ",$Q857)+7,3),"error"))),FX!$A:$B,2,0)+SUMIFS($AY:$AY,$BG:$BG,$BG857,$B:$B,$B857),$BI857*(VLOOKUP($D857&amp;$L857,FX!$A:$B,2,0)))))</f>
        <v>328719.62</v>
      </c>
      <c r="BK857" t="str">
        <f>IF(E857="CASH",IFERROR(VLOOKUP(M857,[1]mapping!$A:$C,3,0),""),IF(I857="F.E.T.",IF(VLOOKUP(O857,[1]forwards!$E:$Q,13,0)=0,"",VLOOKUP(O857,[1]forwards!$E:$Q,13,0)),""))</f>
        <v/>
      </c>
      <c r="BL857" t="str">
        <f>IF($B857&lt;&gt;VLOOKUP($BL$1,NAV!$A:$N,MATCH("SubFund_Code",NAV!$A$1:$N$1,0),0),"n/a",IF($BK857="",$BJ857/SUMIFS($BJ:$BJ,$BK:$BK,"",$B:$B,$B857)*VLOOKUP($BL$1,NAV!$A:$N,MATCH("Hedged sc",NAV!$A$1:$N$1,0),0)/VLOOKUP($BL$1,NAV!$A:$N,MATCH("SC in FUND CCY",NAV!$A$1:$N$1,0),0),IF($BK857&lt;&gt;VLOOKUP($BL$1,NAV!$A:$N,MATCH("SC",NAV!$A$1:$N$1,0),0),"n/a",$BJ857/VLOOKUP($BL$1,NAV!$A:$N,MATCH("SC in FUND CCY",NAV!$A$1:$N$1,0),0))))</f>
        <v>n/a</v>
      </c>
    </row>
    <row r="858" spans="1:64" hidden="1" x14ac:dyDescent="0.25">
      <c r="A858" s="1">
        <v>44196</v>
      </c>
      <c r="B858" t="s">
        <v>85</v>
      </c>
      <c r="C858" t="s">
        <v>86</v>
      </c>
      <c r="D858" t="s">
        <v>57</v>
      </c>
      <c r="E858" t="s">
        <v>58</v>
      </c>
      <c r="F858" t="s">
        <v>59</v>
      </c>
      <c r="G858" t="s">
        <v>60</v>
      </c>
      <c r="H858">
        <v>600</v>
      </c>
      <c r="I858" t="s">
        <v>65</v>
      </c>
      <c r="L858" t="s">
        <v>63</v>
      </c>
      <c r="M858">
        <v>155000</v>
      </c>
      <c r="N858">
        <v>0</v>
      </c>
      <c r="Q858" t="s">
        <v>82</v>
      </c>
      <c r="AQ858">
        <v>228.36</v>
      </c>
      <c r="AS858">
        <v>228.36</v>
      </c>
      <c r="AT858">
        <v>186.64</v>
      </c>
      <c r="AV858">
        <v>186.64</v>
      </c>
      <c r="BA858">
        <v>186.71</v>
      </c>
      <c r="BD858">
        <v>79757715.489999995</v>
      </c>
      <c r="BE858">
        <v>2.34E-4</v>
      </c>
      <c r="BF858" t="str">
        <f>IF(TRIM(W858)="",IF(TRIM(O858)="",IF(TRIM(M858)="","please check",CONCATENATE(M858,"_",COUNTIFS($M$2:$M858,M858,$C$2:$C858,$C858))),CONCATENATE(O858,"_",COUNTIFS($O$2:$O858,O858,$C$2:$C858,$C858))),W858)</f>
        <v>155000_2</v>
      </c>
      <c r="BG858" t="str">
        <f t="shared" si="47"/>
        <v/>
      </c>
      <c r="BH858">
        <f t="shared" si="48"/>
        <v>228.36</v>
      </c>
      <c r="BI858">
        <f t="shared" si="49"/>
        <v>228.36</v>
      </c>
      <c r="BJ858">
        <f>IF($I858&lt;&gt;"F.E.T.",$AV858,IF($BK858="",IF($D858=$L858,$BI858,-SUMIFS($BI:$BI,$BG:$BG,$BG858,$B:$B,$B858,$L:$L,"&lt;&gt;"&amp;$L858)+SUMIFS($AY:$AY,$BG:$BG,$BG858,$B:$B,$B858)),IF($D858=$L858,-SUMIFS($BI:$BI,$BG:$BG,$BG858,$B:$B,$B858,$L:$L,"&lt;&gt;"&amp;$L858)*VLOOKUP($D858&amp;(IF($L858=MID($Q858,FIND("Bought ",$Q858)+7,3),MID($Q858,FIND("Sold ",$Q858)+5,3),IF($L858=MID($Q858,FIND("Sold ",$Q858)+5,3),MID($Q858,FIND("Bought ",$Q858)+7,3),"error"))),FX!$A:$B,2,0)+SUMIFS($AY:$AY,$BG:$BG,$BG858,$B:$B,$B858),$BI858*(VLOOKUP($D858&amp;$L858,FX!$A:$B,2,0)))))</f>
        <v>186.64</v>
      </c>
      <c r="BK858" t="str">
        <f>IF(E858="CASH",IFERROR(VLOOKUP(M858,[1]mapping!$A:$C,3,0),""),IF(I858="F.E.T.",IF(VLOOKUP(O858,[1]forwards!$E:$Q,13,0)=0,"",VLOOKUP(O858,[1]forwards!$E:$Q,13,0)),""))</f>
        <v/>
      </c>
      <c r="BL858" t="str">
        <f>IF($B858&lt;&gt;VLOOKUP($BL$1,NAV!$A:$N,MATCH("SubFund_Code",NAV!$A$1:$N$1,0),0),"n/a",IF($BK858="",$BJ858/SUMIFS($BJ:$BJ,$BK:$BK,"",$B:$B,$B858)*VLOOKUP($BL$1,NAV!$A:$N,MATCH("Hedged sc",NAV!$A$1:$N$1,0),0)/VLOOKUP($BL$1,NAV!$A:$N,MATCH("SC in FUND CCY",NAV!$A$1:$N$1,0),0),IF($BK858&lt;&gt;VLOOKUP($BL$1,NAV!$A:$N,MATCH("SC",NAV!$A$1:$N$1,0),0),"n/a",$BJ858/VLOOKUP($BL$1,NAV!$A:$N,MATCH("SC in FUND CCY",NAV!$A$1:$N$1,0),0))))</f>
        <v>n/a</v>
      </c>
    </row>
    <row r="859" spans="1:64" hidden="1" x14ac:dyDescent="0.25">
      <c r="A859" s="1">
        <v>44196</v>
      </c>
      <c r="B859" t="s">
        <v>85</v>
      </c>
      <c r="C859" t="s">
        <v>86</v>
      </c>
      <c r="D859" t="s">
        <v>57</v>
      </c>
      <c r="E859" t="s">
        <v>58</v>
      </c>
      <c r="F859" t="s">
        <v>59</v>
      </c>
      <c r="G859" t="s">
        <v>60</v>
      </c>
      <c r="H859">
        <v>850</v>
      </c>
      <c r="I859" t="s">
        <v>62</v>
      </c>
      <c r="L859" t="s">
        <v>57</v>
      </c>
      <c r="M859">
        <v>263076</v>
      </c>
      <c r="N859">
        <v>0</v>
      </c>
      <c r="Q859" t="s">
        <v>90</v>
      </c>
      <c r="AQ859">
        <v>-29.55</v>
      </c>
      <c r="AS859">
        <v>-29.55</v>
      </c>
      <c r="AT859">
        <v>-29.55</v>
      </c>
      <c r="AV859">
        <v>-29.55</v>
      </c>
      <c r="BA859">
        <v>1880912.16</v>
      </c>
      <c r="BD859">
        <v>79757715.489999995</v>
      </c>
      <c r="BE859">
        <v>-3.6999999999999998E-5</v>
      </c>
      <c r="BF859" t="str">
        <f>IF(TRIM(W859)="",IF(TRIM(O859)="",IF(TRIM(M859)="","please check",CONCATENATE(M859,"_",COUNTIFS($M$2:$M859,M859,$C$2:$C859,$C859))),CONCATENATE(O859,"_",COUNTIFS($O$2:$O859,O859,$C$2:$C859,$C859))),W859)</f>
        <v>263076_1</v>
      </c>
      <c r="BG859" t="str">
        <f t="shared" si="47"/>
        <v/>
      </c>
      <c r="BH859">
        <f t="shared" si="48"/>
        <v>-29.55</v>
      </c>
      <c r="BI859">
        <f t="shared" si="49"/>
        <v>-29.55</v>
      </c>
      <c r="BJ859">
        <f>IF($I859&lt;&gt;"F.E.T.",$AV859,IF($BK859="",IF($D859=$L859,$BI859,-SUMIFS($BI:$BI,$BG:$BG,$BG859,$B:$B,$B859,$L:$L,"&lt;&gt;"&amp;$L859)+SUMIFS($AY:$AY,$BG:$BG,$BG859,$B:$B,$B859)),IF($D859=$L859,-SUMIFS($BI:$BI,$BG:$BG,$BG859,$B:$B,$B859,$L:$L,"&lt;&gt;"&amp;$L859)*VLOOKUP($D859&amp;(IF($L859=MID($Q859,FIND("Bought ",$Q859)+7,3),MID($Q859,FIND("Sold ",$Q859)+5,3),IF($L859=MID($Q859,FIND("Sold ",$Q859)+5,3),MID($Q859,FIND("Bought ",$Q859)+7,3),"error"))),FX!$A:$B,2,0)+SUMIFS($AY:$AY,$BG:$BG,$BG859,$B:$B,$B859),$BI859*(VLOOKUP($D859&amp;$L859,FX!$A:$B,2,0)))))</f>
        <v>-29.55</v>
      </c>
      <c r="BK859" t="str">
        <f>IF(E859="CASH",IFERROR(VLOOKUP(M859,[1]mapping!$A:$C,3,0),""),IF(I859="F.E.T.",IF(VLOOKUP(O859,[1]forwards!$E:$Q,13,0)=0,"",VLOOKUP(O859,[1]forwards!$E:$Q,13,0)),""))</f>
        <v>PD</v>
      </c>
      <c r="BL859" t="str">
        <f>IF($B859&lt;&gt;VLOOKUP($BL$1,NAV!$A:$N,MATCH("SubFund_Code",NAV!$A$1:$N$1,0),0),"n/a",IF($BK859="",$BJ859/SUMIFS($BJ:$BJ,$BK:$BK,"",$B:$B,$B859)*VLOOKUP($BL$1,NAV!$A:$N,MATCH("Hedged sc",NAV!$A$1:$N$1,0),0)/VLOOKUP($BL$1,NAV!$A:$N,MATCH("SC in FUND CCY",NAV!$A$1:$N$1,0),0),IF($BK859&lt;&gt;VLOOKUP($BL$1,NAV!$A:$N,MATCH("SC",NAV!$A$1:$N$1,0),0),"n/a",$BJ859/VLOOKUP($BL$1,NAV!$A:$N,MATCH("SC in FUND CCY",NAV!$A$1:$N$1,0),0))))</f>
        <v>n/a</v>
      </c>
    </row>
    <row r="860" spans="1:64" hidden="1" x14ac:dyDescent="0.25">
      <c r="A860" s="1">
        <v>44196</v>
      </c>
      <c r="B860" t="s">
        <v>85</v>
      </c>
      <c r="C860" t="s">
        <v>86</v>
      </c>
      <c r="D860" t="s">
        <v>57</v>
      </c>
      <c r="E860" t="s">
        <v>58</v>
      </c>
      <c r="F860" t="s">
        <v>59</v>
      </c>
      <c r="G860" t="s">
        <v>60</v>
      </c>
      <c r="H860">
        <v>850</v>
      </c>
      <c r="I860" t="s">
        <v>62</v>
      </c>
      <c r="L860" t="s">
        <v>57</v>
      </c>
      <c r="M860">
        <v>264287</v>
      </c>
      <c r="N860">
        <v>0</v>
      </c>
      <c r="Q860" t="s">
        <v>81</v>
      </c>
      <c r="AQ860">
        <v>-68094.83</v>
      </c>
      <c r="AS860">
        <v>-68094.83</v>
      </c>
      <c r="AT860">
        <v>-68094.83</v>
      </c>
      <c r="AV860">
        <v>-68094.83</v>
      </c>
      <c r="BA860">
        <v>1880912.16</v>
      </c>
      <c r="BD860">
        <v>79757715.489999995</v>
      </c>
      <c r="BE860">
        <v>-8.5376999999999995E-2</v>
      </c>
      <c r="BF860" t="str">
        <f>IF(TRIM(W860)="",IF(TRIM(O860)="",IF(TRIM(M860)="","please check",CONCATENATE(M860,"_",COUNTIFS($M$2:$M860,M860,$C$2:$C860,$C860))),CONCATENATE(O860,"_",COUNTIFS($O$2:$O860,O860,$C$2:$C860,$C860))),W860)</f>
        <v>264287_1</v>
      </c>
      <c r="BG860" t="str">
        <f t="shared" si="47"/>
        <v/>
      </c>
      <c r="BH860">
        <f t="shared" si="48"/>
        <v>-68094.83</v>
      </c>
      <c r="BI860">
        <f t="shared" si="49"/>
        <v>-68094.83</v>
      </c>
      <c r="BJ860">
        <f>IF($I860&lt;&gt;"F.E.T.",$AV860,IF($BK860="",IF($D860=$L860,$BI860,-SUMIFS($BI:$BI,$BG:$BG,$BG860,$B:$B,$B860,$L:$L,"&lt;&gt;"&amp;$L860)+SUMIFS($AY:$AY,$BG:$BG,$BG860,$B:$B,$B860)),IF($D860=$L860,-SUMIFS($BI:$BI,$BG:$BG,$BG860,$B:$B,$B860,$L:$L,"&lt;&gt;"&amp;$L860)*VLOOKUP($D860&amp;(IF($L860=MID($Q860,FIND("Bought ",$Q860)+7,3),MID($Q860,FIND("Sold ",$Q860)+5,3),IF($L860=MID($Q860,FIND("Sold ",$Q860)+5,3),MID($Q860,FIND("Bought ",$Q860)+7,3),"error"))),FX!$A:$B,2,0)+SUMIFS($AY:$AY,$BG:$BG,$BG860,$B:$B,$B860),$BI860*(VLOOKUP($D860&amp;$L860,FX!$A:$B,2,0)))))</f>
        <v>-68094.83</v>
      </c>
      <c r="BK860" t="str">
        <f>IF(E860="CASH",IFERROR(VLOOKUP(M860,[1]mapping!$A:$C,3,0),""),IF(I860="F.E.T.",IF(VLOOKUP(O860,[1]forwards!$E:$Q,13,0)=0,"",VLOOKUP(O860,[1]forwards!$E:$Q,13,0)),""))</f>
        <v>P</v>
      </c>
      <c r="BL860" t="str">
        <f>IF($B860&lt;&gt;VLOOKUP($BL$1,NAV!$A:$N,MATCH("SubFund_Code",NAV!$A$1:$N$1,0),0),"n/a",IF($BK860="",$BJ860/SUMIFS($BJ:$BJ,$BK:$BK,"",$B:$B,$B860)*VLOOKUP($BL$1,NAV!$A:$N,MATCH("Hedged sc",NAV!$A$1:$N$1,0),0)/VLOOKUP($BL$1,NAV!$A:$N,MATCH("SC in FUND CCY",NAV!$A$1:$N$1,0),0),IF($BK860&lt;&gt;VLOOKUP($BL$1,NAV!$A:$N,MATCH("SC",NAV!$A$1:$N$1,0),0),"n/a",$BJ860/VLOOKUP($BL$1,NAV!$A:$N,MATCH("SC in FUND CCY",NAV!$A$1:$N$1,0),0))))</f>
        <v>n/a</v>
      </c>
    </row>
    <row r="861" spans="1:64" hidden="1" x14ac:dyDescent="0.25">
      <c r="A861" s="1">
        <v>44196</v>
      </c>
      <c r="B861" t="s">
        <v>85</v>
      </c>
      <c r="C861" t="s">
        <v>86</v>
      </c>
      <c r="D861" t="s">
        <v>57</v>
      </c>
      <c r="E861" t="s">
        <v>58</v>
      </c>
      <c r="F861" t="s">
        <v>59</v>
      </c>
      <c r="G861" t="s">
        <v>60</v>
      </c>
      <c r="H861">
        <v>850</v>
      </c>
      <c r="I861" t="s">
        <v>62</v>
      </c>
      <c r="L861" t="s">
        <v>57</v>
      </c>
      <c r="M861">
        <v>264293</v>
      </c>
      <c r="N861">
        <v>0</v>
      </c>
      <c r="Q861" t="s">
        <v>91</v>
      </c>
      <c r="AQ861">
        <v>-12.99</v>
      </c>
      <c r="AS861">
        <v>-12.99</v>
      </c>
      <c r="AT861">
        <v>-12.99</v>
      </c>
      <c r="AV861">
        <v>-12.99</v>
      </c>
      <c r="BA861">
        <v>1880912.16</v>
      </c>
      <c r="BD861">
        <v>79757715.489999995</v>
      </c>
      <c r="BE861">
        <v>-1.5999999999999999E-5</v>
      </c>
      <c r="BF861" t="str">
        <f>IF(TRIM(W861)="",IF(TRIM(O861)="",IF(TRIM(M861)="","please check",CONCATENATE(M861,"_",COUNTIFS($M$2:$M861,M861,$C$2:$C861,$C861))),CONCATENATE(O861,"_",COUNTIFS($O$2:$O861,O861,$C$2:$C861,$C861))),W861)</f>
        <v>264293_1</v>
      </c>
      <c r="BG861" t="str">
        <f t="shared" si="47"/>
        <v/>
      </c>
      <c r="BH861">
        <f t="shared" si="48"/>
        <v>-12.99</v>
      </c>
      <c r="BI861">
        <f t="shared" si="49"/>
        <v>-12.99</v>
      </c>
      <c r="BJ861">
        <f>IF($I861&lt;&gt;"F.E.T.",$AV861,IF($BK861="",IF($D861=$L861,$BI861,-SUMIFS($BI:$BI,$BG:$BG,$BG861,$B:$B,$B861,$L:$L,"&lt;&gt;"&amp;$L861)+SUMIFS($AY:$AY,$BG:$BG,$BG861,$B:$B,$B861)),IF($D861=$L861,-SUMIFS($BI:$BI,$BG:$BG,$BG861,$B:$B,$B861,$L:$L,"&lt;&gt;"&amp;$L861)*VLOOKUP($D861&amp;(IF($L861=MID($Q861,FIND("Bought ",$Q861)+7,3),MID($Q861,FIND("Sold ",$Q861)+5,3),IF($L861=MID($Q861,FIND("Sold ",$Q861)+5,3),MID($Q861,FIND("Bought ",$Q861)+7,3),"error"))),FX!$A:$B,2,0)+SUMIFS($AY:$AY,$BG:$BG,$BG861,$B:$B,$B861),$BI861*(VLOOKUP($D861&amp;$L861,FX!$A:$B,2,0)))))</f>
        <v>-12.99</v>
      </c>
      <c r="BK861" t="str">
        <f>IF(E861="CASH",IFERROR(VLOOKUP(M861,[1]mapping!$A:$C,3,0),""),IF(I861="F.E.T.",IF(VLOOKUP(O861,[1]forwards!$E:$Q,13,0)=0,"",VLOOKUP(O861,[1]forwards!$E:$Q,13,0)),""))</f>
        <v>I</v>
      </c>
      <c r="BL861" t="str">
        <f>IF($B861&lt;&gt;VLOOKUP($BL$1,NAV!$A:$N,MATCH("SubFund_Code",NAV!$A$1:$N$1,0),0),"n/a",IF($BK861="",$BJ861/SUMIFS($BJ:$BJ,$BK:$BK,"",$B:$B,$B861)*VLOOKUP($BL$1,NAV!$A:$N,MATCH("Hedged sc",NAV!$A$1:$N$1,0),0)/VLOOKUP($BL$1,NAV!$A:$N,MATCH("SC in FUND CCY",NAV!$A$1:$N$1,0),0),IF($BK861&lt;&gt;VLOOKUP($BL$1,NAV!$A:$N,MATCH("SC",NAV!$A$1:$N$1,0),0),"n/a",$BJ861/VLOOKUP($BL$1,NAV!$A:$N,MATCH("SC in FUND CCY",NAV!$A$1:$N$1,0),0))))</f>
        <v>n/a</v>
      </c>
    </row>
    <row r="862" spans="1:64" hidden="1" x14ac:dyDescent="0.25">
      <c r="A862" s="1">
        <v>44196</v>
      </c>
      <c r="B862" t="s">
        <v>85</v>
      </c>
      <c r="C862" t="s">
        <v>86</v>
      </c>
      <c r="D862" t="s">
        <v>57</v>
      </c>
      <c r="E862" t="s">
        <v>58</v>
      </c>
      <c r="F862" t="s">
        <v>59</v>
      </c>
      <c r="G862" t="s">
        <v>60</v>
      </c>
      <c r="H862">
        <v>800</v>
      </c>
      <c r="I862" t="s">
        <v>68</v>
      </c>
      <c r="L862" t="s">
        <v>57</v>
      </c>
      <c r="M862">
        <v>265000</v>
      </c>
      <c r="N862">
        <v>0</v>
      </c>
      <c r="Q862" t="s">
        <v>69</v>
      </c>
      <c r="AQ862">
        <v>-31206.6</v>
      </c>
      <c r="AS862">
        <v>-31206.6</v>
      </c>
      <c r="AT862">
        <v>-31206.6</v>
      </c>
      <c r="AV862">
        <v>-31206.6</v>
      </c>
      <c r="BA862">
        <v>1880912.16</v>
      </c>
      <c r="BD862">
        <v>79757715.489999995</v>
      </c>
      <c r="BE862">
        <v>-3.9127000000000002E-2</v>
      </c>
      <c r="BF862" t="str">
        <f>IF(TRIM(W862)="",IF(TRIM(O862)="",IF(TRIM(M862)="","please check",CONCATENATE(M862,"_",COUNTIFS($M$2:$M862,M862,$C$2:$C862,$C862))),CONCATENATE(O862,"_",COUNTIFS($O$2:$O862,O862,$C$2:$C862,$C862))),W862)</f>
        <v>265000_1</v>
      </c>
      <c r="BG862" t="str">
        <f t="shared" si="47"/>
        <v/>
      </c>
      <c r="BH862">
        <f t="shared" si="48"/>
        <v>-31206.6</v>
      </c>
      <c r="BI862">
        <f t="shared" si="49"/>
        <v>-31206.6</v>
      </c>
      <c r="BJ862">
        <f>IF($I862&lt;&gt;"F.E.T.",$AV862,IF($BK862="",IF($D862=$L862,$BI862,-SUMIFS($BI:$BI,$BG:$BG,$BG862,$B:$B,$B862,$L:$L,"&lt;&gt;"&amp;$L862)+SUMIFS($AY:$AY,$BG:$BG,$BG862,$B:$B,$B862)),IF($D862=$L862,-SUMIFS($BI:$BI,$BG:$BG,$BG862,$B:$B,$B862,$L:$L,"&lt;&gt;"&amp;$L862)*VLOOKUP($D862&amp;(IF($L862=MID($Q862,FIND("Bought ",$Q862)+7,3),MID($Q862,FIND("Sold ",$Q862)+5,3),IF($L862=MID($Q862,FIND("Sold ",$Q862)+5,3),MID($Q862,FIND("Bought ",$Q862)+7,3),"error"))),FX!$A:$B,2,0)+SUMIFS($AY:$AY,$BG:$BG,$BG862,$B:$B,$B862),$BI862*(VLOOKUP($D862&amp;$L862,FX!$A:$B,2,0)))))</f>
        <v>-31206.6</v>
      </c>
      <c r="BK862" t="str">
        <f>IF(E862="CASH",IFERROR(VLOOKUP(M862,[1]mapping!$A:$C,3,0),""),IF(I862="F.E.T.",IF(VLOOKUP(O862,[1]forwards!$E:$Q,13,0)=0,"",VLOOKUP(O862,[1]forwards!$E:$Q,13,0)),""))</f>
        <v/>
      </c>
      <c r="BL862" t="str">
        <f>IF($B862&lt;&gt;VLOOKUP($BL$1,NAV!$A:$N,MATCH("SubFund_Code",NAV!$A$1:$N$1,0),0),"n/a",IF($BK862="",$BJ862/SUMIFS($BJ:$BJ,$BK:$BK,"",$B:$B,$B862)*VLOOKUP($BL$1,NAV!$A:$N,MATCH("Hedged sc",NAV!$A$1:$N$1,0),0)/VLOOKUP($BL$1,NAV!$A:$N,MATCH("SC in FUND CCY",NAV!$A$1:$N$1,0),0),IF($BK862&lt;&gt;VLOOKUP($BL$1,NAV!$A:$N,MATCH("SC",NAV!$A$1:$N$1,0),0),"n/a",$BJ862/VLOOKUP($BL$1,NAV!$A:$N,MATCH("SC in FUND CCY",NAV!$A$1:$N$1,0),0))))</f>
        <v>n/a</v>
      </c>
    </row>
    <row r="863" spans="1:64" hidden="1" x14ac:dyDescent="0.25">
      <c r="A863" s="1">
        <v>44196</v>
      </c>
      <c r="B863" t="s">
        <v>85</v>
      </c>
      <c r="C863" t="s">
        <v>86</v>
      </c>
      <c r="D863" t="s">
        <v>57</v>
      </c>
      <c r="E863" t="s">
        <v>58</v>
      </c>
      <c r="F863" t="s">
        <v>59</v>
      </c>
      <c r="G863" t="s">
        <v>60</v>
      </c>
      <c r="H863">
        <v>850</v>
      </c>
      <c r="I863" t="s">
        <v>62</v>
      </c>
      <c r="L863" t="s">
        <v>57</v>
      </c>
      <c r="M863">
        <v>265796</v>
      </c>
      <c r="N863">
        <v>0</v>
      </c>
      <c r="Q863" t="s">
        <v>92</v>
      </c>
      <c r="AQ863">
        <v>-191.22</v>
      </c>
      <c r="AS863">
        <v>-191.22</v>
      </c>
      <c r="AT863">
        <v>-191.22</v>
      </c>
      <c r="AV863">
        <v>-191.22</v>
      </c>
      <c r="BA863">
        <v>1880912.16</v>
      </c>
      <c r="BD863">
        <v>79757715.489999995</v>
      </c>
      <c r="BE863">
        <v>-2.4000000000000001E-4</v>
      </c>
      <c r="BF863" t="str">
        <f>IF(TRIM(W863)="",IF(TRIM(O863)="",IF(TRIM(M863)="","please check",CONCATENATE(M863,"_",COUNTIFS($M$2:$M863,M863,$C$2:$C863,$C863))),CONCATENATE(O863,"_",COUNTIFS($O$2:$O863,O863,$C$2:$C863,$C863))),W863)</f>
        <v>265796_1</v>
      </c>
      <c r="BG863" t="str">
        <f t="shared" si="47"/>
        <v/>
      </c>
      <c r="BH863">
        <f t="shared" si="48"/>
        <v>-191.22</v>
      </c>
      <c r="BI863">
        <f t="shared" si="49"/>
        <v>-191.22</v>
      </c>
      <c r="BJ863">
        <f>IF($I863&lt;&gt;"F.E.T.",$AV863,IF($BK863="",IF($D863=$L863,$BI863,-SUMIFS($BI:$BI,$BG:$BG,$BG863,$B:$B,$B863,$L:$L,"&lt;&gt;"&amp;$L863)+SUMIFS($AY:$AY,$BG:$BG,$BG863,$B:$B,$B863)),IF($D863=$L863,-SUMIFS($BI:$BI,$BG:$BG,$BG863,$B:$B,$B863,$L:$L,"&lt;&gt;"&amp;$L863)*VLOOKUP($D863&amp;(IF($L863=MID($Q863,FIND("Bought ",$Q863)+7,3),MID($Q863,FIND("Sold ",$Q863)+5,3),IF($L863=MID($Q863,FIND("Sold ",$Q863)+5,3),MID($Q863,FIND("Bought ",$Q863)+7,3),"error"))),FX!$A:$B,2,0)+SUMIFS($AY:$AY,$BG:$BG,$BG863,$B:$B,$B863),$BI863*(VLOOKUP($D863&amp;$L863,FX!$A:$B,2,0)))))</f>
        <v>-191.22</v>
      </c>
      <c r="BK863" t="str">
        <f>IF(E863="CASH",IFERROR(VLOOKUP(M863,[1]mapping!$A:$C,3,0),""),IF(I863="F.E.T.",IF(VLOOKUP(O863,[1]forwards!$E:$Q,13,0)=0,"",VLOOKUP(O863,[1]forwards!$E:$Q,13,0)),""))</f>
        <v>PD</v>
      </c>
      <c r="BL863" t="str">
        <f>IF($B863&lt;&gt;VLOOKUP($BL$1,NAV!$A:$N,MATCH("SubFund_Code",NAV!$A$1:$N$1,0),0),"n/a",IF($BK863="",$BJ863/SUMIFS($BJ:$BJ,$BK:$BK,"",$B:$B,$B863)*VLOOKUP($BL$1,NAV!$A:$N,MATCH("Hedged sc",NAV!$A$1:$N$1,0),0)/VLOOKUP($BL$1,NAV!$A:$N,MATCH("SC in FUND CCY",NAV!$A$1:$N$1,0),0),IF($BK863&lt;&gt;VLOOKUP($BL$1,NAV!$A:$N,MATCH("SC",NAV!$A$1:$N$1,0),0),"n/a",$BJ863/VLOOKUP($BL$1,NAV!$A:$N,MATCH("SC in FUND CCY",NAV!$A$1:$N$1,0),0))))</f>
        <v>n/a</v>
      </c>
    </row>
    <row r="864" spans="1:64" hidden="1" x14ac:dyDescent="0.25">
      <c r="A864" s="1">
        <v>44196</v>
      </c>
      <c r="B864" t="s">
        <v>85</v>
      </c>
      <c r="C864" t="s">
        <v>86</v>
      </c>
      <c r="D864" t="s">
        <v>57</v>
      </c>
      <c r="E864" t="s">
        <v>58</v>
      </c>
      <c r="F864" t="s">
        <v>59</v>
      </c>
      <c r="G864" t="s">
        <v>60</v>
      </c>
      <c r="H864">
        <v>850</v>
      </c>
      <c r="I864" t="s">
        <v>62</v>
      </c>
      <c r="L864" t="s">
        <v>57</v>
      </c>
      <c r="M864">
        <v>265943</v>
      </c>
      <c r="N864">
        <v>0</v>
      </c>
      <c r="Q864" t="s">
        <v>93</v>
      </c>
      <c r="AQ864">
        <v>-4595.88</v>
      </c>
      <c r="AS864">
        <v>-4595.88</v>
      </c>
      <c r="AT864">
        <v>-4595.88</v>
      </c>
      <c r="AV864">
        <v>-4595.88</v>
      </c>
      <c r="BA864">
        <v>1880912.16</v>
      </c>
      <c r="BD864">
        <v>79757715.489999995</v>
      </c>
      <c r="BE864">
        <v>-5.7619999999999998E-3</v>
      </c>
      <c r="BF864" t="str">
        <f>IF(TRIM(W864)="",IF(TRIM(O864)="",IF(TRIM(M864)="","please check",CONCATENATE(M864,"_",COUNTIFS($M$2:$M864,M864,$C$2:$C864,$C864))),CONCATENATE(O864,"_",COUNTIFS($O$2:$O864,O864,$C$2:$C864,$C864))),W864)</f>
        <v>265943_1</v>
      </c>
      <c r="BG864" t="str">
        <f t="shared" si="47"/>
        <v/>
      </c>
      <c r="BH864">
        <f t="shared" si="48"/>
        <v>-4595.88</v>
      </c>
      <c r="BI864">
        <f t="shared" si="49"/>
        <v>-4595.88</v>
      </c>
      <c r="BJ864">
        <f>IF($I864&lt;&gt;"F.E.T.",$AV864,IF($BK864="",IF($D864=$L864,$BI864,-SUMIFS($BI:$BI,$BG:$BG,$BG864,$B:$B,$B864,$L:$L,"&lt;&gt;"&amp;$L864)+SUMIFS($AY:$AY,$BG:$BG,$BG864,$B:$B,$B864)),IF($D864=$L864,-SUMIFS($BI:$BI,$BG:$BG,$BG864,$B:$B,$B864,$L:$L,"&lt;&gt;"&amp;$L864)*VLOOKUP($D864&amp;(IF($L864=MID($Q864,FIND("Bought ",$Q864)+7,3),MID($Q864,FIND("Sold ",$Q864)+5,3),IF($L864=MID($Q864,FIND("Sold ",$Q864)+5,3),MID($Q864,FIND("Bought ",$Q864)+7,3),"error"))),FX!$A:$B,2,0)+SUMIFS($AY:$AY,$BG:$BG,$BG864,$B:$B,$B864),$BI864*(VLOOKUP($D864&amp;$L864,FX!$A:$B,2,0)))))</f>
        <v>-4595.88</v>
      </c>
      <c r="BK864" t="str">
        <f>IF(E864="CASH",IFERROR(VLOOKUP(M864,[1]mapping!$A:$C,3,0),""),IF(I864="F.E.T.",IF(VLOOKUP(O864,[1]forwards!$E:$Q,13,0)=0,"",VLOOKUP(O864,[1]forwards!$E:$Q,13,0)),""))</f>
        <v>PUH</v>
      </c>
      <c r="BL864" t="str">
        <f>IF($B864&lt;&gt;VLOOKUP($BL$1,NAV!$A:$N,MATCH("SubFund_Code",NAV!$A$1:$N$1,0),0),"n/a",IF($BK864="",$BJ864/SUMIFS($BJ:$BJ,$BK:$BK,"",$B:$B,$B864)*VLOOKUP($BL$1,NAV!$A:$N,MATCH("Hedged sc",NAV!$A$1:$N$1,0),0)/VLOOKUP($BL$1,NAV!$A:$N,MATCH("SC in FUND CCY",NAV!$A$1:$N$1,0),0),IF($BK864&lt;&gt;VLOOKUP($BL$1,NAV!$A:$N,MATCH("SC",NAV!$A$1:$N$1,0),0),"n/a",$BJ864/VLOOKUP($BL$1,NAV!$A:$N,MATCH("SC in FUND CCY",NAV!$A$1:$N$1,0),0))))</f>
        <v>n/a</v>
      </c>
    </row>
    <row r="865" spans="1:64" hidden="1" x14ac:dyDescent="0.25">
      <c r="A865" s="1">
        <v>44196</v>
      </c>
      <c r="B865" t="s">
        <v>85</v>
      </c>
      <c r="C865" t="s">
        <v>86</v>
      </c>
      <c r="D865" t="s">
        <v>57</v>
      </c>
      <c r="E865" t="s">
        <v>58</v>
      </c>
      <c r="F865" t="s">
        <v>59</v>
      </c>
      <c r="G865" t="s">
        <v>60</v>
      </c>
      <c r="H865">
        <v>850</v>
      </c>
      <c r="I865" t="s">
        <v>62</v>
      </c>
      <c r="L865" t="s">
        <v>57</v>
      </c>
      <c r="M865">
        <v>267100</v>
      </c>
      <c r="N865">
        <v>0</v>
      </c>
      <c r="Q865" t="s">
        <v>75</v>
      </c>
      <c r="AQ865">
        <v>-4.17</v>
      </c>
      <c r="AS865">
        <v>-4.17</v>
      </c>
      <c r="AT865">
        <v>-4.17</v>
      </c>
      <c r="AV865">
        <v>-4.17</v>
      </c>
      <c r="BA865">
        <v>1880912.16</v>
      </c>
      <c r="BD865">
        <v>79757715.489999995</v>
      </c>
      <c r="BE865">
        <v>-5.0000000000000004E-6</v>
      </c>
      <c r="BF865" t="str">
        <f>IF(TRIM(W865)="",IF(TRIM(O865)="",IF(TRIM(M865)="","please check",CONCATENATE(M865,"_",COUNTIFS($M$2:$M865,M865,$C$2:$C865,$C865))),CONCATENATE(O865,"_",COUNTIFS($O$2:$O865,O865,$C$2:$C865,$C865))),W865)</f>
        <v>267100_1</v>
      </c>
      <c r="BG865" t="str">
        <f t="shared" si="47"/>
        <v/>
      </c>
      <c r="BH865">
        <f t="shared" si="48"/>
        <v>-4.17</v>
      </c>
      <c r="BI865">
        <f t="shared" si="49"/>
        <v>-4.17</v>
      </c>
      <c r="BJ865">
        <f>IF($I865&lt;&gt;"F.E.T.",$AV865,IF($BK865="",IF($D865=$L865,$BI865,-SUMIFS($BI:$BI,$BG:$BG,$BG865,$B:$B,$B865,$L:$L,"&lt;&gt;"&amp;$L865)+SUMIFS($AY:$AY,$BG:$BG,$BG865,$B:$B,$B865)),IF($D865=$L865,-SUMIFS($BI:$BI,$BG:$BG,$BG865,$B:$B,$B865,$L:$L,"&lt;&gt;"&amp;$L865)*VLOOKUP($D865&amp;(IF($L865=MID($Q865,FIND("Bought ",$Q865)+7,3),MID($Q865,FIND("Sold ",$Q865)+5,3),IF($L865=MID($Q865,FIND("Sold ",$Q865)+5,3),MID($Q865,FIND("Bought ",$Q865)+7,3),"error"))),FX!$A:$B,2,0)+SUMIFS($AY:$AY,$BG:$BG,$BG865,$B:$B,$B865),$BI865*(VLOOKUP($D865&amp;$L865,FX!$A:$B,2,0)))))</f>
        <v>-4.17</v>
      </c>
      <c r="BK865" t="s">
        <v>1727</v>
      </c>
      <c r="BL865" t="str">
        <f>IF($B865&lt;&gt;VLOOKUP($BL$1,NAV!$A:$N,MATCH("SubFund_Code",NAV!$A$1:$N$1,0),0),"n/a",IF($BK865="",$BJ865/SUMIFS($BJ:$BJ,$BK:$BK,"",$B:$B,$B865)*VLOOKUP($BL$1,NAV!$A:$N,MATCH("Hedged sc",NAV!$A$1:$N$1,0),0)/VLOOKUP($BL$1,NAV!$A:$N,MATCH("SC in FUND CCY",NAV!$A$1:$N$1,0),0),IF($BK865&lt;&gt;VLOOKUP($BL$1,NAV!$A:$N,MATCH("SC",NAV!$A$1:$N$1,0),0),"n/a",$BJ865/VLOOKUP($BL$1,NAV!$A:$N,MATCH("SC in FUND CCY",NAV!$A$1:$N$1,0),0))))</f>
        <v>n/a</v>
      </c>
    </row>
    <row r="866" spans="1:64" hidden="1" x14ac:dyDescent="0.25">
      <c r="A866" s="1">
        <v>44196</v>
      </c>
      <c r="B866" t="s">
        <v>85</v>
      </c>
      <c r="C866" t="s">
        <v>86</v>
      </c>
      <c r="D866" t="s">
        <v>57</v>
      </c>
      <c r="E866" t="s">
        <v>58</v>
      </c>
      <c r="F866" t="s">
        <v>59</v>
      </c>
      <c r="G866" t="s">
        <v>60</v>
      </c>
      <c r="H866">
        <v>850</v>
      </c>
      <c r="I866" t="s">
        <v>62</v>
      </c>
      <c r="L866" t="s">
        <v>57</v>
      </c>
      <c r="M866">
        <v>267287</v>
      </c>
      <c r="N866">
        <v>0</v>
      </c>
      <c r="Q866" t="s">
        <v>94</v>
      </c>
      <c r="AQ866">
        <v>-1446.72</v>
      </c>
      <c r="AS866">
        <v>-1446.72</v>
      </c>
      <c r="AT866">
        <v>-1446.72</v>
      </c>
      <c r="AV866">
        <v>-1446.72</v>
      </c>
      <c r="BA866">
        <v>1880912.16</v>
      </c>
      <c r="BD866">
        <v>79757715.489999995</v>
      </c>
      <c r="BE866">
        <v>-1.8140000000000001E-3</v>
      </c>
      <c r="BF866" t="str">
        <f>IF(TRIM(W866)="",IF(TRIM(O866)="",IF(TRIM(M866)="","please check",CONCATENATE(M866,"_",COUNTIFS($M$2:$M866,M866,$C$2:$C866,$C866))),CONCATENATE(O866,"_",COUNTIFS($O$2:$O866,O866,$C$2:$C866,$C866))),W866)</f>
        <v>267287_1</v>
      </c>
      <c r="BG866" t="str">
        <f t="shared" si="47"/>
        <v/>
      </c>
      <c r="BH866">
        <f t="shared" si="48"/>
        <v>-1446.72</v>
      </c>
      <c r="BI866">
        <f t="shared" si="49"/>
        <v>-1446.72</v>
      </c>
      <c r="BJ866">
        <f>IF($I866&lt;&gt;"F.E.T.",$AV866,IF($BK866="",IF($D866=$L866,$BI866,-SUMIFS($BI:$BI,$BG:$BG,$BG866,$B:$B,$B866,$L:$L,"&lt;&gt;"&amp;$L866)+SUMIFS($AY:$AY,$BG:$BG,$BG866,$B:$B,$B866)),IF($D866=$L866,-SUMIFS($BI:$BI,$BG:$BG,$BG866,$B:$B,$B866,$L:$L,"&lt;&gt;"&amp;$L866)*VLOOKUP($D866&amp;(IF($L866=MID($Q866,FIND("Bought ",$Q866)+7,3),MID($Q866,FIND("Sold ",$Q866)+5,3),IF($L866=MID($Q866,FIND("Sold ",$Q866)+5,3),MID($Q866,FIND("Bought ",$Q866)+7,3),"error"))),FX!$A:$B,2,0)+SUMIFS($AY:$AY,$BG:$BG,$BG866,$B:$B,$B866),$BI866*(VLOOKUP($D866&amp;$L866,FX!$A:$B,2,0)))))</f>
        <v>-1446.72</v>
      </c>
      <c r="BK866" t="str">
        <f>IF(E866="CASH",IFERROR(VLOOKUP(M866,[1]mapping!$A:$C,3,0),""),IF(I866="F.E.T.",IF(VLOOKUP(O866,[1]forwards!$E:$Q,13,0)=0,"",VLOOKUP(O866,[1]forwards!$E:$Q,13,0)),""))</f>
        <v>P</v>
      </c>
      <c r="BL866" t="str">
        <f>IF($B866&lt;&gt;VLOOKUP($BL$1,NAV!$A:$N,MATCH("SubFund_Code",NAV!$A$1:$N$1,0),0),"n/a",IF($BK866="",$BJ866/SUMIFS($BJ:$BJ,$BK:$BK,"",$B:$B,$B866)*VLOOKUP($BL$1,NAV!$A:$N,MATCH("Hedged sc",NAV!$A$1:$N$1,0),0)/VLOOKUP($BL$1,NAV!$A:$N,MATCH("SC in FUND CCY",NAV!$A$1:$N$1,0),0),IF($BK866&lt;&gt;VLOOKUP($BL$1,NAV!$A:$N,MATCH("SC",NAV!$A$1:$N$1,0),0),"n/a",$BJ866/VLOOKUP($BL$1,NAV!$A:$N,MATCH("SC in FUND CCY",NAV!$A$1:$N$1,0),0))))</f>
        <v>n/a</v>
      </c>
    </row>
    <row r="867" spans="1:64" hidden="1" x14ac:dyDescent="0.25">
      <c r="A867" s="1">
        <v>44196</v>
      </c>
      <c r="B867" t="s">
        <v>85</v>
      </c>
      <c r="C867" t="s">
        <v>86</v>
      </c>
      <c r="D867" t="s">
        <v>57</v>
      </c>
      <c r="E867" t="s">
        <v>58</v>
      </c>
      <c r="F867" t="s">
        <v>59</v>
      </c>
      <c r="G867" t="s">
        <v>60</v>
      </c>
      <c r="H867">
        <v>850</v>
      </c>
      <c r="I867" t="s">
        <v>62</v>
      </c>
      <c r="L867" t="s">
        <v>57</v>
      </c>
      <c r="M867">
        <v>290018</v>
      </c>
      <c r="N867">
        <v>0</v>
      </c>
      <c r="Q867" t="s">
        <v>84</v>
      </c>
      <c r="AQ867">
        <v>-7.19</v>
      </c>
      <c r="AS867">
        <v>-7.19</v>
      </c>
      <c r="AT867">
        <v>-7.19</v>
      </c>
      <c r="AV867">
        <v>-7.19</v>
      </c>
      <c r="BA867">
        <v>1880912.16</v>
      </c>
      <c r="BD867">
        <v>79757715.489999995</v>
      </c>
      <c r="BE867">
        <v>-9.0000000000000002E-6</v>
      </c>
      <c r="BF867" t="str">
        <f>IF(TRIM(W867)="",IF(TRIM(O867)="",IF(TRIM(M867)="","please check",CONCATENATE(M867,"_",COUNTIFS($M$2:$M867,M867,$C$2:$C867,$C867))),CONCATENATE(O867,"_",COUNTIFS($O$2:$O867,O867,$C$2:$C867,$C867))),W867)</f>
        <v>290018_1</v>
      </c>
      <c r="BG867" t="str">
        <f t="shared" si="47"/>
        <v/>
      </c>
      <c r="BH867">
        <f t="shared" si="48"/>
        <v>-7.19</v>
      </c>
      <c r="BI867">
        <f t="shared" si="49"/>
        <v>-7.19</v>
      </c>
      <c r="BJ867">
        <f>IF($I867&lt;&gt;"F.E.T.",$AV867,IF($BK867="",IF($D867=$L867,$BI867,-SUMIFS($BI:$BI,$BG:$BG,$BG867,$B:$B,$B867,$L:$L,"&lt;&gt;"&amp;$L867)+SUMIFS($AY:$AY,$BG:$BG,$BG867,$B:$B,$B867)),IF($D867=$L867,-SUMIFS($BI:$BI,$BG:$BG,$BG867,$B:$B,$B867,$L:$L,"&lt;&gt;"&amp;$L867)*VLOOKUP($D867&amp;(IF($L867=MID($Q867,FIND("Bought ",$Q867)+7,3),MID($Q867,FIND("Sold ",$Q867)+5,3),IF($L867=MID($Q867,FIND("Sold ",$Q867)+5,3),MID($Q867,FIND("Bought ",$Q867)+7,3),"error"))),FX!$A:$B,2,0)+SUMIFS($AY:$AY,$BG:$BG,$BG867,$B:$B,$B867),$BI867*(VLOOKUP($D867&amp;$L867,FX!$A:$B,2,0)))))</f>
        <v>-7.19</v>
      </c>
      <c r="BK867" t="str">
        <f>IF(E867="CASH",IFERROR(VLOOKUP(M867,[1]mapping!$A:$C,3,0),""),IF(I867="F.E.T.",IF(VLOOKUP(O867,[1]forwards!$E:$Q,13,0)=0,"",VLOOKUP(O867,[1]forwards!$E:$Q,13,0)),""))</f>
        <v>I</v>
      </c>
      <c r="BL867" t="str">
        <f>IF($B867&lt;&gt;VLOOKUP($BL$1,NAV!$A:$N,MATCH("SubFund_Code",NAV!$A$1:$N$1,0),0),"n/a",IF($BK867="",$BJ867/SUMIFS($BJ:$BJ,$BK:$BK,"",$B:$B,$B867)*VLOOKUP($BL$1,NAV!$A:$N,MATCH("Hedged sc",NAV!$A$1:$N$1,0),0)/VLOOKUP($BL$1,NAV!$A:$N,MATCH("SC in FUND CCY",NAV!$A$1:$N$1,0),0),IF($BK867&lt;&gt;VLOOKUP($BL$1,NAV!$A:$N,MATCH("SC",NAV!$A$1:$N$1,0),0),"n/a",$BJ867/VLOOKUP($BL$1,NAV!$A:$N,MATCH("SC in FUND CCY",NAV!$A$1:$N$1,0),0))))</f>
        <v>n/a</v>
      </c>
    </row>
    <row r="868" spans="1:64" hidden="1" x14ac:dyDescent="0.25">
      <c r="A868" s="1">
        <v>44196</v>
      </c>
      <c r="B868" t="s">
        <v>85</v>
      </c>
      <c r="C868" t="s">
        <v>86</v>
      </c>
      <c r="D868" t="s">
        <v>57</v>
      </c>
      <c r="E868" t="s">
        <v>58</v>
      </c>
      <c r="F868" t="s">
        <v>59</v>
      </c>
      <c r="G868" t="s">
        <v>60</v>
      </c>
      <c r="H868">
        <v>850</v>
      </c>
      <c r="I868" t="s">
        <v>62</v>
      </c>
      <c r="L868" t="s">
        <v>57</v>
      </c>
      <c r="M868">
        <v>290034</v>
      </c>
      <c r="N868">
        <v>0</v>
      </c>
      <c r="Q868" t="s">
        <v>80</v>
      </c>
      <c r="AQ868">
        <v>-10523.76</v>
      </c>
      <c r="AS868">
        <v>-10523.76</v>
      </c>
      <c r="AT868">
        <v>-10523.76</v>
      </c>
      <c r="AV868">
        <v>-10523.76</v>
      </c>
      <c r="BA868">
        <v>1880912.16</v>
      </c>
      <c r="BD868">
        <v>79757715.489999995</v>
      </c>
      <c r="BE868">
        <v>-1.3195E-2</v>
      </c>
      <c r="BF868" t="str">
        <f>IF(TRIM(W868)="",IF(TRIM(O868)="",IF(TRIM(M868)="","please check",CONCATENATE(M868,"_",COUNTIFS($M$2:$M868,M868,$C$2:$C868,$C868))),CONCATENATE(O868,"_",COUNTIFS($O$2:$O868,O868,$C$2:$C868,$C868))),W868)</f>
        <v>290034_1</v>
      </c>
      <c r="BG868" t="str">
        <f t="shared" si="47"/>
        <v/>
      </c>
      <c r="BH868">
        <f t="shared" si="48"/>
        <v>-10523.76</v>
      </c>
      <c r="BI868">
        <f t="shared" si="49"/>
        <v>-10523.76</v>
      </c>
      <c r="BJ868">
        <f>IF($I868&lt;&gt;"F.E.T.",$AV868,IF($BK868="",IF($D868=$L868,$BI868,-SUMIFS($BI:$BI,$BG:$BG,$BG868,$B:$B,$B868,$L:$L,"&lt;&gt;"&amp;$L868)+SUMIFS($AY:$AY,$BG:$BG,$BG868,$B:$B,$B868)),IF($D868=$L868,-SUMIFS($BI:$BI,$BG:$BG,$BG868,$B:$B,$B868,$L:$L,"&lt;&gt;"&amp;$L868)*VLOOKUP($D868&amp;(IF($L868=MID($Q868,FIND("Bought ",$Q868)+7,3),MID($Q868,FIND("Sold ",$Q868)+5,3),IF($L868=MID($Q868,FIND("Sold ",$Q868)+5,3),MID($Q868,FIND("Bought ",$Q868)+7,3),"error"))),FX!$A:$B,2,0)+SUMIFS($AY:$AY,$BG:$BG,$BG868,$B:$B,$B868),$BI868*(VLOOKUP($D868&amp;$L868,FX!$A:$B,2,0)))))</f>
        <v>-10523.76</v>
      </c>
      <c r="BK868" t="str">
        <f>IF(E868="CASH",IFERROR(VLOOKUP(M868,[1]mapping!$A:$C,3,0),""),IF(I868="F.E.T.",IF(VLOOKUP(O868,[1]forwards!$E:$Q,13,0)=0,"",VLOOKUP(O868,[1]forwards!$E:$Q,13,0)),""))</f>
        <v>P</v>
      </c>
      <c r="BL868" t="str">
        <f>IF($B868&lt;&gt;VLOOKUP($BL$1,NAV!$A:$N,MATCH("SubFund_Code",NAV!$A$1:$N$1,0),0),"n/a",IF($BK868="",$BJ868/SUMIFS($BJ:$BJ,$BK:$BK,"",$B:$B,$B868)*VLOOKUP($BL$1,NAV!$A:$N,MATCH("Hedged sc",NAV!$A$1:$N$1,0),0)/VLOOKUP($BL$1,NAV!$A:$N,MATCH("SC in FUND CCY",NAV!$A$1:$N$1,0),0),IF($BK868&lt;&gt;VLOOKUP($BL$1,NAV!$A:$N,MATCH("SC",NAV!$A$1:$N$1,0),0),"n/a",$BJ868/VLOOKUP($BL$1,NAV!$A:$N,MATCH("SC in FUND CCY",NAV!$A$1:$N$1,0),0))))</f>
        <v>n/a</v>
      </c>
    </row>
    <row r="869" spans="1:64" hidden="1" x14ac:dyDescent="0.25">
      <c r="A869" s="1">
        <v>44196</v>
      </c>
      <c r="B869" t="s">
        <v>85</v>
      </c>
      <c r="C869" t="s">
        <v>86</v>
      </c>
      <c r="D869" t="s">
        <v>57</v>
      </c>
      <c r="E869" t="s">
        <v>58</v>
      </c>
      <c r="F869" t="s">
        <v>59</v>
      </c>
      <c r="G869" t="s">
        <v>60</v>
      </c>
      <c r="H869">
        <v>850</v>
      </c>
      <c r="I869" t="s">
        <v>62</v>
      </c>
      <c r="L869" t="s">
        <v>57</v>
      </c>
      <c r="M869">
        <v>290162</v>
      </c>
      <c r="N869">
        <v>0</v>
      </c>
      <c r="Q869" t="s">
        <v>95</v>
      </c>
      <c r="AQ869">
        <v>-710.28</v>
      </c>
      <c r="AS869">
        <v>-710.28</v>
      </c>
      <c r="AT869">
        <v>-710.28</v>
      </c>
      <c r="AV869">
        <v>-710.28</v>
      </c>
      <c r="BA869">
        <v>1880912.16</v>
      </c>
      <c r="BD869">
        <v>79757715.489999995</v>
      </c>
      <c r="BE869">
        <v>-8.9099999999999997E-4</v>
      </c>
      <c r="BF869" t="str">
        <f>IF(TRIM(W869)="",IF(TRIM(O869)="",IF(TRIM(M869)="","please check",CONCATENATE(M869,"_",COUNTIFS($M$2:$M869,M869,$C$2:$C869,$C869))),CONCATENATE(O869,"_",COUNTIFS($O$2:$O869,O869,$C$2:$C869,$C869))),W869)</f>
        <v>290162_1</v>
      </c>
      <c r="BG869" t="str">
        <f t="shared" si="47"/>
        <v/>
      </c>
      <c r="BH869">
        <f t="shared" si="48"/>
        <v>-710.28</v>
      </c>
      <c r="BI869">
        <f t="shared" si="49"/>
        <v>-710.28</v>
      </c>
      <c r="BJ869">
        <f>IF($I869&lt;&gt;"F.E.T.",$AV869,IF($BK869="",IF($D869=$L869,$BI869,-SUMIFS($BI:$BI,$BG:$BG,$BG869,$B:$B,$B869,$L:$L,"&lt;&gt;"&amp;$L869)+SUMIFS($AY:$AY,$BG:$BG,$BG869,$B:$B,$B869)),IF($D869=$L869,-SUMIFS($BI:$BI,$BG:$BG,$BG869,$B:$B,$B869,$L:$L,"&lt;&gt;"&amp;$L869)*VLOOKUP($D869&amp;(IF($L869=MID($Q869,FIND("Bought ",$Q869)+7,3),MID($Q869,FIND("Sold ",$Q869)+5,3),IF($L869=MID($Q869,FIND("Sold ",$Q869)+5,3),MID($Q869,FIND("Bought ",$Q869)+7,3),"error"))),FX!$A:$B,2,0)+SUMIFS($AY:$AY,$BG:$BG,$BG869,$B:$B,$B869),$BI869*(VLOOKUP($D869&amp;$L869,FX!$A:$B,2,0)))))</f>
        <v>-710.28</v>
      </c>
      <c r="BK869" t="str">
        <f>IF(E869="CASH",IFERROR(VLOOKUP(M869,[1]mapping!$A:$C,3,0),""),IF(I869="F.E.T.",IF(VLOOKUP(O869,[1]forwards!$E:$Q,13,0)=0,"",VLOOKUP(O869,[1]forwards!$E:$Q,13,0)),""))</f>
        <v>PUH</v>
      </c>
      <c r="BL869" t="str">
        <f>IF($B869&lt;&gt;VLOOKUP($BL$1,NAV!$A:$N,MATCH("SubFund_Code",NAV!$A$1:$N$1,0),0),"n/a",IF($BK869="",$BJ869/SUMIFS($BJ:$BJ,$BK:$BK,"",$B:$B,$B869)*VLOOKUP($BL$1,NAV!$A:$N,MATCH("Hedged sc",NAV!$A$1:$N$1,0),0)/VLOOKUP($BL$1,NAV!$A:$N,MATCH("SC in FUND CCY",NAV!$A$1:$N$1,0),0),IF($BK869&lt;&gt;VLOOKUP($BL$1,NAV!$A:$N,MATCH("SC",NAV!$A$1:$N$1,0),0),"n/a",$BJ869/VLOOKUP($BL$1,NAV!$A:$N,MATCH("SC in FUND CCY",NAV!$A$1:$N$1,0),0))))</f>
        <v>n/a</v>
      </c>
    </row>
    <row r="870" spans="1:64" hidden="1" x14ac:dyDescent="0.25">
      <c r="A870" s="1">
        <v>44196</v>
      </c>
      <c r="B870" t="s">
        <v>85</v>
      </c>
      <c r="C870" t="s">
        <v>86</v>
      </c>
      <c r="D870" t="s">
        <v>57</v>
      </c>
      <c r="E870" t="s">
        <v>58</v>
      </c>
      <c r="F870" t="s">
        <v>59</v>
      </c>
      <c r="G870" t="s">
        <v>60</v>
      </c>
      <c r="H870">
        <v>850</v>
      </c>
      <c r="I870" t="s">
        <v>62</v>
      </c>
      <c r="L870" t="s">
        <v>57</v>
      </c>
      <c r="M870">
        <v>294755</v>
      </c>
      <c r="N870">
        <v>0</v>
      </c>
      <c r="Q870" t="s">
        <v>87</v>
      </c>
      <c r="AQ870">
        <v>-614.64</v>
      </c>
      <c r="AS870">
        <v>-614.64</v>
      </c>
      <c r="AT870">
        <v>-614.64</v>
      </c>
      <c r="AV870">
        <v>-614.64</v>
      </c>
      <c r="BA870">
        <v>1880912.16</v>
      </c>
      <c r="BD870">
        <v>79757715.489999995</v>
      </c>
      <c r="BE870">
        <v>-7.7099999999999998E-4</v>
      </c>
      <c r="BF870" t="str">
        <f>IF(TRIM(W870)="",IF(TRIM(O870)="",IF(TRIM(M870)="","please check",CONCATENATE(M870,"_",COUNTIFS($M$2:$M870,M870,$C$2:$C870,$C870))),CONCATENATE(O870,"_",COUNTIFS($O$2:$O870,O870,$C$2:$C870,$C870))),W870)</f>
        <v>294755_1</v>
      </c>
      <c r="BG870" t="str">
        <f t="shared" si="47"/>
        <v/>
      </c>
      <c r="BH870">
        <f t="shared" si="48"/>
        <v>-614.64</v>
      </c>
      <c r="BI870">
        <f t="shared" si="49"/>
        <v>-614.64</v>
      </c>
      <c r="BJ870">
        <f>IF($I870&lt;&gt;"F.E.T.",$AV870,IF($BK870="",IF($D870=$L870,$BI870,-SUMIFS($BI:$BI,$BG:$BG,$BG870,$B:$B,$B870,$L:$L,"&lt;&gt;"&amp;$L870)+SUMIFS($AY:$AY,$BG:$BG,$BG870,$B:$B,$B870)),IF($D870=$L870,-SUMIFS($BI:$BI,$BG:$BG,$BG870,$B:$B,$B870,$L:$L,"&lt;&gt;"&amp;$L870)*VLOOKUP($D870&amp;(IF($L870=MID($Q870,FIND("Bought ",$Q870)+7,3),MID($Q870,FIND("Sold ",$Q870)+5,3),IF($L870=MID($Q870,FIND("Sold ",$Q870)+5,3),MID($Q870,FIND("Bought ",$Q870)+7,3),"error"))),FX!$A:$B,2,0)+SUMIFS($AY:$AY,$BG:$BG,$BG870,$B:$B,$B870),$BI870*(VLOOKUP($D870&amp;$L870,FX!$A:$B,2,0)))))</f>
        <v>-614.64</v>
      </c>
      <c r="BK870" t="str">
        <f>IF(E870="CASH",IFERROR(VLOOKUP(M870,[1]mapping!$A:$C,3,0),""),IF(I870="F.E.T.",IF(VLOOKUP(O870,[1]forwards!$E:$Q,13,0)=0,"",VLOOKUP(O870,[1]forwards!$E:$Q,13,0)),""))</f>
        <v>PUH</v>
      </c>
      <c r="BL870" t="str">
        <f>IF($B870&lt;&gt;VLOOKUP($BL$1,NAV!$A:$N,MATCH("SubFund_Code",NAV!$A$1:$N$1,0),0),"n/a",IF($BK870="",$BJ870/SUMIFS($BJ:$BJ,$BK:$BK,"",$B:$B,$B870)*VLOOKUP($BL$1,NAV!$A:$N,MATCH("Hedged sc",NAV!$A$1:$N$1,0),0)/VLOOKUP($BL$1,NAV!$A:$N,MATCH("SC in FUND CCY",NAV!$A$1:$N$1,0),0),IF($BK870&lt;&gt;VLOOKUP($BL$1,NAV!$A:$N,MATCH("SC",NAV!$A$1:$N$1,0),0),"n/a",$BJ870/VLOOKUP($BL$1,NAV!$A:$N,MATCH("SC in FUND CCY",NAV!$A$1:$N$1,0),0))))</f>
        <v>n/a</v>
      </c>
    </row>
    <row r="871" spans="1:64" hidden="1" x14ac:dyDescent="0.25">
      <c r="A871" s="1">
        <v>44196</v>
      </c>
      <c r="B871" t="s">
        <v>85</v>
      </c>
      <c r="C871" t="s">
        <v>86</v>
      </c>
      <c r="D871" t="s">
        <v>57</v>
      </c>
      <c r="E871" t="s">
        <v>58</v>
      </c>
      <c r="F871" t="s">
        <v>59</v>
      </c>
      <c r="G871" t="s">
        <v>60</v>
      </c>
      <c r="H871">
        <v>850</v>
      </c>
      <c r="I871" t="s">
        <v>62</v>
      </c>
      <c r="L871" t="s">
        <v>57</v>
      </c>
      <c r="M871">
        <v>294864</v>
      </c>
      <c r="N871">
        <v>0</v>
      </c>
      <c r="Q871" t="s">
        <v>79</v>
      </c>
      <c r="AQ871">
        <v>-9292.92</v>
      </c>
      <c r="AS871">
        <v>-9292.92</v>
      </c>
      <c r="AT871">
        <v>-9292.92</v>
      </c>
      <c r="AV871">
        <v>-9292.92</v>
      </c>
      <c r="BA871">
        <v>1880912.16</v>
      </c>
      <c r="BD871">
        <v>79757715.489999995</v>
      </c>
      <c r="BE871">
        <v>-1.1651E-2</v>
      </c>
      <c r="BF871" t="str">
        <f>IF(TRIM(W871)="",IF(TRIM(O871)="",IF(TRIM(M871)="","please check",CONCATENATE(M871,"_",COUNTIFS($M$2:$M871,M871,$C$2:$C871,$C871))),CONCATENATE(O871,"_",COUNTIFS($O$2:$O871,O871,$C$2:$C871,$C871))),W871)</f>
        <v>294864_1</v>
      </c>
      <c r="BG871" t="str">
        <f t="shared" si="47"/>
        <v/>
      </c>
      <c r="BH871">
        <f t="shared" si="48"/>
        <v>-9292.92</v>
      </c>
      <c r="BI871">
        <f t="shared" si="49"/>
        <v>-9292.92</v>
      </c>
      <c r="BJ871">
        <f>IF($I871&lt;&gt;"F.E.T.",$AV871,IF($BK871="",IF($D871=$L871,$BI871,-SUMIFS($BI:$BI,$BG:$BG,$BG871,$B:$B,$B871,$L:$L,"&lt;&gt;"&amp;$L871)+SUMIFS($AY:$AY,$BG:$BG,$BG871,$B:$B,$B871)),IF($D871=$L871,-SUMIFS($BI:$BI,$BG:$BG,$BG871,$B:$B,$B871,$L:$L,"&lt;&gt;"&amp;$L871)*VLOOKUP($D871&amp;(IF($L871=MID($Q871,FIND("Bought ",$Q871)+7,3),MID($Q871,FIND("Sold ",$Q871)+5,3),IF($L871=MID($Q871,FIND("Sold ",$Q871)+5,3),MID($Q871,FIND("Bought ",$Q871)+7,3),"error"))),FX!$A:$B,2,0)+SUMIFS($AY:$AY,$BG:$BG,$BG871,$B:$B,$B871),$BI871*(VLOOKUP($D871&amp;$L871,FX!$A:$B,2,0)))))</f>
        <v>-9292.92</v>
      </c>
      <c r="BK871" t="str">
        <f>IF(E871="CASH",IFERROR(VLOOKUP(M871,[1]mapping!$A:$C,3,0),""),IF(I871="F.E.T.",IF(VLOOKUP(O871,[1]forwards!$E:$Q,13,0)=0,"",VLOOKUP(O871,[1]forwards!$E:$Q,13,0)),""))</f>
        <v>P</v>
      </c>
      <c r="BL871" t="str">
        <f>IF($B871&lt;&gt;VLOOKUP($BL$1,NAV!$A:$N,MATCH("SubFund_Code",NAV!$A$1:$N$1,0),0),"n/a",IF($BK871="",$BJ871/SUMIFS($BJ:$BJ,$BK:$BK,"",$B:$B,$B871)*VLOOKUP($BL$1,NAV!$A:$N,MATCH("Hedged sc",NAV!$A$1:$N$1,0),0)/VLOOKUP($BL$1,NAV!$A:$N,MATCH("SC in FUND CCY",NAV!$A$1:$N$1,0),0),IF($BK871&lt;&gt;VLOOKUP($BL$1,NAV!$A:$N,MATCH("SC",NAV!$A$1:$N$1,0),0),"n/a",$BJ871/VLOOKUP($BL$1,NAV!$A:$N,MATCH("SC in FUND CCY",NAV!$A$1:$N$1,0),0))))</f>
        <v>n/a</v>
      </c>
    </row>
    <row r="872" spans="1:64" hidden="1" x14ac:dyDescent="0.25">
      <c r="A872" s="1">
        <v>44196</v>
      </c>
      <c r="B872" t="s">
        <v>85</v>
      </c>
      <c r="C872" t="s">
        <v>86</v>
      </c>
      <c r="D872" t="s">
        <v>57</v>
      </c>
      <c r="E872" t="s">
        <v>58</v>
      </c>
      <c r="F872" t="s">
        <v>59</v>
      </c>
      <c r="G872" t="s">
        <v>60</v>
      </c>
      <c r="H872">
        <v>850</v>
      </c>
      <c r="I872" t="s">
        <v>62</v>
      </c>
      <c r="L872" t="s">
        <v>57</v>
      </c>
      <c r="M872">
        <v>294876</v>
      </c>
      <c r="N872">
        <v>0</v>
      </c>
      <c r="Q872" t="s">
        <v>88</v>
      </c>
      <c r="AQ872">
        <v>-0.77</v>
      </c>
      <c r="AS872">
        <v>-0.77</v>
      </c>
      <c r="AT872">
        <v>-0.77</v>
      </c>
      <c r="AV872">
        <v>-0.77</v>
      </c>
      <c r="BA872">
        <v>1880912.16</v>
      </c>
      <c r="BD872">
        <v>79757715.489999995</v>
      </c>
      <c r="BE872">
        <v>-9.9999999999999995E-7</v>
      </c>
      <c r="BF872" t="str">
        <f>IF(TRIM(W872)="",IF(TRIM(O872)="",IF(TRIM(M872)="","please check",CONCATENATE(M872,"_",COUNTIFS($M$2:$M872,M872,$C$2:$C872,$C872))),CONCATENATE(O872,"_",COUNTIFS($O$2:$O872,O872,$C$2:$C872,$C872))),W872)</f>
        <v>294876_1</v>
      </c>
      <c r="BG872" t="str">
        <f t="shared" si="47"/>
        <v/>
      </c>
      <c r="BH872">
        <f t="shared" si="48"/>
        <v>-0.77</v>
      </c>
      <c r="BI872">
        <f t="shared" si="49"/>
        <v>-0.77</v>
      </c>
      <c r="BJ872">
        <f>IF($I872&lt;&gt;"F.E.T.",$AV872,IF($BK872="",IF($D872=$L872,$BI872,-SUMIFS($BI:$BI,$BG:$BG,$BG872,$B:$B,$B872,$L:$L,"&lt;&gt;"&amp;$L872)+SUMIFS($AY:$AY,$BG:$BG,$BG872,$B:$B,$B872)),IF($D872=$L872,-SUMIFS($BI:$BI,$BG:$BG,$BG872,$B:$B,$B872,$L:$L,"&lt;&gt;"&amp;$L872)*VLOOKUP($D872&amp;(IF($L872=MID($Q872,FIND("Bought ",$Q872)+7,3),MID($Q872,FIND("Sold ",$Q872)+5,3),IF($L872=MID($Q872,FIND("Sold ",$Q872)+5,3),MID($Q872,FIND("Bought ",$Q872)+7,3),"error"))),FX!$A:$B,2,0)+SUMIFS($AY:$AY,$BG:$BG,$BG872,$B:$B,$B872),$BI872*(VLOOKUP($D872&amp;$L872,FX!$A:$B,2,0)))))</f>
        <v>-0.77</v>
      </c>
      <c r="BK872" t="str">
        <f>IF(E872="CASH",IFERROR(VLOOKUP(M872,[1]mapping!$A:$C,3,0),""),IF(I872="F.E.T.",IF(VLOOKUP(O872,[1]forwards!$E:$Q,13,0)=0,"",VLOOKUP(O872,[1]forwards!$E:$Q,13,0)),""))</f>
        <v>PD</v>
      </c>
      <c r="BL872" t="str">
        <f>IF($B872&lt;&gt;VLOOKUP($BL$1,NAV!$A:$N,MATCH("SubFund_Code",NAV!$A$1:$N$1,0),0),"n/a",IF($BK872="",$BJ872/SUMIFS($BJ:$BJ,$BK:$BK,"",$B:$B,$B872)*VLOOKUP($BL$1,NAV!$A:$N,MATCH("Hedged sc",NAV!$A$1:$N$1,0),0)/VLOOKUP($BL$1,NAV!$A:$N,MATCH("SC in FUND CCY",NAV!$A$1:$N$1,0),0),IF($BK872&lt;&gt;VLOOKUP($BL$1,NAV!$A:$N,MATCH("SC",NAV!$A$1:$N$1,0),0),"n/a",$BJ872/VLOOKUP($BL$1,NAV!$A:$N,MATCH("SC in FUND CCY",NAV!$A$1:$N$1,0),0))))</f>
        <v>n/a</v>
      </c>
    </row>
    <row r="873" spans="1:64" hidden="1" x14ac:dyDescent="0.25">
      <c r="A873" s="1">
        <v>44196</v>
      </c>
      <c r="B873" t="s">
        <v>85</v>
      </c>
      <c r="C873" t="s">
        <v>86</v>
      </c>
      <c r="D873" t="s">
        <v>57</v>
      </c>
      <c r="E873" t="s">
        <v>58</v>
      </c>
      <c r="F873" t="s">
        <v>59</v>
      </c>
      <c r="G873" t="s">
        <v>60</v>
      </c>
      <c r="H873">
        <v>450</v>
      </c>
      <c r="I873" t="s">
        <v>58</v>
      </c>
      <c r="L873" t="s">
        <v>63</v>
      </c>
      <c r="M873">
        <v>144120</v>
      </c>
      <c r="N873">
        <v>0</v>
      </c>
      <c r="Q873" t="s">
        <v>61</v>
      </c>
      <c r="AQ873">
        <v>0.08</v>
      </c>
      <c r="AS873">
        <v>0.08</v>
      </c>
      <c r="AT873">
        <v>7.0000000000000007E-2</v>
      </c>
      <c r="AV873">
        <v>7.0000000000000007E-2</v>
      </c>
      <c r="BA873">
        <v>186.71</v>
      </c>
      <c r="BD873">
        <v>79757715.489999995</v>
      </c>
      <c r="BE873">
        <v>0</v>
      </c>
      <c r="BF873" t="str">
        <f>IF(TRIM(W873)="",IF(TRIM(O873)="",IF(TRIM(M873)="","please check",CONCATENATE(M873,"_",COUNTIFS($M$2:$M873,M873,$C$2:$C873,$C873))),CONCATENATE(O873,"_",COUNTIFS($O$2:$O873,O873,$C$2:$C873,$C873))),W873)</f>
        <v>144120_2</v>
      </c>
      <c r="BG873" t="str">
        <f t="shared" si="47"/>
        <v/>
      </c>
      <c r="BH873">
        <f t="shared" si="48"/>
        <v>0.08</v>
      </c>
      <c r="BI873">
        <f t="shared" si="49"/>
        <v>0.08</v>
      </c>
      <c r="BJ873">
        <f>IF($I873&lt;&gt;"F.E.T.",$AV873,IF($BK873="",IF($D873=$L873,$BI873,-SUMIFS($BI:$BI,$BG:$BG,$BG873,$B:$B,$B873,$L:$L,"&lt;&gt;"&amp;$L873)+SUMIFS($AY:$AY,$BG:$BG,$BG873,$B:$B,$B873)),IF($D873=$L873,-SUMIFS($BI:$BI,$BG:$BG,$BG873,$B:$B,$B873,$L:$L,"&lt;&gt;"&amp;$L873)*VLOOKUP($D873&amp;(IF($L873=MID($Q873,FIND("Bought ",$Q873)+7,3),MID($Q873,FIND("Sold ",$Q873)+5,3),IF($L873=MID($Q873,FIND("Sold ",$Q873)+5,3),MID($Q873,FIND("Bought ",$Q873)+7,3),"error"))),FX!$A:$B,2,0)+SUMIFS($AY:$AY,$BG:$BG,$BG873,$B:$B,$B873),$BI873*(VLOOKUP($D873&amp;$L873,FX!$A:$B,2,0)))))</f>
        <v>7.0000000000000007E-2</v>
      </c>
      <c r="BK873" t="str">
        <f>IF(E873="CASH",IFERROR(VLOOKUP(M873,[1]mapping!$A:$C,3,0),""),IF(I873="F.E.T.",IF(VLOOKUP(O873,[1]forwards!$E:$Q,13,0)=0,"",VLOOKUP(O873,[1]forwards!$E:$Q,13,0)),""))</f>
        <v/>
      </c>
      <c r="BL873" t="str">
        <f>IF($B873&lt;&gt;VLOOKUP($BL$1,NAV!$A:$N,MATCH("SubFund_Code",NAV!$A$1:$N$1,0),0),"n/a",IF($BK873="",$BJ873/SUMIFS($BJ:$BJ,$BK:$BK,"",$B:$B,$B873)*VLOOKUP($BL$1,NAV!$A:$N,MATCH("Hedged sc",NAV!$A$1:$N$1,0),0)/VLOOKUP($BL$1,NAV!$A:$N,MATCH("SC in FUND CCY",NAV!$A$1:$N$1,0),0),IF($BK873&lt;&gt;VLOOKUP($BL$1,NAV!$A:$N,MATCH("SC",NAV!$A$1:$N$1,0),0),"n/a",$BJ873/VLOOKUP($BL$1,NAV!$A:$N,MATCH("SC in FUND CCY",NAV!$A$1:$N$1,0),0))))</f>
        <v>n/a</v>
      </c>
    </row>
    <row r="874" spans="1:64" hidden="1" x14ac:dyDescent="0.25">
      <c r="A874" s="1">
        <v>44196</v>
      </c>
      <c r="B874" t="s">
        <v>85</v>
      </c>
      <c r="C874" t="s">
        <v>86</v>
      </c>
      <c r="D874" t="s">
        <v>57</v>
      </c>
      <c r="E874" t="s">
        <v>124</v>
      </c>
      <c r="F874" t="s">
        <v>125</v>
      </c>
      <c r="G874" t="s">
        <v>126</v>
      </c>
      <c r="H874">
        <v>400</v>
      </c>
      <c r="I874" t="s">
        <v>197</v>
      </c>
      <c r="J874">
        <v>410</v>
      </c>
      <c r="K874" t="s">
        <v>198</v>
      </c>
      <c r="L874" t="s">
        <v>57</v>
      </c>
      <c r="P874">
        <v>210772000000</v>
      </c>
      <c r="Q874" t="s">
        <v>412</v>
      </c>
      <c r="R874" t="s">
        <v>199</v>
      </c>
      <c r="S874" t="s">
        <v>200</v>
      </c>
      <c r="T874" t="s">
        <v>203</v>
      </c>
      <c r="U874" t="s">
        <v>219</v>
      </c>
      <c r="V874">
        <v>20052</v>
      </c>
      <c r="W874" t="s">
        <v>413</v>
      </c>
      <c r="X874" t="s">
        <v>414</v>
      </c>
      <c r="AB874">
        <v>4125</v>
      </c>
      <c r="AC874" s="1">
        <v>43894</v>
      </c>
      <c r="AD874" s="1">
        <v>43908</v>
      </c>
      <c r="AE874" s="1">
        <v>44175</v>
      </c>
      <c r="AL874">
        <v>1</v>
      </c>
      <c r="AO874">
        <v>1276.366119</v>
      </c>
      <c r="AP874">
        <v>1389</v>
      </c>
      <c r="AQ874">
        <v>5729625</v>
      </c>
      <c r="AR874">
        <v>0</v>
      </c>
      <c r="AS874">
        <v>5729625</v>
      </c>
      <c r="AT874">
        <v>5729625</v>
      </c>
      <c r="AU874">
        <v>0</v>
      </c>
      <c r="AV874">
        <v>5729625</v>
      </c>
      <c r="AW874">
        <v>5265010.24</v>
      </c>
      <c r="AX874">
        <v>5265010.24</v>
      </c>
      <c r="BA874">
        <v>55137246.460000001</v>
      </c>
      <c r="BB874">
        <v>0</v>
      </c>
      <c r="BC874">
        <v>55137246.460000001</v>
      </c>
      <c r="BD874">
        <v>79757715.489999995</v>
      </c>
      <c r="BE874">
        <v>7.1837879999999998</v>
      </c>
      <c r="BF874" t="str">
        <f>IF(TRIM(W874)="",IF(TRIM(O874)="",IF(TRIM(M874)="","please check",CONCATENATE(M874,"_",COUNTIFS($M$2:$M874,M874,$C$2:$C874,$C874))),CONCATENATE(O874,"_",COUNTIFS($O$2:$O874,O874,$C$2:$C874,$C874))),W874)</f>
        <v>IE00BZ173V67</v>
      </c>
      <c r="BG874" t="str">
        <f t="shared" si="47"/>
        <v/>
      </c>
      <c r="BH874">
        <f t="shared" si="48"/>
        <v>4125</v>
      </c>
      <c r="BI874">
        <f t="shared" si="49"/>
        <v>5729625</v>
      </c>
      <c r="BJ874">
        <f>IF($I874&lt;&gt;"F.E.T.",$AV874,IF($BK874="",IF($D874=$L874,$BI874,-SUMIFS($BI:$BI,$BG:$BG,$BG874,$B:$B,$B874,$L:$L,"&lt;&gt;"&amp;$L874)+SUMIFS($AY:$AY,$BG:$BG,$BG874,$B:$B,$B874)),IF($D874=$L874,-SUMIFS($BI:$BI,$BG:$BG,$BG874,$B:$B,$B874,$L:$L,"&lt;&gt;"&amp;$L874)*VLOOKUP($D874&amp;(IF($L874=MID($Q874,FIND("Bought ",$Q874)+7,3),MID($Q874,FIND("Sold ",$Q874)+5,3),IF($L874=MID($Q874,FIND("Sold ",$Q874)+5,3),MID($Q874,FIND("Bought ",$Q874)+7,3),"error"))),FX!$A:$B,2,0)+SUMIFS($AY:$AY,$BG:$BG,$BG874,$B:$B,$B874),$BI874*(VLOOKUP($D874&amp;$L874,FX!$A:$B,2,0)))))</f>
        <v>5729625</v>
      </c>
      <c r="BK874" t="str">
        <f>IF(E874="CASH",IFERROR(VLOOKUP(M874,[1]mapping!$A:$C,3,0),""),IF(I874="F.E.T.",IF(VLOOKUP(O874,[1]forwards!$E:$Q,13,0)=0,"",VLOOKUP(O874,[1]forwards!$E:$Q,13,0)),""))</f>
        <v/>
      </c>
      <c r="BL874" t="str">
        <f>IF($B874&lt;&gt;VLOOKUP($BL$1,NAV!$A:$N,MATCH("SubFund_Code",NAV!$A$1:$N$1,0),0),"n/a",IF($BK874="",$BJ874/SUMIFS($BJ:$BJ,$BK:$BK,"",$B:$B,$B874)*VLOOKUP($BL$1,NAV!$A:$N,MATCH("Hedged sc",NAV!$A$1:$N$1,0),0)/VLOOKUP($BL$1,NAV!$A:$N,MATCH("SC in FUND CCY",NAV!$A$1:$N$1,0),0),IF($BK874&lt;&gt;VLOOKUP($BL$1,NAV!$A:$N,MATCH("SC",NAV!$A$1:$N$1,0),0),"n/a",$BJ874/VLOOKUP($BL$1,NAV!$A:$N,MATCH("SC in FUND CCY",NAV!$A$1:$N$1,0),0))))</f>
        <v>n/a</v>
      </c>
    </row>
    <row r="875" spans="1:64" hidden="1" x14ac:dyDescent="0.25">
      <c r="A875" s="1">
        <v>44196</v>
      </c>
      <c r="B875" t="s">
        <v>85</v>
      </c>
      <c r="C875" t="s">
        <v>86</v>
      </c>
      <c r="D875" t="s">
        <v>57</v>
      </c>
      <c r="E875" t="s">
        <v>124</v>
      </c>
      <c r="F875" t="s">
        <v>125</v>
      </c>
      <c r="G875" t="s">
        <v>126</v>
      </c>
      <c r="H875">
        <v>400</v>
      </c>
      <c r="I875" t="s">
        <v>197</v>
      </c>
      <c r="J875">
        <v>410</v>
      </c>
      <c r="K875" t="s">
        <v>198</v>
      </c>
      <c r="L875" t="s">
        <v>57</v>
      </c>
      <c r="P875">
        <v>227327000000</v>
      </c>
      <c r="Q875" t="s">
        <v>370</v>
      </c>
      <c r="R875" t="s">
        <v>199</v>
      </c>
      <c r="S875" t="s">
        <v>200</v>
      </c>
      <c r="T875" t="s">
        <v>206</v>
      </c>
      <c r="U875" t="s">
        <v>219</v>
      </c>
      <c r="V875">
        <v>20052</v>
      </c>
      <c r="W875" t="s">
        <v>371</v>
      </c>
      <c r="X875" t="s">
        <v>372</v>
      </c>
      <c r="AB875">
        <v>330000</v>
      </c>
      <c r="AC875" s="1">
        <v>43854</v>
      </c>
      <c r="AD875" s="1">
        <v>43858</v>
      </c>
      <c r="AE875" s="1">
        <v>44147</v>
      </c>
      <c r="AL875">
        <v>1</v>
      </c>
      <c r="AO875">
        <v>5.2624279999999999</v>
      </c>
      <c r="AP875">
        <v>5.3239999999999998</v>
      </c>
      <c r="AQ875">
        <v>1756920</v>
      </c>
      <c r="AR875">
        <v>0</v>
      </c>
      <c r="AS875">
        <v>1756920</v>
      </c>
      <c r="AT875">
        <v>1756920</v>
      </c>
      <c r="AU875">
        <v>0</v>
      </c>
      <c r="AV875">
        <v>1756920</v>
      </c>
      <c r="AW875">
        <v>1736601.33</v>
      </c>
      <c r="AX875">
        <v>1736601.33</v>
      </c>
      <c r="BA875">
        <v>55137246.460000001</v>
      </c>
      <c r="BB875">
        <v>0</v>
      </c>
      <c r="BC875">
        <v>55137246.460000001</v>
      </c>
      <c r="BD875">
        <v>79757715.489999995</v>
      </c>
      <c r="BE875">
        <v>2.2028210000000001</v>
      </c>
      <c r="BF875" t="str">
        <f>IF(TRIM(W875)="",IF(TRIM(O875)="",IF(TRIM(M875)="","please check",CONCATENATE(M875,"_",COUNTIFS($M$2:$M875,M875,$C$2:$C875,$C875))),CONCATENATE(O875,"_",COUNTIFS($O$2:$O875,O875,$C$2:$C875,$C875))),W875)</f>
        <v>IE00BYZTVT56</v>
      </c>
      <c r="BG875" t="str">
        <f t="shared" si="47"/>
        <v/>
      </c>
      <c r="BH875">
        <f t="shared" si="48"/>
        <v>330000</v>
      </c>
      <c r="BI875">
        <f t="shared" si="49"/>
        <v>1756920</v>
      </c>
      <c r="BJ875">
        <f>IF($I875&lt;&gt;"F.E.T.",$AV875,IF($BK875="",IF($D875=$L875,$BI875,-SUMIFS($BI:$BI,$BG:$BG,$BG875,$B:$B,$B875,$L:$L,"&lt;&gt;"&amp;$L875)+SUMIFS($AY:$AY,$BG:$BG,$BG875,$B:$B,$B875)),IF($D875=$L875,-SUMIFS($BI:$BI,$BG:$BG,$BG875,$B:$B,$B875,$L:$L,"&lt;&gt;"&amp;$L875)*VLOOKUP($D875&amp;(IF($L875=MID($Q875,FIND("Bought ",$Q875)+7,3),MID($Q875,FIND("Sold ",$Q875)+5,3),IF($L875=MID($Q875,FIND("Sold ",$Q875)+5,3),MID($Q875,FIND("Bought ",$Q875)+7,3),"error"))),FX!$A:$B,2,0)+SUMIFS($AY:$AY,$BG:$BG,$BG875,$B:$B,$B875),$BI875*(VLOOKUP($D875&amp;$L875,FX!$A:$B,2,0)))))</f>
        <v>1756920</v>
      </c>
      <c r="BK875" t="str">
        <f>IF(E875="CASH",IFERROR(VLOOKUP(M875,[1]mapping!$A:$C,3,0),""),IF(I875="F.E.T.",IF(VLOOKUP(O875,[1]forwards!$E:$Q,13,0)=0,"",VLOOKUP(O875,[1]forwards!$E:$Q,13,0)),""))</f>
        <v/>
      </c>
      <c r="BL875" t="str">
        <f>IF($B875&lt;&gt;VLOOKUP($BL$1,NAV!$A:$N,MATCH("SubFund_Code",NAV!$A$1:$N$1,0),0),"n/a",IF($BK875="",$BJ875/SUMIFS($BJ:$BJ,$BK:$BK,"",$B:$B,$B875)*VLOOKUP($BL$1,NAV!$A:$N,MATCH("Hedged sc",NAV!$A$1:$N$1,0),0)/VLOOKUP($BL$1,NAV!$A:$N,MATCH("SC in FUND CCY",NAV!$A$1:$N$1,0),0),IF($BK875&lt;&gt;VLOOKUP($BL$1,NAV!$A:$N,MATCH("SC",NAV!$A$1:$N$1,0),0),"n/a",$BJ875/VLOOKUP($BL$1,NAV!$A:$N,MATCH("SC in FUND CCY",NAV!$A$1:$N$1,0),0))))</f>
        <v>n/a</v>
      </c>
    </row>
    <row r="876" spans="1:64" hidden="1" x14ac:dyDescent="0.25">
      <c r="A876" s="1">
        <v>44196</v>
      </c>
      <c r="B876" t="s">
        <v>85</v>
      </c>
      <c r="C876" t="s">
        <v>86</v>
      </c>
      <c r="D876" t="s">
        <v>57</v>
      </c>
      <c r="E876" t="s">
        <v>124</v>
      </c>
      <c r="F876" t="s">
        <v>125</v>
      </c>
      <c r="G876" t="s">
        <v>126</v>
      </c>
      <c r="H876">
        <v>400</v>
      </c>
      <c r="I876" t="s">
        <v>197</v>
      </c>
      <c r="J876">
        <v>410</v>
      </c>
      <c r="K876" t="s">
        <v>198</v>
      </c>
      <c r="L876" t="s">
        <v>57</v>
      </c>
      <c r="P876">
        <v>273994000000</v>
      </c>
      <c r="Q876" t="s">
        <v>373</v>
      </c>
      <c r="R876" t="s">
        <v>199</v>
      </c>
      <c r="S876" t="s">
        <v>149</v>
      </c>
      <c r="T876" t="s">
        <v>203</v>
      </c>
      <c r="U876" t="s">
        <v>296</v>
      </c>
      <c r="V876">
        <v>591466</v>
      </c>
      <c r="W876" t="s">
        <v>374</v>
      </c>
      <c r="X876" t="s">
        <v>375</v>
      </c>
      <c r="AB876">
        <v>14606</v>
      </c>
      <c r="AC876" s="1">
        <v>43888</v>
      </c>
      <c r="AD876" s="1">
        <v>43892</v>
      </c>
      <c r="AE876" s="1">
        <v>43999</v>
      </c>
      <c r="AL876">
        <v>1</v>
      </c>
      <c r="AO876">
        <v>159.480413</v>
      </c>
      <c r="AP876">
        <v>161.13499999999999</v>
      </c>
      <c r="AQ876">
        <v>2353537.81</v>
      </c>
      <c r="AR876">
        <v>0</v>
      </c>
      <c r="AS876">
        <v>2353537.81</v>
      </c>
      <c r="AT876">
        <v>2353537.81</v>
      </c>
      <c r="AU876">
        <v>0</v>
      </c>
      <c r="AV876">
        <v>2353537.81</v>
      </c>
      <c r="AW876">
        <v>2329370.91</v>
      </c>
      <c r="AX876">
        <v>2329370.91</v>
      </c>
      <c r="BA876">
        <v>55137246.460000001</v>
      </c>
      <c r="BB876">
        <v>0</v>
      </c>
      <c r="BC876">
        <v>55137246.460000001</v>
      </c>
      <c r="BD876">
        <v>79757715.489999995</v>
      </c>
      <c r="BE876">
        <v>2.9508589999999999</v>
      </c>
      <c r="BF876" t="str">
        <f>IF(TRIM(W876)="",IF(TRIM(O876)="",IF(TRIM(M876)="","please check",CONCATENATE(M876,"_",COUNTIFS($M$2:$M876,M876,$C$2:$C876,$C876))),CONCATENATE(O876,"_",COUNTIFS($O$2:$O876,O876,$C$2:$C876,$C876))),W876)</f>
        <v>LU0484968812</v>
      </c>
      <c r="BG876" t="str">
        <f t="shared" si="47"/>
        <v/>
      </c>
      <c r="BH876">
        <f t="shared" si="48"/>
        <v>14606</v>
      </c>
      <c r="BI876">
        <f t="shared" si="49"/>
        <v>2353537.81</v>
      </c>
      <c r="BJ876">
        <f>IF($I876&lt;&gt;"F.E.T.",$AV876,IF($BK876="",IF($D876=$L876,$BI876,-SUMIFS($BI:$BI,$BG:$BG,$BG876,$B:$B,$B876,$L:$L,"&lt;&gt;"&amp;$L876)+SUMIFS($AY:$AY,$BG:$BG,$BG876,$B:$B,$B876)),IF($D876=$L876,-SUMIFS($BI:$BI,$BG:$BG,$BG876,$B:$B,$B876,$L:$L,"&lt;&gt;"&amp;$L876)*VLOOKUP($D876&amp;(IF($L876=MID($Q876,FIND("Bought ",$Q876)+7,3),MID($Q876,FIND("Sold ",$Q876)+5,3),IF($L876=MID($Q876,FIND("Sold ",$Q876)+5,3),MID($Q876,FIND("Bought ",$Q876)+7,3),"error"))),FX!$A:$B,2,0)+SUMIFS($AY:$AY,$BG:$BG,$BG876,$B:$B,$B876),$BI876*(VLOOKUP($D876&amp;$L876,FX!$A:$B,2,0)))))</f>
        <v>2353537.81</v>
      </c>
      <c r="BK876" t="str">
        <f>IF(E876="CASH",IFERROR(VLOOKUP(M876,[1]mapping!$A:$C,3,0),""),IF(I876="F.E.T.",IF(VLOOKUP(O876,[1]forwards!$E:$Q,13,0)=0,"",VLOOKUP(O876,[1]forwards!$E:$Q,13,0)),""))</f>
        <v/>
      </c>
      <c r="BL876" t="str">
        <f>IF($B876&lt;&gt;VLOOKUP($BL$1,NAV!$A:$N,MATCH("SubFund_Code",NAV!$A$1:$N$1,0),0),"n/a",IF($BK876="",$BJ876/SUMIFS($BJ:$BJ,$BK:$BK,"",$B:$B,$B876)*VLOOKUP($BL$1,NAV!$A:$N,MATCH("Hedged sc",NAV!$A$1:$N$1,0),0)/VLOOKUP($BL$1,NAV!$A:$N,MATCH("SC in FUND CCY",NAV!$A$1:$N$1,0),0),IF($BK876&lt;&gt;VLOOKUP($BL$1,NAV!$A:$N,MATCH("SC",NAV!$A$1:$N$1,0),0),"n/a",$BJ876/VLOOKUP($BL$1,NAV!$A:$N,MATCH("SC in FUND CCY",NAV!$A$1:$N$1,0),0))))</f>
        <v>n/a</v>
      </c>
    </row>
    <row r="877" spans="1:64" hidden="1" x14ac:dyDescent="0.25">
      <c r="A877" s="1">
        <v>44196</v>
      </c>
      <c r="B877" t="s">
        <v>85</v>
      </c>
      <c r="C877" t="s">
        <v>86</v>
      </c>
      <c r="D877" t="s">
        <v>57</v>
      </c>
      <c r="E877" t="s">
        <v>124</v>
      </c>
      <c r="F877" t="s">
        <v>125</v>
      </c>
      <c r="G877" t="s">
        <v>126</v>
      </c>
      <c r="H877">
        <v>400</v>
      </c>
      <c r="I877" t="s">
        <v>197</v>
      </c>
      <c r="J877">
        <v>410</v>
      </c>
      <c r="K877" t="s">
        <v>198</v>
      </c>
      <c r="L877" t="s">
        <v>57</v>
      </c>
      <c r="P877">
        <v>313135000000</v>
      </c>
      <c r="Q877" t="s">
        <v>376</v>
      </c>
      <c r="R877" t="s">
        <v>199</v>
      </c>
      <c r="S877" t="s">
        <v>149</v>
      </c>
      <c r="T877" t="s">
        <v>157</v>
      </c>
      <c r="U877" t="s">
        <v>287</v>
      </c>
      <c r="V877">
        <v>697963</v>
      </c>
      <c r="W877" t="s">
        <v>377</v>
      </c>
      <c r="X877" t="s">
        <v>378</v>
      </c>
      <c r="AB877">
        <v>78806</v>
      </c>
      <c r="AC877" s="1">
        <v>43854</v>
      </c>
      <c r="AD877" s="1">
        <v>43858</v>
      </c>
      <c r="AE877" s="1">
        <v>43950</v>
      </c>
      <c r="AL877">
        <v>1</v>
      </c>
      <c r="AO877">
        <v>26.736401999999998</v>
      </c>
      <c r="AP877">
        <v>27.285</v>
      </c>
      <c r="AQ877">
        <v>2150221.71</v>
      </c>
      <c r="AR877">
        <v>0</v>
      </c>
      <c r="AS877">
        <v>2150221.71</v>
      </c>
      <c r="AT877">
        <v>2150221.71</v>
      </c>
      <c r="AU877">
        <v>0</v>
      </c>
      <c r="AV877">
        <v>2150221.71</v>
      </c>
      <c r="AW877">
        <v>2106988.86</v>
      </c>
      <c r="AX877">
        <v>2106988.86</v>
      </c>
      <c r="BA877">
        <v>55137246.460000001</v>
      </c>
      <c r="BB877">
        <v>0</v>
      </c>
      <c r="BC877">
        <v>55137246.460000001</v>
      </c>
      <c r="BD877">
        <v>79757715.489999995</v>
      </c>
      <c r="BE877">
        <v>2.6959420000000001</v>
      </c>
      <c r="BF877" t="str">
        <f>IF(TRIM(W877)="",IF(TRIM(O877)="",IF(TRIM(M877)="","please check",CONCATENATE(M877,"_",COUNTIFS($M$2:$M877,M877,$C$2:$C877,$C877))),CONCATENATE(O877,"_",COUNTIFS($O$2:$O877,O877,$C$2:$C877,$C877))),W877)</f>
        <v>LU1603795292</v>
      </c>
      <c r="BG877" t="str">
        <f t="shared" si="47"/>
        <v/>
      </c>
      <c r="BH877">
        <f t="shared" si="48"/>
        <v>78806</v>
      </c>
      <c r="BI877">
        <f t="shared" si="49"/>
        <v>2150221.71</v>
      </c>
      <c r="BJ877">
        <f>IF($I877&lt;&gt;"F.E.T.",$AV877,IF($BK877="",IF($D877=$L877,$BI877,-SUMIFS($BI:$BI,$BG:$BG,$BG877,$B:$B,$B877,$L:$L,"&lt;&gt;"&amp;$L877)+SUMIFS($AY:$AY,$BG:$BG,$BG877,$B:$B,$B877)),IF($D877=$L877,-SUMIFS($BI:$BI,$BG:$BG,$BG877,$B:$B,$B877,$L:$L,"&lt;&gt;"&amp;$L877)*VLOOKUP($D877&amp;(IF($L877=MID($Q877,FIND("Bought ",$Q877)+7,3),MID($Q877,FIND("Sold ",$Q877)+5,3),IF($L877=MID($Q877,FIND("Sold ",$Q877)+5,3),MID($Q877,FIND("Bought ",$Q877)+7,3),"error"))),FX!$A:$B,2,0)+SUMIFS($AY:$AY,$BG:$BG,$BG877,$B:$B,$B877),$BI877*(VLOOKUP($D877&amp;$L877,FX!$A:$B,2,0)))))</f>
        <v>2150221.71</v>
      </c>
      <c r="BK877" t="str">
        <f>IF(E877="CASH",IFERROR(VLOOKUP(M877,[1]mapping!$A:$C,3,0),""),IF(I877="F.E.T.",IF(VLOOKUP(O877,[1]forwards!$E:$Q,13,0)=0,"",VLOOKUP(O877,[1]forwards!$E:$Q,13,0)),""))</f>
        <v/>
      </c>
      <c r="BL877" t="str">
        <f>IF($B877&lt;&gt;VLOOKUP($BL$1,NAV!$A:$N,MATCH("SubFund_Code",NAV!$A$1:$N$1,0),0),"n/a",IF($BK877="",$BJ877/SUMIFS($BJ:$BJ,$BK:$BK,"",$B:$B,$B877)*VLOOKUP($BL$1,NAV!$A:$N,MATCH("Hedged sc",NAV!$A$1:$N$1,0),0)/VLOOKUP($BL$1,NAV!$A:$N,MATCH("SC in FUND CCY",NAV!$A$1:$N$1,0),0),IF($BK877&lt;&gt;VLOOKUP($BL$1,NAV!$A:$N,MATCH("SC",NAV!$A$1:$N$1,0),0),"n/a",$BJ877/VLOOKUP($BL$1,NAV!$A:$N,MATCH("SC in FUND CCY",NAV!$A$1:$N$1,0),0))))</f>
        <v>n/a</v>
      </c>
    </row>
    <row r="878" spans="1:64" hidden="1" x14ac:dyDescent="0.25">
      <c r="A878" s="1">
        <v>44196</v>
      </c>
      <c r="B878" t="s">
        <v>85</v>
      </c>
      <c r="C878" t="s">
        <v>86</v>
      </c>
      <c r="D878" t="s">
        <v>57</v>
      </c>
      <c r="E878" t="s">
        <v>124</v>
      </c>
      <c r="F878" t="s">
        <v>125</v>
      </c>
      <c r="G878" t="s">
        <v>126</v>
      </c>
      <c r="H878">
        <v>400</v>
      </c>
      <c r="I878" t="s">
        <v>197</v>
      </c>
      <c r="J878">
        <v>410</v>
      </c>
      <c r="K878" t="s">
        <v>198</v>
      </c>
      <c r="L878" t="s">
        <v>57</v>
      </c>
      <c r="P878">
        <v>387410000000</v>
      </c>
      <c r="Q878" t="s">
        <v>418</v>
      </c>
      <c r="R878" t="s">
        <v>199</v>
      </c>
      <c r="S878" t="s">
        <v>200</v>
      </c>
      <c r="T878" t="s">
        <v>322</v>
      </c>
      <c r="U878" t="s">
        <v>219</v>
      </c>
      <c r="V878">
        <v>20052</v>
      </c>
      <c r="W878" t="s">
        <v>419</v>
      </c>
      <c r="X878" t="s">
        <v>420</v>
      </c>
      <c r="AB878">
        <v>156068</v>
      </c>
      <c r="AC878" s="1">
        <v>43886</v>
      </c>
      <c r="AD878" s="1">
        <v>43889</v>
      </c>
      <c r="AL878">
        <v>1</v>
      </c>
      <c r="AO878">
        <v>47.691471</v>
      </c>
      <c r="AP878">
        <v>50.99</v>
      </c>
      <c r="AQ878">
        <v>7957907.3200000003</v>
      </c>
      <c r="AR878">
        <v>0</v>
      </c>
      <c r="AS878">
        <v>7957907.3200000003</v>
      </c>
      <c r="AT878">
        <v>7957907.3200000003</v>
      </c>
      <c r="AU878">
        <v>0</v>
      </c>
      <c r="AV878">
        <v>7957907.3200000003</v>
      </c>
      <c r="AW878">
        <v>7443112.4500000002</v>
      </c>
      <c r="AX878">
        <v>7443112.4500000002</v>
      </c>
      <c r="BA878">
        <v>55137246.460000001</v>
      </c>
      <c r="BB878">
        <v>0</v>
      </c>
      <c r="BC878">
        <v>55137246.460000001</v>
      </c>
      <c r="BD878">
        <v>79757715.489999995</v>
      </c>
      <c r="BE878">
        <v>9.9776019999999992</v>
      </c>
      <c r="BF878" t="str">
        <f>IF(TRIM(W878)="",IF(TRIM(O878)="",IF(TRIM(M878)="","please check",CONCATENATE(M878,"_",COUNTIFS($M$2:$M878,M878,$C$2:$C878,$C878))),CONCATENATE(O878,"_",COUNTIFS($O$2:$O878,O878,$C$2:$C878,$C878))),W878)</f>
        <v>IE00B52VJ196</v>
      </c>
      <c r="BG878" t="str">
        <f t="shared" si="47"/>
        <v/>
      </c>
      <c r="BH878">
        <f t="shared" si="48"/>
        <v>156068</v>
      </c>
      <c r="BI878">
        <f t="shared" si="49"/>
        <v>7957907.3200000003</v>
      </c>
      <c r="BJ878">
        <f>IF($I878&lt;&gt;"F.E.T.",$AV878,IF($BK878="",IF($D878=$L878,$BI878,-SUMIFS($BI:$BI,$BG:$BG,$BG878,$B:$B,$B878,$L:$L,"&lt;&gt;"&amp;$L878)+SUMIFS($AY:$AY,$BG:$BG,$BG878,$B:$B,$B878)),IF($D878=$L878,-SUMIFS($BI:$BI,$BG:$BG,$BG878,$B:$B,$B878,$L:$L,"&lt;&gt;"&amp;$L878)*VLOOKUP($D878&amp;(IF($L878=MID($Q878,FIND("Bought ",$Q878)+7,3),MID($Q878,FIND("Sold ",$Q878)+5,3),IF($L878=MID($Q878,FIND("Sold ",$Q878)+5,3),MID($Q878,FIND("Bought ",$Q878)+7,3),"error"))),FX!$A:$B,2,0)+SUMIFS($AY:$AY,$BG:$BG,$BG878,$B:$B,$B878),$BI878*(VLOOKUP($D878&amp;$L878,FX!$A:$B,2,0)))))</f>
        <v>7957907.3200000003</v>
      </c>
      <c r="BK878" t="str">
        <f>IF(E878="CASH",IFERROR(VLOOKUP(M878,[1]mapping!$A:$C,3,0),""),IF(I878="F.E.T.",IF(VLOOKUP(O878,[1]forwards!$E:$Q,13,0)=0,"",VLOOKUP(O878,[1]forwards!$E:$Q,13,0)),""))</f>
        <v/>
      </c>
      <c r="BL878" t="str">
        <f>IF($B878&lt;&gt;VLOOKUP($BL$1,NAV!$A:$N,MATCH("SubFund_Code",NAV!$A$1:$N$1,0),0),"n/a",IF($BK878="",$BJ878/SUMIFS($BJ:$BJ,$BK:$BK,"",$B:$B,$B878)*VLOOKUP($BL$1,NAV!$A:$N,MATCH("Hedged sc",NAV!$A$1:$N$1,0),0)/VLOOKUP($BL$1,NAV!$A:$N,MATCH("SC in FUND CCY",NAV!$A$1:$N$1,0),0),IF($BK878&lt;&gt;VLOOKUP($BL$1,NAV!$A:$N,MATCH("SC",NAV!$A$1:$N$1,0),0),"n/a",$BJ878/VLOOKUP($BL$1,NAV!$A:$N,MATCH("SC in FUND CCY",NAV!$A$1:$N$1,0),0))))</f>
        <v>n/a</v>
      </c>
    </row>
    <row r="879" spans="1:64" hidden="1" x14ac:dyDescent="0.25">
      <c r="A879" s="1">
        <v>44196</v>
      </c>
      <c r="B879" t="s">
        <v>85</v>
      </c>
      <c r="C879" t="s">
        <v>86</v>
      </c>
      <c r="D879" t="s">
        <v>57</v>
      </c>
      <c r="E879" t="s">
        <v>124</v>
      </c>
      <c r="F879" t="s">
        <v>125</v>
      </c>
      <c r="G879" t="s">
        <v>126</v>
      </c>
      <c r="H879">
        <v>400</v>
      </c>
      <c r="I879" t="s">
        <v>197</v>
      </c>
      <c r="J879">
        <v>410</v>
      </c>
      <c r="K879" t="s">
        <v>198</v>
      </c>
      <c r="L879" t="s">
        <v>57</v>
      </c>
      <c r="P879">
        <v>819905000000</v>
      </c>
      <c r="Q879" t="s">
        <v>358</v>
      </c>
      <c r="R879" t="s">
        <v>199</v>
      </c>
      <c r="S879" t="s">
        <v>149</v>
      </c>
      <c r="T879" t="s">
        <v>157</v>
      </c>
      <c r="U879" t="s">
        <v>219</v>
      </c>
      <c r="V879">
        <v>20052</v>
      </c>
      <c r="W879" t="s">
        <v>359</v>
      </c>
      <c r="X879" t="s">
        <v>360</v>
      </c>
      <c r="AB879">
        <v>15000</v>
      </c>
      <c r="AC879" s="1">
        <v>44048</v>
      </c>
      <c r="AD879" s="1">
        <v>44050</v>
      </c>
      <c r="AL879">
        <v>1</v>
      </c>
      <c r="AO879">
        <v>49.975287999999999</v>
      </c>
      <c r="AP879">
        <v>50.41</v>
      </c>
      <c r="AQ879">
        <v>756150</v>
      </c>
      <c r="AR879">
        <v>0</v>
      </c>
      <c r="AS879">
        <v>756150</v>
      </c>
      <c r="AT879">
        <v>756150</v>
      </c>
      <c r="AU879">
        <v>0</v>
      </c>
      <c r="AV879">
        <v>756150</v>
      </c>
      <c r="AW879">
        <v>749629.32</v>
      </c>
      <c r="AX879">
        <v>749629.32</v>
      </c>
      <c r="BA879">
        <v>55137246.460000001</v>
      </c>
      <c r="BB879">
        <v>0</v>
      </c>
      <c r="BC879">
        <v>55137246.460000001</v>
      </c>
      <c r="BD879">
        <v>79757715.489999995</v>
      </c>
      <c r="BE879">
        <v>0.94805899999999999</v>
      </c>
      <c r="BF879" t="str">
        <f>IF(TRIM(W879)="",IF(TRIM(O879)="",IF(TRIM(M879)="","please check",CONCATENATE(M879,"_",COUNTIFS($M$2:$M879,M879,$C$2:$C879,$C879))),CONCATENATE(O879,"_",COUNTIFS($O$2:$O879,O879,$C$2:$C879,$C879))),W879)</f>
        <v>LU2037748774</v>
      </c>
      <c r="BG879" t="str">
        <f t="shared" si="47"/>
        <v/>
      </c>
      <c r="BH879">
        <f t="shared" si="48"/>
        <v>15000</v>
      </c>
      <c r="BI879">
        <f t="shared" si="49"/>
        <v>756150</v>
      </c>
      <c r="BJ879">
        <f>IF($I879&lt;&gt;"F.E.T.",$AV879,IF($BK879="",IF($D879=$L879,$BI879,-SUMIFS($BI:$BI,$BG:$BG,$BG879,$B:$B,$B879,$L:$L,"&lt;&gt;"&amp;$L879)+SUMIFS($AY:$AY,$BG:$BG,$BG879,$B:$B,$B879)),IF($D879=$L879,-SUMIFS($BI:$BI,$BG:$BG,$BG879,$B:$B,$B879,$L:$L,"&lt;&gt;"&amp;$L879)*VLOOKUP($D879&amp;(IF($L879=MID($Q879,FIND("Bought ",$Q879)+7,3),MID($Q879,FIND("Sold ",$Q879)+5,3),IF($L879=MID($Q879,FIND("Sold ",$Q879)+5,3),MID($Q879,FIND("Bought ",$Q879)+7,3),"error"))),FX!$A:$B,2,0)+SUMIFS($AY:$AY,$BG:$BG,$BG879,$B:$B,$B879),$BI879*(VLOOKUP($D879&amp;$L879,FX!$A:$B,2,0)))))</f>
        <v>756150</v>
      </c>
      <c r="BK879" t="str">
        <f>IF(E879="CASH",IFERROR(VLOOKUP(M879,[1]mapping!$A:$C,3,0),""),IF(I879="F.E.T.",IF(VLOOKUP(O879,[1]forwards!$E:$Q,13,0)=0,"",VLOOKUP(O879,[1]forwards!$E:$Q,13,0)),""))</f>
        <v/>
      </c>
      <c r="BL879" t="str">
        <f>IF($B879&lt;&gt;VLOOKUP($BL$1,NAV!$A:$N,MATCH("SubFund_Code",NAV!$A$1:$N$1,0),0),"n/a",IF($BK879="",$BJ879/SUMIFS($BJ:$BJ,$BK:$BK,"",$B:$B,$B879)*VLOOKUP($BL$1,NAV!$A:$N,MATCH("Hedged sc",NAV!$A$1:$N$1,0),0)/VLOOKUP($BL$1,NAV!$A:$N,MATCH("SC in FUND CCY",NAV!$A$1:$N$1,0),0),IF($BK879&lt;&gt;VLOOKUP($BL$1,NAV!$A:$N,MATCH("SC",NAV!$A$1:$N$1,0),0),"n/a",$BJ879/VLOOKUP($BL$1,NAV!$A:$N,MATCH("SC in FUND CCY",NAV!$A$1:$N$1,0),0))))</f>
        <v>n/a</v>
      </c>
    </row>
    <row r="880" spans="1:64" hidden="1" x14ac:dyDescent="0.25">
      <c r="A880" s="1">
        <v>44196</v>
      </c>
      <c r="B880" t="s">
        <v>85</v>
      </c>
      <c r="C880" t="s">
        <v>86</v>
      </c>
      <c r="D880" t="s">
        <v>57</v>
      </c>
      <c r="E880" t="s">
        <v>124</v>
      </c>
      <c r="F880" t="s">
        <v>125</v>
      </c>
      <c r="G880" t="s">
        <v>126</v>
      </c>
      <c r="H880">
        <v>400</v>
      </c>
      <c r="I880" t="s">
        <v>197</v>
      </c>
      <c r="J880">
        <v>410</v>
      </c>
      <c r="K880" t="s">
        <v>198</v>
      </c>
      <c r="L880" t="s">
        <v>57</v>
      </c>
      <c r="P880">
        <v>819905000000</v>
      </c>
      <c r="Q880" t="s">
        <v>358</v>
      </c>
      <c r="R880" t="s">
        <v>199</v>
      </c>
      <c r="S880" t="s">
        <v>149</v>
      </c>
      <c r="T880" t="s">
        <v>157</v>
      </c>
      <c r="U880" t="s">
        <v>287</v>
      </c>
      <c r="V880">
        <v>697963</v>
      </c>
      <c r="W880" t="s">
        <v>359</v>
      </c>
      <c r="X880" t="s">
        <v>360</v>
      </c>
      <c r="AB880">
        <v>21236</v>
      </c>
      <c r="AC880" s="1">
        <v>44111</v>
      </c>
      <c r="AD880" s="1">
        <v>44113</v>
      </c>
      <c r="AL880">
        <v>1</v>
      </c>
      <c r="AO880">
        <v>50.114930000000001</v>
      </c>
      <c r="AP880">
        <v>50.41</v>
      </c>
      <c r="AQ880">
        <v>1070506.76</v>
      </c>
      <c r="AR880">
        <v>0</v>
      </c>
      <c r="AS880">
        <v>1070506.76</v>
      </c>
      <c r="AT880">
        <v>1070506.76</v>
      </c>
      <c r="AU880">
        <v>0</v>
      </c>
      <c r="AV880">
        <v>1070506.76</v>
      </c>
      <c r="AW880">
        <v>1064240.6599999999</v>
      </c>
      <c r="AX880">
        <v>1064240.6599999999</v>
      </c>
      <c r="BA880">
        <v>55137246.460000001</v>
      </c>
      <c r="BB880">
        <v>0</v>
      </c>
      <c r="BC880">
        <v>55137246.460000001</v>
      </c>
      <c r="BD880">
        <v>79757715.489999995</v>
      </c>
      <c r="BE880">
        <v>1.342198</v>
      </c>
      <c r="BF880" t="str">
        <f>IF(TRIM(W880)="",IF(TRIM(O880)="",IF(TRIM(M880)="","please check",CONCATENATE(M880,"_",COUNTIFS($M$2:$M880,M880,$C$2:$C880,$C880))),CONCATENATE(O880,"_",COUNTIFS($O$2:$O880,O880,$C$2:$C880,$C880))),W880)</f>
        <v>LU2037748774</v>
      </c>
      <c r="BG880" t="str">
        <f t="shared" si="47"/>
        <v/>
      </c>
      <c r="BH880">
        <f t="shared" si="48"/>
        <v>21236</v>
      </c>
      <c r="BI880">
        <f t="shared" si="49"/>
        <v>1070506.76</v>
      </c>
      <c r="BJ880">
        <f>IF($I880&lt;&gt;"F.E.T.",$AV880,IF($BK880="",IF($D880=$L880,$BI880,-SUMIFS($BI:$BI,$BG:$BG,$BG880,$B:$B,$B880,$L:$L,"&lt;&gt;"&amp;$L880)+SUMIFS($AY:$AY,$BG:$BG,$BG880,$B:$B,$B880)),IF($D880=$L880,-SUMIFS($BI:$BI,$BG:$BG,$BG880,$B:$B,$B880,$L:$L,"&lt;&gt;"&amp;$L880)*VLOOKUP($D880&amp;(IF($L880=MID($Q880,FIND("Bought ",$Q880)+7,3),MID($Q880,FIND("Sold ",$Q880)+5,3),IF($L880=MID($Q880,FIND("Sold ",$Q880)+5,3),MID($Q880,FIND("Bought ",$Q880)+7,3),"error"))),FX!$A:$B,2,0)+SUMIFS($AY:$AY,$BG:$BG,$BG880,$B:$B,$B880),$BI880*(VLOOKUP($D880&amp;$L880,FX!$A:$B,2,0)))))</f>
        <v>1070506.76</v>
      </c>
      <c r="BK880" t="str">
        <f>IF(E880="CASH",IFERROR(VLOOKUP(M880,[1]mapping!$A:$C,3,0),""),IF(I880="F.E.T.",IF(VLOOKUP(O880,[1]forwards!$E:$Q,13,0)=0,"",VLOOKUP(O880,[1]forwards!$E:$Q,13,0)),""))</f>
        <v/>
      </c>
      <c r="BL880" t="str">
        <f>IF($B880&lt;&gt;VLOOKUP($BL$1,NAV!$A:$N,MATCH("SubFund_Code",NAV!$A$1:$N$1,0),0),"n/a",IF($BK880="",$BJ880/SUMIFS($BJ:$BJ,$BK:$BK,"",$B:$B,$B880)*VLOOKUP($BL$1,NAV!$A:$N,MATCH("Hedged sc",NAV!$A$1:$N$1,0),0)/VLOOKUP($BL$1,NAV!$A:$N,MATCH("SC in FUND CCY",NAV!$A$1:$N$1,0),0),IF($BK880&lt;&gt;VLOOKUP($BL$1,NAV!$A:$N,MATCH("SC",NAV!$A$1:$N$1,0),0),"n/a",$BJ880/VLOOKUP($BL$1,NAV!$A:$N,MATCH("SC in FUND CCY",NAV!$A$1:$N$1,0),0))))</f>
        <v>n/a</v>
      </c>
    </row>
    <row r="881" spans="1:64" hidden="1" x14ac:dyDescent="0.25">
      <c r="A881" s="1">
        <v>44196</v>
      </c>
      <c r="B881" t="s">
        <v>85</v>
      </c>
      <c r="C881" t="s">
        <v>86</v>
      </c>
      <c r="D881" t="s">
        <v>57</v>
      </c>
      <c r="E881" t="s">
        <v>124</v>
      </c>
      <c r="F881" t="s">
        <v>125</v>
      </c>
      <c r="G881" t="s">
        <v>126</v>
      </c>
      <c r="H881">
        <v>400</v>
      </c>
      <c r="I881" t="s">
        <v>197</v>
      </c>
      <c r="J881">
        <v>410</v>
      </c>
      <c r="K881" t="s">
        <v>198</v>
      </c>
      <c r="L881" t="s">
        <v>57</v>
      </c>
      <c r="P881">
        <v>828526000000</v>
      </c>
      <c r="Q881" t="s">
        <v>361</v>
      </c>
      <c r="R881" t="s">
        <v>199</v>
      </c>
      <c r="S881" t="s">
        <v>200</v>
      </c>
      <c r="T881" t="s">
        <v>322</v>
      </c>
      <c r="U881" t="s">
        <v>219</v>
      </c>
      <c r="V881">
        <v>20052</v>
      </c>
      <c r="W881" t="s">
        <v>362</v>
      </c>
      <c r="X881" t="s">
        <v>363</v>
      </c>
      <c r="AB881">
        <v>71704</v>
      </c>
      <c r="AC881" s="1">
        <v>44036</v>
      </c>
      <c r="AD881" s="1">
        <v>44041</v>
      </c>
      <c r="AL881">
        <v>1</v>
      </c>
      <c r="AO881">
        <v>4.862959</v>
      </c>
      <c r="AP881">
        <v>5.1271000000000004</v>
      </c>
      <c r="AQ881">
        <v>367633.58</v>
      </c>
      <c r="AR881">
        <v>0</v>
      </c>
      <c r="AS881">
        <v>367633.58</v>
      </c>
      <c r="AT881">
        <v>367633.58</v>
      </c>
      <c r="AU881">
        <v>0</v>
      </c>
      <c r="AV881">
        <v>367633.58</v>
      </c>
      <c r="AW881">
        <v>348693.58</v>
      </c>
      <c r="AX881">
        <v>348693.58</v>
      </c>
      <c r="BA881">
        <v>55137246.460000001</v>
      </c>
      <c r="BB881">
        <v>0</v>
      </c>
      <c r="BC881">
        <v>55137246.460000001</v>
      </c>
      <c r="BD881">
        <v>79757715.489999995</v>
      </c>
      <c r="BE881">
        <v>0.46093800000000001</v>
      </c>
      <c r="BF881" t="str">
        <f>IF(TRIM(W881)="",IF(TRIM(O881)="",IF(TRIM(M881)="","please check",CONCATENATE(M881,"_",COUNTIFS($M$2:$M881,M881,$C$2:$C881,$C881))),CONCATENATE(O881,"_",COUNTIFS($O$2:$O881,O881,$C$2:$C881,$C881))),W881)</f>
        <v>IE00BJK55C48</v>
      </c>
      <c r="BG881" t="str">
        <f t="shared" si="47"/>
        <v/>
      </c>
      <c r="BH881">
        <f t="shared" si="48"/>
        <v>71704</v>
      </c>
      <c r="BI881">
        <f t="shared" si="49"/>
        <v>367633.58</v>
      </c>
      <c r="BJ881">
        <f>IF($I881&lt;&gt;"F.E.T.",$AV881,IF($BK881="",IF($D881=$L881,$BI881,-SUMIFS($BI:$BI,$BG:$BG,$BG881,$B:$B,$B881,$L:$L,"&lt;&gt;"&amp;$L881)+SUMIFS($AY:$AY,$BG:$BG,$BG881,$B:$B,$B881)),IF($D881=$L881,-SUMIFS($BI:$BI,$BG:$BG,$BG881,$B:$B,$B881,$L:$L,"&lt;&gt;"&amp;$L881)*VLOOKUP($D881&amp;(IF($L881=MID($Q881,FIND("Bought ",$Q881)+7,3),MID($Q881,FIND("Sold ",$Q881)+5,3),IF($L881=MID($Q881,FIND("Sold ",$Q881)+5,3),MID($Q881,FIND("Bought ",$Q881)+7,3),"error"))),FX!$A:$B,2,0)+SUMIFS($AY:$AY,$BG:$BG,$BG881,$B:$B,$B881),$BI881*(VLOOKUP($D881&amp;$L881,FX!$A:$B,2,0)))))</f>
        <v>367633.58</v>
      </c>
      <c r="BK881" t="str">
        <f>IF(E881="CASH",IFERROR(VLOOKUP(M881,[1]mapping!$A:$C,3,0),""),IF(I881="F.E.T.",IF(VLOOKUP(O881,[1]forwards!$E:$Q,13,0)=0,"",VLOOKUP(O881,[1]forwards!$E:$Q,13,0)),""))</f>
        <v/>
      </c>
      <c r="BL881" t="str">
        <f>IF($B881&lt;&gt;VLOOKUP($BL$1,NAV!$A:$N,MATCH("SubFund_Code",NAV!$A$1:$N$1,0),0),"n/a",IF($BK881="",$BJ881/SUMIFS($BJ:$BJ,$BK:$BK,"",$B:$B,$B881)*VLOOKUP($BL$1,NAV!$A:$N,MATCH("Hedged sc",NAV!$A$1:$N$1,0),0)/VLOOKUP($BL$1,NAV!$A:$N,MATCH("SC in FUND CCY",NAV!$A$1:$N$1,0),0),IF($BK881&lt;&gt;VLOOKUP($BL$1,NAV!$A:$N,MATCH("SC",NAV!$A$1:$N$1,0),0),"n/a",$BJ881/VLOOKUP($BL$1,NAV!$A:$N,MATCH("SC in FUND CCY",NAV!$A$1:$N$1,0),0))))</f>
        <v>n/a</v>
      </c>
    </row>
    <row r="882" spans="1:64" hidden="1" x14ac:dyDescent="0.25">
      <c r="A882" s="1">
        <v>44196</v>
      </c>
      <c r="B882" t="s">
        <v>85</v>
      </c>
      <c r="C882" t="s">
        <v>86</v>
      </c>
      <c r="D882" t="s">
        <v>57</v>
      </c>
      <c r="E882" t="s">
        <v>124</v>
      </c>
      <c r="F882" t="s">
        <v>125</v>
      </c>
      <c r="G882" t="s">
        <v>126</v>
      </c>
      <c r="H882">
        <v>400</v>
      </c>
      <c r="I882" t="s">
        <v>197</v>
      </c>
      <c r="J882">
        <v>410</v>
      </c>
      <c r="K882" t="s">
        <v>198</v>
      </c>
      <c r="L882" t="s">
        <v>57</v>
      </c>
      <c r="P882">
        <v>838810000000</v>
      </c>
      <c r="Q882" t="s">
        <v>364</v>
      </c>
      <c r="R882" t="s">
        <v>199</v>
      </c>
      <c r="S882" t="s">
        <v>149</v>
      </c>
      <c r="T882" t="s">
        <v>203</v>
      </c>
      <c r="U882" t="s">
        <v>296</v>
      </c>
      <c r="V882">
        <v>591466</v>
      </c>
      <c r="W882" t="s">
        <v>365</v>
      </c>
      <c r="X882" t="s">
        <v>366</v>
      </c>
      <c r="AB882">
        <v>106070</v>
      </c>
      <c r="AC882" s="1">
        <v>43943</v>
      </c>
      <c r="AD882" s="1">
        <v>43945</v>
      </c>
      <c r="AL882">
        <v>1</v>
      </c>
      <c r="AO882">
        <v>17.050138</v>
      </c>
      <c r="AP882">
        <v>17.925000000000001</v>
      </c>
      <c r="AQ882">
        <v>1901304.75</v>
      </c>
      <c r="AR882">
        <v>0</v>
      </c>
      <c r="AS882">
        <v>1901304.75</v>
      </c>
      <c r="AT882">
        <v>1901304.75</v>
      </c>
      <c r="AU882">
        <v>0</v>
      </c>
      <c r="AV882">
        <v>1901304.75</v>
      </c>
      <c r="AW882">
        <v>1808508.14</v>
      </c>
      <c r="AX882">
        <v>1808508.14</v>
      </c>
      <c r="BA882">
        <v>55137246.460000001</v>
      </c>
      <c r="BB882">
        <v>0</v>
      </c>
      <c r="BC882">
        <v>55137246.460000001</v>
      </c>
      <c r="BD882">
        <v>79757715.489999995</v>
      </c>
      <c r="BE882">
        <v>2.3838509999999999</v>
      </c>
      <c r="BF882" t="str">
        <f>IF(TRIM(W882)="",IF(TRIM(O882)="",IF(TRIM(M882)="","please check",CONCATENATE(M882,"_",COUNTIFS($M$2:$M882,M882,$C$2:$C882,$C882))),CONCATENATE(O882,"_",COUNTIFS($O$2:$O882,O882,$C$2:$C882,$C882))),W882)</f>
        <v>LU1215461325</v>
      </c>
      <c r="BG882" t="str">
        <f t="shared" si="47"/>
        <v/>
      </c>
      <c r="BH882">
        <f t="shared" si="48"/>
        <v>106070</v>
      </c>
      <c r="BI882">
        <f t="shared" si="49"/>
        <v>1901304.75</v>
      </c>
      <c r="BJ882">
        <f>IF($I882&lt;&gt;"F.E.T.",$AV882,IF($BK882="",IF($D882=$L882,$BI882,-SUMIFS($BI:$BI,$BG:$BG,$BG882,$B:$B,$B882,$L:$L,"&lt;&gt;"&amp;$L882)+SUMIFS($AY:$AY,$BG:$BG,$BG882,$B:$B,$B882)),IF($D882=$L882,-SUMIFS($BI:$BI,$BG:$BG,$BG882,$B:$B,$B882,$L:$L,"&lt;&gt;"&amp;$L882)*VLOOKUP($D882&amp;(IF($L882=MID($Q882,FIND("Bought ",$Q882)+7,3),MID($Q882,FIND("Sold ",$Q882)+5,3),IF($L882=MID($Q882,FIND("Sold ",$Q882)+5,3),MID($Q882,FIND("Bought ",$Q882)+7,3),"error"))),FX!$A:$B,2,0)+SUMIFS($AY:$AY,$BG:$BG,$BG882,$B:$B,$B882),$BI882*(VLOOKUP($D882&amp;$L882,FX!$A:$B,2,0)))))</f>
        <v>1901304.75</v>
      </c>
      <c r="BK882" t="str">
        <f>IF(E882="CASH",IFERROR(VLOOKUP(M882,[1]mapping!$A:$C,3,0),""),IF(I882="F.E.T.",IF(VLOOKUP(O882,[1]forwards!$E:$Q,13,0)=0,"",VLOOKUP(O882,[1]forwards!$E:$Q,13,0)),""))</f>
        <v/>
      </c>
      <c r="BL882" t="str">
        <f>IF($B882&lt;&gt;VLOOKUP($BL$1,NAV!$A:$N,MATCH("SubFund_Code",NAV!$A$1:$N$1,0),0),"n/a",IF($BK882="",$BJ882/SUMIFS($BJ:$BJ,$BK:$BK,"",$B:$B,$B882)*VLOOKUP($BL$1,NAV!$A:$N,MATCH("Hedged sc",NAV!$A$1:$N$1,0),0)/VLOOKUP($BL$1,NAV!$A:$N,MATCH("SC in FUND CCY",NAV!$A$1:$N$1,0),0),IF($BK882&lt;&gt;VLOOKUP($BL$1,NAV!$A:$N,MATCH("SC",NAV!$A$1:$N$1,0),0),"n/a",$BJ882/VLOOKUP($BL$1,NAV!$A:$N,MATCH("SC in FUND CCY",NAV!$A$1:$N$1,0),0))))</f>
        <v>n/a</v>
      </c>
    </row>
    <row r="883" spans="1:64" hidden="1" x14ac:dyDescent="0.25">
      <c r="A883" s="1">
        <v>44196</v>
      </c>
      <c r="B883" t="s">
        <v>85</v>
      </c>
      <c r="C883" t="s">
        <v>86</v>
      </c>
      <c r="D883" t="s">
        <v>57</v>
      </c>
      <c r="E883" t="s">
        <v>124</v>
      </c>
      <c r="F883" t="s">
        <v>125</v>
      </c>
      <c r="G883" t="s">
        <v>126</v>
      </c>
      <c r="H883">
        <v>400</v>
      </c>
      <c r="I883" t="s">
        <v>197</v>
      </c>
      <c r="J883">
        <v>410</v>
      </c>
      <c r="K883" t="s">
        <v>198</v>
      </c>
      <c r="L883" t="s">
        <v>57</v>
      </c>
      <c r="P883">
        <v>852755000000</v>
      </c>
      <c r="Q883" t="s">
        <v>415</v>
      </c>
      <c r="R883" t="s">
        <v>199</v>
      </c>
      <c r="S883" t="s">
        <v>149</v>
      </c>
      <c r="T883" t="s">
        <v>157</v>
      </c>
      <c r="U883" t="s">
        <v>287</v>
      </c>
      <c r="V883">
        <v>697963</v>
      </c>
      <c r="W883" t="s">
        <v>416</v>
      </c>
      <c r="X883" t="s">
        <v>417</v>
      </c>
      <c r="AB883">
        <v>66268</v>
      </c>
      <c r="AC883" s="1">
        <v>44167</v>
      </c>
      <c r="AD883" s="1">
        <v>44169</v>
      </c>
      <c r="AL883">
        <v>1</v>
      </c>
      <c r="AO883">
        <v>23.385463999999999</v>
      </c>
      <c r="AP883">
        <v>23.954999999999998</v>
      </c>
      <c r="AQ883">
        <v>1587449.94</v>
      </c>
      <c r="AR883">
        <v>0</v>
      </c>
      <c r="AS883">
        <v>1587449.94</v>
      </c>
      <c r="AT883">
        <v>1587449.94</v>
      </c>
      <c r="AU883">
        <v>0</v>
      </c>
      <c r="AV883">
        <v>1587449.94</v>
      </c>
      <c r="AW883">
        <v>1549707.93</v>
      </c>
      <c r="AX883">
        <v>1549707.93</v>
      </c>
      <c r="BA883">
        <v>55137246.460000001</v>
      </c>
      <c r="BB883">
        <v>0</v>
      </c>
      <c r="BC883">
        <v>55137246.460000001</v>
      </c>
      <c r="BD883">
        <v>79757715.489999995</v>
      </c>
      <c r="BE883">
        <v>1.99034</v>
      </c>
      <c r="BF883" t="str">
        <f>IF(TRIM(W883)="",IF(TRIM(O883)="",IF(TRIM(M883)="","please check",CONCATENATE(M883,"_",COUNTIFS($M$2:$M883,M883,$C$2:$C883,$C883))),CONCATENATE(O883,"_",COUNTIFS($O$2:$O883,O883,$C$2:$C883,$C883))),W883)</f>
        <v>LU1940199711</v>
      </c>
      <c r="BG883" t="str">
        <f t="shared" si="47"/>
        <v/>
      </c>
      <c r="BH883">
        <f t="shared" si="48"/>
        <v>66268</v>
      </c>
      <c r="BI883">
        <f t="shared" si="49"/>
        <v>1587449.94</v>
      </c>
      <c r="BJ883">
        <f>IF($I883&lt;&gt;"F.E.T.",$AV883,IF($BK883="",IF($D883=$L883,$BI883,-SUMIFS($BI:$BI,$BG:$BG,$BG883,$B:$B,$B883,$L:$L,"&lt;&gt;"&amp;$L883)+SUMIFS($AY:$AY,$BG:$BG,$BG883,$B:$B,$B883)),IF($D883=$L883,-SUMIFS($BI:$BI,$BG:$BG,$BG883,$B:$B,$B883,$L:$L,"&lt;&gt;"&amp;$L883)*VLOOKUP($D883&amp;(IF($L883=MID($Q883,FIND("Bought ",$Q883)+7,3),MID($Q883,FIND("Sold ",$Q883)+5,3),IF($L883=MID($Q883,FIND("Sold ",$Q883)+5,3),MID($Q883,FIND("Bought ",$Q883)+7,3),"error"))),FX!$A:$B,2,0)+SUMIFS($AY:$AY,$BG:$BG,$BG883,$B:$B,$B883),$BI883*(VLOOKUP($D883&amp;$L883,FX!$A:$B,2,0)))))</f>
        <v>1587449.94</v>
      </c>
      <c r="BK883" t="str">
        <f>IF(E883="CASH",IFERROR(VLOOKUP(M883,[1]mapping!$A:$C,3,0),""),IF(I883="F.E.T.",IF(VLOOKUP(O883,[1]forwards!$E:$Q,13,0)=0,"",VLOOKUP(O883,[1]forwards!$E:$Q,13,0)),""))</f>
        <v/>
      </c>
      <c r="BL883" t="str">
        <f>IF($B883&lt;&gt;VLOOKUP($BL$1,NAV!$A:$N,MATCH("SubFund_Code",NAV!$A$1:$N$1,0),0),"n/a",IF($BK883="",$BJ883/SUMIFS($BJ:$BJ,$BK:$BK,"",$B:$B,$B883)*VLOOKUP($BL$1,NAV!$A:$N,MATCH("Hedged sc",NAV!$A$1:$N$1,0),0)/VLOOKUP($BL$1,NAV!$A:$N,MATCH("SC in FUND CCY",NAV!$A$1:$N$1,0),0),IF($BK883&lt;&gt;VLOOKUP($BL$1,NAV!$A:$N,MATCH("SC",NAV!$A$1:$N$1,0),0),"n/a",$BJ883/VLOOKUP($BL$1,NAV!$A:$N,MATCH("SC in FUND CCY",NAV!$A$1:$N$1,0),0))))</f>
        <v>n/a</v>
      </c>
    </row>
    <row r="884" spans="1:64" hidden="1" x14ac:dyDescent="0.25">
      <c r="A884" s="1">
        <v>44196</v>
      </c>
      <c r="B884" t="s">
        <v>85</v>
      </c>
      <c r="C884" t="s">
        <v>86</v>
      </c>
      <c r="D884" t="s">
        <v>57</v>
      </c>
      <c r="E884" t="s">
        <v>124</v>
      </c>
      <c r="F884" t="s">
        <v>125</v>
      </c>
      <c r="G884" t="s">
        <v>126</v>
      </c>
      <c r="H884">
        <v>400</v>
      </c>
      <c r="I884" t="s">
        <v>197</v>
      </c>
      <c r="J884">
        <v>484</v>
      </c>
      <c r="K884" t="s">
        <v>207</v>
      </c>
      <c r="L884" t="s">
        <v>57</v>
      </c>
      <c r="P884">
        <v>263814000000</v>
      </c>
      <c r="Q884" t="s">
        <v>379</v>
      </c>
      <c r="R884" t="s">
        <v>199</v>
      </c>
      <c r="S884" t="s">
        <v>156</v>
      </c>
      <c r="T884" t="s">
        <v>208</v>
      </c>
      <c r="U884" t="s">
        <v>262</v>
      </c>
      <c r="V884">
        <v>890371</v>
      </c>
      <c r="W884" t="s">
        <v>380</v>
      </c>
      <c r="X884" t="s">
        <v>209</v>
      </c>
      <c r="AB884">
        <v>28</v>
      </c>
      <c r="AC884" s="1">
        <v>44169</v>
      </c>
      <c r="AD884" s="1">
        <v>44173</v>
      </c>
      <c r="AL884">
        <v>1</v>
      </c>
      <c r="AO884">
        <v>54611.64</v>
      </c>
      <c r="AP884">
        <v>54758.31</v>
      </c>
      <c r="AQ884">
        <v>1533232.68</v>
      </c>
      <c r="AR884">
        <v>0</v>
      </c>
      <c r="AS884">
        <v>1533232.68</v>
      </c>
      <c r="AT884">
        <v>1533232.68</v>
      </c>
      <c r="AU884">
        <v>0</v>
      </c>
      <c r="AV884">
        <v>1533232.68</v>
      </c>
      <c r="AW884">
        <v>1529125.92</v>
      </c>
      <c r="AX884">
        <v>1529125.92</v>
      </c>
      <c r="BA884">
        <v>55137246.460000001</v>
      </c>
      <c r="BB884">
        <v>0</v>
      </c>
      <c r="BC884">
        <v>55137246.460000001</v>
      </c>
      <c r="BD884">
        <v>79757715.489999995</v>
      </c>
      <c r="BE884">
        <v>1.922363</v>
      </c>
      <c r="BF884" t="str">
        <f>IF(TRIM(W884)="",IF(TRIM(O884)="",IF(TRIM(M884)="","please check",CONCATENATE(M884,"_",COUNTIFS($M$2:$M884,M884,$C$2:$C884,$C884))),CONCATENATE(O884,"_",COUNTIFS($O$2:$O884,O884,$C$2:$C884,$C884))),W884)</f>
        <v>FR0010077156</v>
      </c>
      <c r="BG884" t="str">
        <f t="shared" si="47"/>
        <v/>
      </c>
      <c r="BH884">
        <f t="shared" si="48"/>
        <v>28</v>
      </c>
      <c r="BI884">
        <f t="shared" si="49"/>
        <v>1533232.68</v>
      </c>
      <c r="BJ884">
        <f>IF($I884&lt;&gt;"F.E.T.",$AV884,IF($BK884="",IF($D884=$L884,$BI884,-SUMIFS($BI:$BI,$BG:$BG,$BG884,$B:$B,$B884,$L:$L,"&lt;&gt;"&amp;$L884)+SUMIFS($AY:$AY,$BG:$BG,$BG884,$B:$B,$B884)),IF($D884=$L884,-SUMIFS($BI:$BI,$BG:$BG,$BG884,$B:$B,$B884,$L:$L,"&lt;&gt;"&amp;$L884)*VLOOKUP($D884&amp;(IF($L884=MID($Q884,FIND("Bought ",$Q884)+7,3),MID($Q884,FIND("Sold ",$Q884)+5,3),IF($L884=MID($Q884,FIND("Sold ",$Q884)+5,3),MID($Q884,FIND("Bought ",$Q884)+7,3),"error"))),FX!$A:$B,2,0)+SUMIFS($AY:$AY,$BG:$BG,$BG884,$B:$B,$B884),$BI884*(VLOOKUP($D884&amp;$L884,FX!$A:$B,2,0)))))</f>
        <v>1533232.68</v>
      </c>
      <c r="BK884" t="str">
        <f>IF(E884="CASH",IFERROR(VLOOKUP(M884,[1]mapping!$A:$C,3,0),""),IF(I884="F.E.T.",IF(VLOOKUP(O884,[1]forwards!$E:$Q,13,0)=0,"",VLOOKUP(O884,[1]forwards!$E:$Q,13,0)),""))</f>
        <v/>
      </c>
      <c r="BL884" t="str">
        <f>IF($B884&lt;&gt;VLOOKUP($BL$1,NAV!$A:$N,MATCH("SubFund_Code",NAV!$A$1:$N$1,0),0),"n/a",IF($BK884="",$BJ884/SUMIFS($BJ:$BJ,$BK:$BK,"",$B:$B,$B884)*VLOOKUP($BL$1,NAV!$A:$N,MATCH("Hedged sc",NAV!$A$1:$N$1,0),0)/VLOOKUP($BL$1,NAV!$A:$N,MATCH("SC in FUND CCY",NAV!$A$1:$N$1,0),0),IF($BK884&lt;&gt;VLOOKUP($BL$1,NAV!$A:$N,MATCH("SC",NAV!$A$1:$N$1,0),0),"n/a",$BJ884/VLOOKUP($BL$1,NAV!$A:$N,MATCH("SC in FUND CCY",NAV!$A$1:$N$1,0),0))))</f>
        <v>n/a</v>
      </c>
    </row>
    <row r="885" spans="1:64" hidden="1" x14ac:dyDescent="0.25">
      <c r="A885" s="1">
        <v>44196</v>
      </c>
      <c r="B885" t="s">
        <v>85</v>
      </c>
      <c r="C885" t="s">
        <v>86</v>
      </c>
      <c r="D885" t="s">
        <v>57</v>
      </c>
      <c r="E885" t="s">
        <v>124</v>
      </c>
      <c r="F885" t="s">
        <v>125</v>
      </c>
      <c r="G885" t="s">
        <v>126</v>
      </c>
      <c r="H885">
        <v>400</v>
      </c>
      <c r="I885" t="s">
        <v>197</v>
      </c>
      <c r="J885">
        <v>484</v>
      </c>
      <c r="K885" t="s">
        <v>207</v>
      </c>
      <c r="L885" t="s">
        <v>57</v>
      </c>
      <c r="P885">
        <v>765914000000</v>
      </c>
      <c r="Q885" t="s">
        <v>381</v>
      </c>
      <c r="R885" t="s">
        <v>199</v>
      </c>
      <c r="S885" t="s">
        <v>156</v>
      </c>
      <c r="T885" t="s">
        <v>190</v>
      </c>
      <c r="U885" t="s">
        <v>262</v>
      </c>
      <c r="V885">
        <v>890371</v>
      </c>
      <c r="W885" t="s">
        <v>382</v>
      </c>
      <c r="X885" t="s">
        <v>209</v>
      </c>
      <c r="AB885">
        <v>1351</v>
      </c>
      <c r="AC885" s="1">
        <v>43860</v>
      </c>
      <c r="AD885" s="1">
        <v>43864</v>
      </c>
      <c r="AL885">
        <v>1</v>
      </c>
      <c r="AO885">
        <v>1070.713405</v>
      </c>
      <c r="AP885">
        <v>1090.3499999999999</v>
      </c>
      <c r="AQ885">
        <v>1473062.85</v>
      </c>
      <c r="AR885">
        <v>0</v>
      </c>
      <c r="AS885">
        <v>1473062.85</v>
      </c>
      <c r="AT885">
        <v>1473062.85</v>
      </c>
      <c r="AU885">
        <v>0</v>
      </c>
      <c r="AV885">
        <v>1473062.85</v>
      </c>
      <c r="AW885">
        <v>1446533.81</v>
      </c>
      <c r="AX885">
        <v>1446533.81</v>
      </c>
      <c r="BA885">
        <v>55137246.460000001</v>
      </c>
      <c r="BB885">
        <v>0</v>
      </c>
      <c r="BC885">
        <v>55137246.460000001</v>
      </c>
      <c r="BD885">
        <v>79757715.489999995</v>
      </c>
      <c r="BE885">
        <v>1.846922</v>
      </c>
      <c r="BF885" t="str">
        <f>IF(TRIM(W885)="",IF(TRIM(O885)="",IF(TRIM(M885)="","please check",CONCATENATE(M885,"_",COUNTIFS($M$2:$M885,M885,$C$2:$C885,$C885))),CONCATENATE(O885,"_",COUNTIFS($O$2:$O885,O885,$C$2:$C885,$C885))),W885)</f>
        <v>FR0013340932</v>
      </c>
      <c r="BG885" t="str">
        <f t="shared" si="47"/>
        <v/>
      </c>
      <c r="BH885">
        <f t="shared" si="48"/>
        <v>1351</v>
      </c>
      <c r="BI885">
        <f t="shared" si="49"/>
        <v>1473062.85</v>
      </c>
      <c r="BJ885">
        <f>IF($I885&lt;&gt;"F.E.T.",$AV885,IF($BK885="",IF($D885=$L885,$BI885,-SUMIFS($BI:$BI,$BG:$BG,$BG885,$B:$B,$B885,$L:$L,"&lt;&gt;"&amp;$L885)+SUMIFS($AY:$AY,$BG:$BG,$BG885,$B:$B,$B885)),IF($D885=$L885,-SUMIFS($BI:$BI,$BG:$BG,$BG885,$B:$B,$B885,$L:$L,"&lt;&gt;"&amp;$L885)*VLOOKUP($D885&amp;(IF($L885=MID($Q885,FIND("Bought ",$Q885)+7,3),MID($Q885,FIND("Sold ",$Q885)+5,3),IF($L885=MID($Q885,FIND("Sold ",$Q885)+5,3),MID($Q885,FIND("Bought ",$Q885)+7,3),"error"))),FX!$A:$B,2,0)+SUMIFS($AY:$AY,$BG:$BG,$BG885,$B:$B,$B885),$BI885*(VLOOKUP($D885&amp;$L885,FX!$A:$B,2,0)))))</f>
        <v>1473062.85</v>
      </c>
      <c r="BK885" t="str">
        <f>IF(E885="CASH",IFERROR(VLOOKUP(M885,[1]mapping!$A:$C,3,0),""),IF(I885="F.E.T.",IF(VLOOKUP(O885,[1]forwards!$E:$Q,13,0)=0,"",VLOOKUP(O885,[1]forwards!$E:$Q,13,0)),""))</f>
        <v/>
      </c>
      <c r="BL885" t="str">
        <f>IF($B885&lt;&gt;VLOOKUP($BL$1,NAV!$A:$N,MATCH("SubFund_Code",NAV!$A$1:$N$1,0),0),"n/a",IF($BK885="",$BJ885/SUMIFS($BJ:$BJ,$BK:$BK,"",$B:$B,$B885)*VLOOKUP($BL$1,NAV!$A:$N,MATCH("Hedged sc",NAV!$A$1:$N$1,0),0)/VLOOKUP($BL$1,NAV!$A:$N,MATCH("SC in FUND CCY",NAV!$A$1:$N$1,0),0),IF($BK885&lt;&gt;VLOOKUP($BL$1,NAV!$A:$N,MATCH("SC",NAV!$A$1:$N$1,0),0),"n/a",$BJ885/VLOOKUP($BL$1,NAV!$A:$N,MATCH("SC in FUND CCY",NAV!$A$1:$N$1,0),0))))</f>
        <v>n/a</v>
      </c>
    </row>
    <row r="886" spans="1:64" hidden="1" x14ac:dyDescent="0.25">
      <c r="A886" s="1">
        <v>44196</v>
      </c>
      <c r="B886" t="s">
        <v>85</v>
      </c>
      <c r="C886" t="s">
        <v>86</v>
      </c>
      <c r="D886" t="s">
        <v>57</v>
      </c>
      <c r="E886" t="s">
        <v>124</v>
      </c>
      <c r="F886" t="s">
        <v>125</v>
      </c>
      <c r="G886" t="s">
        <v>126</v>
      </c>
      <c r="H886">
        <v>400</v>
      </c>
      <c r="I886" t="s">
        <v>197</v>
      </c>
      <c r="J886">
        <v>484</v>
      </c>
      <c r="K886" t="s">
        <v>207</v>
      </c>
      <c r="L886" t="s">
        <v>57</v>
      </c>
      <c r="P886">
        <v>792249000000</v>
      </c>
      <c r="Q886" t="s">
        <v>383</v>
      </c>
      <c r="R886" t="s">
        <v>199</v>
      </c>
      <c r="S886" t="s">
        <v>156</v>
      </c>
      <c r="T886" t="s">
        <v>213</v>
      </c>
      <c r="U886" t="s">
        <v>262</v>
      </c>
      <c r="V886">
        <v>890371</v>
      </c>
      <c r="W886" t="s">
        <v>384</v>
      </c>
      <c r="X886" t="s">
        <v>209</v>
      </c>
      <c r="AB886">
        <v>542</v>
      </c>
      <c r="AC886" s="1">
        <v>43852</v>
      </c>
      <c r="AD886" s="1">
        <v>43857</v>
      </c>
      <c r="AE886" s="1">
        <v>43965</v>
      </c>
      <c r="AL886">
        <v>1</v>
      </c>
      <c r="AO886">
        <v>12883.244354</v>
      </c>
      <c r="AP886">
        <v>13181.55</v>
      </c>
      <c r="AQ886">
        <v>7144400.0999999996</v>
      </c>
      <c r="AR886">
        <v>0</v>
      </c>
      <c r="AS886">
        <v>7144400.0999999996</v>
      </c>
      <c r="AT886">
        <v>7144400.0999999996</v>
      </c>
      <c r="AU886">
        <v>0</v>
      </c>
      <c r="AV886">
        <v>7144400.0999999996</v>
      </c>
      <c r="AW886">
        <v>6982718.4400000004</v>
      </c>
      <c r="AX886">
        <v>6982718.4400000004</v>
      </c>
      <c r="BA886">
        <v>55137246.460000001</v>
      </c>
      <c r="BB886">
        <v>0</v>
      </c>
      <c r="BC886">
        <v>55137246.460000001</v>
      </c>
      <c r="BD886">
        <v>79757715.489999995</v>
      </c>
      <c r="BE886">
        <v>8.9576290000000007</v>
      </c>
      <c r="BF886" t="str">
        <f>IF(TRIM(W886)="",IF(TRIM(O886)="",IF(TRIM(M886)="","please check",CONCATENATE(M886,"_",COUNTIFS($M$2:$M886,M886,$C$2:$C886,$C886))),CONCATENATE(O886,"_",COUNTIFS($O$2:$O886,O886,$C$2:$C886,$C886))),W886)</f>
        <v>FR0010973149</v>
      </c>
      <c r="BG886" t="str">
        <f t="shared" si="47"/>
        <v/>
      </c>
      <c r="BH886">
        <f t="shared" si="48"/>
        <v>542</v>
      </c>
      <c r="BI886">
        <f t="shared" si="49"/>
        <v>7144400.0999999996</v>
      </c>
      <c r="BJ886">
        <f>IF($I886&lt;&gt;"F.E.T.",$AV886,IF($BK886="",IF($D886=$L886,$BI886,-SUMIFS($BI:$BI,$BG:$BG,$BG886,$B:$B,$B886,$L:$L,"&lt;&gt;"&amp;$L886)+SUMIFS($AY:$AY,$BG:$BG,$BG886,$B:$B,$B886)),IF($D886=$L886,-SUMIFS($BI:$BI,$BG:$BG,$BG886,$B:$B,$B886,$L:$L,"&lt;&gt;"&amp;$L886)*VLOOKUP($D886&amp;(IF($L886=MID($Q886,FIND("Bought ",$Q886)+7,3),MID($Q886,FIND("Sold ",$Q886)+5,3),IF($L886=MID($Q886,FIND("Sold ",$Q886)+5,3),MID($Q886,FIND("Bought ",$Q886)+7,3),"error"))),FX!$A:$B,2,0)+SUMIFS($AY:$AY,$BG:$BG,$BG886,$B:$B,$B886),$BI886*(VLOOKUP($D886&amp;$L886,FX!$A:$B,2,0)))))</f>
        <v>7144400.0999999996</v>
      </c>
      <c r="BK886" t="str">
        <f>IF(E886="CASH",IFERROR(VLOOKUP(M886,[1]mapping!$A:$C,3,0),""),IF(I886="F.E.T.",IF(VLOOKUP(O886,[1]forwards!$E:$Q,13,0)=0,"",VLOOKUP(O886,[1]forwards!$E:$Q,13,0)),""))</f>
        <v/>
      </c>
      <c r="BL886" t="str">
        <f>IF($B886&lt;&gt;VLOOKUP($BL$1,NAV!$A:$N,MATCH("SubFund_Code",NAV!$A$1:$N$1,0),0),"n/a",IF($BK886="",$BJ886/SUMIFS($BJ:$BJ,$BK:$BK,"",$B:$B,$B886)*VLOOKUP($BL$1,NAV!$A:$N,MATCH("Hedged sc",NAV!$A$1:$N$1,0),0)/VLOOKUP($BL$1,NAV!$A:$N,MATCH("SC in FUND CCY",NAV!$A$1:$N$1,0),0),IF($BK886&lt;&gt;VLOOKUP($BL$1,NAV!$A:$N,MATCH("SC",NAV!$A$1:$N$1,0),0),"n/a",$BJ886/VLOOKUP($BL$1,NAV!$A:$N,MATCH("SC in FUND CCY",NAV!$A$1:$N$1,0),0))))</f>
        <v>n/a</v>
      </c>
    </row>
    <row r="887" spans="1:64" hidden="1" x14ac:dyDescent="0.25">
      <c r="A887" s="1">
        <v>44196</v>
      </c>
      <c r="B887" t="s">
        <v>85</v>
      </c>
      <c r="C887" t="s">
        <v>86</v>
      </c>
      <c r="D887" t="s">
        <v>57</v>
      </c>
      <c r="E887" t="s">
        <v>124</v>
      </c>
      <c r="F887" t="s">
        <v>125</v>
      </c>
      <c r="G887" t="s">
        <v>126</v>
      </c>
      <c r="H887">
        <v>400</v>
      </c>
      <c r="I887" t="s">
        <v>197</v>
      </c>
      <c r="J887">
        <v>485</v>
      </c>
      <c r="K887" t="s">
        <v>210</v>
      </c>
      <c r="L887" t="s">
        <v>57</v>
      </c>
      <c r="P887">
        <v>981323000000</v>
      </c>
      <c r="Q887" t="s">
        <v>385</v>
      </c>
      <c r="R887" t="s">
        <v>199</v>
      </c>
      <c r="S887" t="s">
        <v>149</v>
      </c>
      <c r="T887" t="s">
        <v>211</v>
      </c>
      <c r="U887" t="s">
        <v>262</v>
      </c>
      <c r="V887">
        <v>890371</v>
      </c>
      <c r="W887" t="s">
        <v>386</v>
      </c>
      <c r="X887" t="s">
        <v>209</v>
      </c>
      <c r="AB887">
        <v>1240</v>
      </c>
      <c r="AC887" s="1">
        <v>43886</v>
      </c>
      <c r="AD887" s="1">
        <v>43889</v>
      </c>
      <c r="AL887">
        <v>1</v>
      </c>
      <c r="AO887">
        <v>1139.3699999999999</v>
      </c>
      <c r="AP887">
        <v>1151.49</v>
      </c>
      <c r="AQ887">
        <v>1427847.6</v>
      </c>
      <c r="AR887">
        <v>0</v>
      </c>
      <c r="AS887">
        <v>1427847.6</v>
      </c>
      <c r="AT887">
        <v>1427847.6</v>
      </c>
      <c r="AU887">
        <v>0</v>
      </c>
      <c r="AV887">
        <v>1427847.6</v>
      </c>
      <c r="AW887">
        <v>1412818.8</v>
      </c>
      <c r="AX887">
        <v>1412818.8</v>
      </c>
      <c r="BA887">
        <v>55137246.460000001</v>
      </c>
      <c r="BB887">
        <v>0</v>
      </c>
      <c r="BC887">
        <v>55137246.460000001</v>
      </c>
      <c r="BD887">
        <v>79757715.489999995</v>
      </c>
      <c r="BE887">
        <v>1.7902309999999999</v>
      </c>
      <c r="BF887" t="str">
        <f>IF(TRIM(W887)="",IF(TRIM(O887)="",IF(TRIM(M887)="","please check",CONCATENATE(M887,"_",COUNTIFS($M$2:$M887,M887,$C$2:$C887,$C887))),CONCATENATE(O887,"_",COUNTIFS($O$2:$O887,O887,$C$2:$C887,$C887))),W887)</f>
        <v>LU1313770619</v>
      </c>
      <c r="BG887" t="str">
        <f t="shared" si="47"/>
        <v/>
      </c>
      <c r="BH887">
        <f t="shared" si="48"/>
        <v>1240</v>
      </c>
      <c r="BI887">
        <f t="shared" si="49"/>
        <v>1427847.6</v>
      </c>
      <c r="BJ887">
        <f>IF($I887&lt;&gt;"F.E.T.",$AV887,IF($BK887="",IF($D887=$L887,$BI887,-SUMIFS($BI:$BI,$BG:$BG,$BG887,$B:$B,$B887,$L:$L,"&lt;&gt;"&amp;$L887)+SUMIFS($AY:$AY,$BG:$BG,$BG887,$B:$B,$B887)),IF($D887=$L887,-SUMIFS($BI:$BI,$BG:$BG,$BG887,$B:$B,$B887,$L:$L,"&lt;&gt;"&amp;$L887)*VLOOKUP($D887&amp;(IF($L887=MID($Q887,FIND("Bought ",$Q887)+7,3),MID($Q887,FIND("Sold ",$Q887)+5,3),IF($L887=MID($Q887,FIND("Sold ",$Q887)+5,3),MID($Q887,FIND("Bought ",$Q887)+7,3),"error"))),FX!$A:$B,2,0)+SUMIFS($AY:$AY,$BG:$BG,$BG887,$B:$B,$B887),$BI887*(VLOOKUP($D887&amp;$L887,FX!$A:$B,2,0)))))</f>
        <v>1427847.6</v>
      </c>
      <c r="BK887" t="str">
        <f>IF(E887="CASH",IFERROR(VLOOKUP(M887,[1]mapping!$A:$C,3,0),""),IF(I887="F.E.T.",IF(VLOOKUP(O887,[1]forwards!$E:$Q,13,0)=0,"",VLOOKUP(O887,[1]forwards!$E:$Q,13,0)),""))</f>
        <v/>
      </c>
      <c r="BL887" t="str">
        <f>IF($B887&lt;&gt;VLOOKUP($BL$1,NAV!$A:$N,MATCH("SubFund_Code",NAV!$A$1:$N$1,0),0),"n/a",IF($BK887="",$BJ887/SUMIFS($BJ:$BJ,$BK:$BK,"",$B:$B,$B887)*VLOOKUP($BL$1,NAV!$A:$N,MATCH("Hedged sc",NAV!$A$1:$N$1,0),0)/VLOOKUP($BL$1,NAV!$A:$N,MATCH("SC in FUND CCY",NAV!$A$1:$N$1,0),0),IF($BK887&lt;&gt;VLOOKUP($BL$1,NAV!$A:$N,MATCH("SC",NAV!$A$1:$N$1,0),0),"n/a",$BJ887/VLOOKUP($BL$1,NAV!$A:$N,MATCH("SC in FUND CCY",NAV!$A$1:$N$1,0),0))))</f>
        <v>n/a</v>
      </c>
    </row>
    <row r="888" spans="1:64" hidden="1" x14ac:dyDescent="0.25">
      <c r="A888" s="1">
        <v>44196</v>
      </c>
      <c r="B888" t="s">
        <v>85</v>
      </c>
      <c r="C888" t="s">
        <v>86</v>
      </c>
      <c r="D888" t="s">
        <v>57</v>
      </c>
      <c r="E888" t="s">
        <v>124</v>
      </c>
      <c r="F888" t="s">
        <v>125</v>
      </c>
      <c r="G888" t="s">
        <v>126</v>
      </c>
      <c r="H888">
        <v>400</v>
      </c>
      <c r="I888" t="s">
        <v>197</v>
      </c>
      <c r="J888">
        <v>485</v>
      </c>
      <c r="K888" t="s">
        <v>210</v>
      </c>
      <c r="L888" t="s">
        <v>57</v>
      </c>
      <c r="P888">
        <v>910343000000</v>
      </c>
      <c r="Q888" t="s">
        <v>387</v>
      </c>
      <c r="R888" t="s">
        <v>199</v>
      </c>
      <c r="S888" t="s">
        <v>149</v>
      </c>
      <c r="T888" t="s">
        <v>211</v>
      </c>
      <c r="U888" t="s">
        <v>262</v>
      </c>
      <c r="V888">
        <v>890371</v>
      </c>
      <c r="W888" t="s">
        <v>388</v>
      </c>
      <c r="X888" t="s">
        <v>389</v>
      </c>
      <c r="AB888">
        <v>135647</v>
      </c>
      <c r="AC888" s="1">
        <v>44179</v>
      </c>
      <c r="AD888" s="1">
        <v>44182</v>
      </c>
      <c r="AL888">
        <v>1</v>
      </c>
      <c r="AO888">
        <v>11.563364999999999</v>
      </c>
      <c r="AP888">
        <v>11.59</v>
      </c>
      <c r="AQ888">
        <v>1572148.73</v>
      </c>
      <c r="AR888">
        <v>0</v>
      </c>
      <c r="AS888">
        <v>1572148.73</v>
      </c>
      <c r="AT888">
        <v>1572148.73</v>
      </c>
      <c r="AU888">
        <v>0</v>
      </c>
      <c r="AV888">
        <v>1572148.73</v>
      </c>
      <c r="AW888">
        <v>1568535.79</v>
      </c>
      <c r="AX888">
        <v>1568535.79</v>
      </c>
      <c r="BA888">
        <v>55137246.460000001</v>
      </c>
      <c r="BB888">
        <v>0</v>
      </c>
      <c r="BC888">
        <v>55137246.460000001</v>
      </c>
      <c r="BD888">
        <v>79757715.489999995</v>
      </c>
      <c r="BE888">
        <v>1.9711559999999999</v>
      </c>
      <c r="BF888" t="str">
        <f>IF(TRIM(W888)="",IF(TRIM(O888)="",IF(TRIM(M888)="","please check",CONCATENATE(M888,"_",COUNTIFS($M$2:$M888,M888,$C$2:$C888,$C888))),CONCATENATE(O888,"_",COUNTIFS($O$2:$O888,O888,$C$2:$C888,$C888))),W888)</f>
        <v>LU1864664468</v>
      </c>
      <c r="BG888" t="str">
        <f t="shared" si="47"/>
        <v/>
      </c>
      <c r="BH888">
        <f t="shared" si="48"/>
        <v>135647</v>
      </c>
      <c r="BI888">
        <f t="shared" si="49"/>
        <v>1572148.73</v>
      </c>
      <c r="BJ888">
        <f>IF($I888&lt;&gt;"F.E.T.",$AV888,IF($BK888="",IF($D888=$L888,$BI888,-SUMIFS($BI:$BI,$BG:$BG,$BG888,$B:$B,$B888,$L:$L,"&lt;&gt;"&amp;$L888)+SUMIFS($AY:$AY,$BG:$BG,$BG888,$B:$B,$B888)),IF($D888=$L888,-SUMIFS($BI:$BI,$BG:$BG,$BG888,$B:$B,$B888,$L:$L,"&lt;&gt;"&amp;$L888)*VLOOKUP($D888&amp;(IF($L888=MID($Q888,FIND("Bought ",$Q888)+7,3),MID($Q888,FIND("Sold ",$Q888)+5,3),IF($L888=MID($Q888,FIND("Sold ",$Q888)+5,3),MID($Q888,FIND("Bought ",$Q888)+7,3),"error"))),FX!$A:$B,2,0)+SUMIFS($AY:$AY,$BG:$BG,$BG888,$B:$B,$B888),$BI888*(VLOOKUP($D888&amp;$L888,FX!$A:$B,2,0)))))</f>
        <v>1572148.73</v>
      </c>
      <c r="BK888" t="str">
        <f>IF(E888="CASH",IFERROR(VLOOKUP(M888,[1]mapping!$A:$C,3,0),""),IF(I888="F.E.T.",IF(VLOOKUP(O888,[1]forwards!$E:$Q,13,0)=0,"",VLOOKUP(O888,[1]forwards!$E:$Q,13,0)),""))</f>
        <v/>
      </c>
      <c r="BL888" t="str">
        <f>IF($B888&lt;&gt;VLOOKUP($BL$1,NAV!$A:$N,MATCH("SubFund_Code",NAV!$A$1:$N$1,0),0),"n/a",IF($BK888="",$BJ888/SUMIFS($BJ:$BJ,$BK:$BK,"",$B:$B,$B888)*VLOOKUP($BL$1,NAV!$A:$N,MATCH("Hedged sc",NAV!$A$1:$N$1,0),0)/VLOOKUP($BL$1,NAV!$A:$N,MATCH("SC in FUND CCY",NAV!$A$1:$N$1,0),0),IF($BK888&lt;&gt;VLOOKUP($BL$1,NAV!$A:$N,MATCH("SC",NAV!$A$1:$N$1,0),0),"n/a",$BJ888/VLOOKUP($BL$1,NAV!$A:$N,MATCH("SC in FUND CCY",NAV!$A$1:$N$1,0),0))))</f>
        <v>n/a</v>
      </c>
    </row>
    <row r="889" spans="1:64" hidden="1" x14ac:dyDescent="0.25">
      <c r="A889" s="1">
        <v>44196</v>
      </c>
      <c r="B889" t="s">
        <v>85</v>
      </c>
      <c r="C889" t="s">
        <v>86</v>
      </c>
      <c r="D889" t="s">
        <v>57</v>
      </c>
      <c r="E889" t="s">
        <v>124</v>
      </c>
      <c r="F889" t="s">
        <v>125</v>
      </c>
      <c r="G889" t="s">
        <v>126</v>
      </c>
      <c r="H889">
        <v>400</v>
      </c>
      <c r="I889" t="s">
        <v>197</v>
      </c>
      <c r="J889">
        <v>485</v>
      </c>
      <c r="K889" t="s">
        <v>210</v>
      </c>
      <c r="L889" t="s">
        <v>57</v>
      </c>
      <c r="P889">
        <v>880234000000</v>
      </c>
      <c r="Q889" t="s">
        <v>394</v>
      </c>
      <c r="R889" t="s">
        <v>199</v>
      </c>
      <c r="S889" t="s">
        <v>149</v>
      </c>
      <c r="T889" t="s">
        <v>211</v>
      </c>
      <c r="U889" t="s">
        <v>262</v>
      </c>
      <c r="V889">
        <v>890371</v>
      </c>
      <c r="W889" t="s">
        <v>395</v>
      </c>
      <c r="X889" t="s">
        <v>396</v>
      </c>
      <c r="AB889">
        <v>12741</v>
      </c>
      <c r="AC889" s="1">
        <v>44036</v>
      </c>
      <c r="AD889" s="1">
        <v>44041</v>
      </c>
      <c r="AL889">
        <v>1</v>
      </c>
      <c r="AO889">
        <v>110.85</v>
      </c>
      <c r="AP889">
        <v>116.22</v>
      </c>
      <c r="AQ889">
        <v>1480759.02</v>
      </c>
      <c r="AR889">
        <v>0</v>
      </c>
      <c r="AS889">
        <v>1480759.02</v>
      </c>
      <c r="AT889">
        <v>1480759.02</v>
      </c>
      <c r="AU889">
        <v>0</v>
      </c>
      <c r="AV889">
        <v>1480759.02</v>
      </c>
      <c r="AW889">
        <v>1412339.85</v>
      </c>
      <c r="AX889">
        <v>1412339.85</v>
      </c>
      <c r="BA889">
        <v>55137246.460000001</v>
      </c>
      <c r="BB889">
        <v>0</v>
      </c>
      <c r="BC889">
        <v>55137246.460000001</v>
      </c>
      <c r="BD889">
        <v>79757715.489999995</v>
      </c>
      <c r="BE889">
        <v>1.8565719999999999</v>
      </c>
      <c r="BF889" t="str">
        <f>IF(TRIM(W889)="",IF(TRIM(O889)="",IF(TRIM(M889)="","please check",CONCATENATE(M889,"_",COUNTIFS($M$2:$M889,M889,$C$2:$C889,$C889))),CONCATENATE(O889,"_",COUNTIFS($O$2:$O889,O889,$C$2:$C889,$C889))),W889)</f>
        <v>LU1927799012</v>
      </c>
      <c r="BG889" t="str">
        <f t="shared" si="47"/>
        <v/>
      </c>
      <c r="BH889">
        <f t="shared" si="48"/>
        <v>12741</v>
      </c>
      <c r="BI889">
        <f t="shared" si="49"/>
        <v>1480759.02</v>
      </c>
      <c r="BJ889">
        <f>IF($I889&lt;&gt;"F.E.T.",$AV889,IF($BK889="",IF($D889=$L889,$BI889,-SUMIFS($BI:$BI,$BG:$BG,$BG889,$B:$B,$B889,$L:$L,"&lt;&gt;"&amp;$L889)+SUMIFS($AY:$AY,$BG:$BG,$BG889,$B:$B,$B889)),IF($D889=$L889,-SUMIFS($BI:$BI,$BG:$BG,$BG889,$B:$B,$B889,$L:$L,"&lt;&gt;"&amp;$L889)*VLOOKUP($D889&amp;(IF($L889=MID($Q889,FIND("Bought ",$Q889)+7,3),MID($Q889,FIND("Sold ",$Q889)+5,3),IF($L889=MID($Q889,FIND("Sold ",$Q889)+5,3),MID($Q889,FIND("Bought ",$Q889)+7,3),"error"))),FX!$A:$B,2,0)+SUMIFS($AY:$AY,$BG:$BG,$BG889,$B:$B,$B889),$BI889*(VLOOKUP($D889&amp;$L889,FX!$A:$B,2,0)))))</f>
        <v>1480759.02</v>
      </c>
      <c r="BK889" t="str">
        <f>IF(E889="CASH",IFERROR(VLOOKUP(M889,[1]mapping!$A:$C,3,0),""),IF(I889="F.E.T.",IF(VLOOKUP(O889,[1]forwards!$E:$Q,13,0)=0,"",VLOOKUP(O889,[1]forwards!$E:$Q,13,0)),""))</f>
        <v/>
      </c>
      <c r="BL889" t="str">
        <f>IF($B889&lt;&gt;VLOOKUP($BL$1,NAV!$A:$N,MATCH("SubFund_Code",NAV!$A$1:$N$1,0),0),"n/a",IF($BK889="",$BJ889/SUMIFS($BJ:$BJ,$BK:$BK,"",$B:$B,$B889)*VLOOKUP($BL$1,NAV!$A:$N,MATCH("Hedged sc",NAV!$A$1:$N$1,0),0)/VLOOKUP($BL$1,NAV!$A:$N,MATCH("SC in FUND CCY",NAV!$A$1:$N$1,0),0),IF($BK889&lt;&gt;VLOOKUP($BL$1,NAV!$A:$N,MATCH("SC",NAV!$A$1:$N$1,0),0),"n/a",$BJ889/VLOOKUP($BL$1,NAV!$A:$N,MATCH("SC in FUND CCY",NAV!$A$1:$N$1,0),0))))</f>
        <v>n/a</v>
      </c>
    </row>
    <row r="890" spans="1:64" hidden="1" x14ac:dyDescent="0.25">
      <c r="A890" s="1">
        <v>44196</v>
      </c>
      <c r="B890" t="s">
        <v>85</v>
      </c>
      <c r="C890" t="s">
        <v>86</v>
      </c>
      <c r="D890" t="s">
        <v>57</v>
      </c>
      <c r="E890" t="s">
        <v>124</v>
      </c>
      <c r="F890" t="s">
        <v>125</v>
      </c>
      <c r="G890" t="s">
        <v>126</v>
      </c>
      <c r="H890">
        <v>400</v>
      </c>
      <c r="I890" t="s">
        <v>197</v>
      </c>
      <c r="J890">
        <v>485</v>
      </c>
      <c r="K890" t="s">
        <v>210</v>
      </c>
      <c r="L890" t="s">
        <v>57</v>
      </c>
      <c r="P890">
        <v>855835000000</v>
      </c>
      <c r="Q890" t="s">
        <v>390</v>
      </c>
      <c r="R890" t="s">
        <v>199</v>
      </c>
      <c r="S890" t="s">
        <v>200</v>
      </c>
      <c r="T890" t="s">
        <v>391</v>
      </c>
      <c r="U890" t="s">
        <v>262</v>
      </c>
      <c r="V890">
        <v>890371</v>
      </c>
      <c r="W890" t="s">
        <v>392</v>
      </c>
      <c r="X890" t="s">
        <v>393</v>
      </c>
      <c r="AB890">
        <v>1476268</v>
      </c>
      <c r="AC890" s="1">
        <v>44007</v>
      </c>
      <c r="AD890" s="1">
        <v>44012</v>
      </c>
      <c r="AL890">
        <v>1</v>
      </c>
      <c r="AO890">
        <v>1.2078519999999999</v>
      </c>
      <c r="AP890">
        <v>1.2547999999999999</v>
      </c>
      <c r="AQ890">
        <v>1852421.09</v>
      </c>
      <c r="AR890">
        <v>0</v>
      </c>
      <c r="AS890">
        <v>1852421.09</v>
      </c>
      <c r="AT890">
        <v>1852421.09</v>
      </c>
      <c r="AU890">
        <v>0</v>
      </c>
      <c r="AV890">
        <v>1852421.09</v>
      </c>
      <c r="AW890">
        <v>1783113.77</v>
      </c>
      <c r="AX890">
        <v>1783113.77</v>
      </c>
      <c r="BA890">
        <v>55137246.460000001</v>
      </c>
      <c r="BB890">
        <v>0</v>
      </c>
      <c r="BC890">
        <v>55137246.460000001</v>
      </c>
      <c r="BD890">
        <v>79757715.489999995</v>
      </c>
      <c r="BE890">
        <v>2.3225600000000002</v>
      </c>
      <c r="BF890" t="str">
        <f>IF(TRIM(W890)="",IF(TRIM(O890)="",IF(TRIM(M890)="","please check",CONCATENATE(M890,"_",COUNTIFS($M$2:$M890,M890,$C$2:$C890,$C890))),CONCATENATE(O890,"_",COUNTIFS($O$2:$O890,O890,$C$2:$C890,$C890))),W890)</f>
        <v>IE00BGFB9913</v>
      </c>
      <c r="BG890" t="str">
        <f t="shared" si="47"/>
        <v/>
      </c>
      <c r="BH890">
        <f t="shared" si="48"/>
        <v>1476268</v>
      </c>
      <c r="BI890">
        <f t="shared" si="49"/>
        <v>1852421.09</v>
      </c>
      <c r="BJ890">
        <f>IF($I890&lt;&gt;"F.E.T.",$AV890,IF($BK890="",IF($D890=$L890,$BI890,-SUMIFS($BI:$BI,$BG:$BG,$BG890,$B:$B,$B890,$L:$L,"&lt;&gt;"&amp;$L890)+SUMIFS($AY:$AY,$BG:$BG,$BG890,$B:$B,$B890)),IF($D890=$L890,-SUMIFS($BI:$BI,$BG:$BG,$BG890,$B:$B,$B890,$L:$L,"&lt;&gt;"&amp;$L890)*VLOOKUP($D890&amp;(IF($L890=MID($Q890,FIND("Bought ",$Q890)+7,3),MID($Q890,FIND("Sold ",$Q890)+5,3),IF($L890=MID($Q890,FIND("Sold ",$Q890)+5,3),MID($Q890,FIND("Bought ",$Q890)+7,3),"error"))),FX!$A:$B,2,0)+SUMIFS($AY:$AY,$BG:$BG,$BG890,$B:$B,$B890),$BI890*(VLOOKUP($D890&amp;$L890,FX!$A:$B,2,0)))))</f>
        <v>1852421.09</v>
      </c>
      <c r="BK890" t="str">
        <f>IF(E890="CASH",IFERROR(VLOOKUP(M890,[1]mapping!$A:$C,3,0),""),IF(I890="F.E.T.",IF(VLOOKUP(O890,[1]forwards!$E:$Q,13,0)=0,"",VLOOKUP(O890,[1]forwards!$E:$Q,13,0)),""))</f>
        <v/>
      </c>
      <c r="BL890" t="str">
        <f>IF($B890&lt;&gt;VLOOKUP($BL$1,NAV!$A:$N,MATCH("SubFund_Code",NAV!$A$1:$N$1,0),0),"n/a",IF($BK890="",$BJ890/SUMIFS($BJ:$BJ,$BK:$BK,"",$B:$B,$B890)*VLOOKUP($BL$1,NAV!$A:$N,MATCH("Hedged sc",NAV!$A$1:$N$1,0),0)/VLOOKUP($BL$1,NAV!$A:$N,MATCH("SC in FUND CCY",NAV!$A$1:$N$1,0),0),IF($BK890&lt;&gt;VLOOKUP($BL$1,NAV!$A:$N,MATCH("SC",NAV!$A$1:$N$1,0),0),"n/a",$BJ890/VLOOKUP($BL$1,NAV!$A:$N,MATCH("SC in FUND CCY",NAV!$A$1:$N$1,0),0))))</f>
        <v>n/a</v>
      </c>
    </row>
    <row r="891" spans="1:64" hidden="1" x14ac:dyDescent="0.25">
      <c r="A891" s="1">
        <v>44196</v>
      </c>
      <c r="B891" t="s">
        <v>85</v>
      </c>
      <c r="C891" t="s">
        <v>86</v>
      </c>
      <c r="D891" t="s">
        <v>57</v>
      </c>
      <c r="E891" t="s">
        <v>124</v>
      </c>
      <c r="F891" t="s">
        <v>125</v>
      </c>
      <c r="G891" t="s">
        <v>126</v>
      </c>
      <c r="H891">
        <v>400</v>
      </c>
      <c r="I891" t="s">
        <v>197</v>
      </c>
      <c r="J891">
        <v>485</v>
      </c>
      <c r="K891" t="s">
        <v>210</v>
      </c>
      <c r="L891" t="s">
        <v>57</v>
      </c>
      <c r="P891">
        <v>622143000000</v>
      </c>
      <c r="Q891" t="s">
        <v>397</v>
      </c>
      <c r="R891" t="s">
        <v>199</v>
      </c>
      <c r="S891" t="s">
        <v>149</v>
      </c>
      <c r="T891" t="s">
        <v>211</v>
      </c>
      <c r="U891" t="s">
        <v>262</v>
      </c>
      <c r="V891">
        <v>890371</v>
      </c>
      <c r="W891" t="s">
        <v>398</v>
      </c>
      <c r="X891" t="s">
        <v>399</v>
      </c>
      <c r="AB891">
        <v>4141</v>
      </c>
      <c r="AC891" s="1">
        <v>43852</v>
      </c>
      <c r="AD891" s="1">
        <v>43854</v>
      </c>
      <c r="AL891">
        <v>1</v>
      </c>
      <c r="AO891">
        <v>1667.7590970000001</v>
      </c>
      <c r="AP891">
        <v>1700.1</v>
      </c>
      <c r="AQ891">
        <v>7040114.0999999996</v>
      </c>
      <c r="AR891">
        <v>0</v>
      </c>
      <c r="AS891">
        <v>7040114.0999999996</v>
      </c>
      <c r="AT891">
        <v>7040114.0999999996</v>
      </c>
      <c r="AU891">
        <v>0</v>
      </c>
      <c r="AV891">
        <v>7040114.0999999996</v>
      </c>
      <c r="AW891">
        <v>6906190.4199999999</v>
      </c>
      <c r="AX891">
        <v>6906190.4199999999</v>
      </c>
      <c r="BA891">
        <v>55137246.460000001</v>
      </c>
      <c r="BB891">
        <v>0</v>
      </c>
      <c r="BC891">
        <v>55137246.460000001</v>
      </c>
      <c r="BD891">
        <v>79757715.489999995</v>
      </c>
      <c r="BE891">
        <v>8.8268749999999994</v>
      </c>
      <c r="BF891" t="str">
        <f>IF(TRIM(W891)="",IF(TRIM(O891)="",IF(TRIM(M891)="","please check",CONCATENATE(M891,"_",COUNTIFS($M$2:$M891,M891,$C$2:$C891,$C891))),CONCATENATE(O891,"_",COUNTIFS($O$2:$O891,O891,$C$2:$C891,$C891))),W891)</f>
        <v>LU0336683767</v>
      </c>
      <c r="BG891" t="str">
        <f t="shared" si="47"/>
        <v/>
      </c>
      <c r="BH891">
        <f t="shared" si="48"/>
        <v>4141</v>
      </c>
      <c r="BI891">
        <f t="shared" si="49"/>
        <v>7040114.0999999996</v>
      </c>
      <c r="BJ891">
        <f>IF($I891&lt;&gt;"F.E.T.",$AV891,IF($BK891="",IF($D891=$L891,$BI891,-SUMIFS($BI:$BI,$BG:$BG,$BG891,$B:$B,$B891,$L:$L,"&lt;&gt;"&amp;$L891)+SUMIFS($AY:$AY,$BG:$BG,$BG891,$B:$B,$B891)),IF($D891=$L891,-SUMIFS($BI:$BI,$BG:$BG,$BG891,$B:$B,$B891,$L:$L,"&lt;&gt;"&amp;$L891)*VLOOKUP($D891&amp;(IF($L891=MID($Q891,FIND("Bought ",$Q891)+7,3),MID($Q891,FIND("Sold ",$Q891)+5,3),IF($L891=MID($Q891,FIND("Sold ",$Q891)+5,3),MID($Q891,FIND("Bought ",$Q891)+7,3),"error"))),FX!$A:$B,2,0)+SUMIFS($AY:$AY,$BG:$BG,$BG891,$B:$B,$B891),$BI891*(VLOOKUP($D891&amp;$L891,FX!$A:$B,2,0)))))</f>
        <v>7040114.0999999996</v>
      </c>
      <c r="BK891" t="str">
        <f>IF(E891="CASH",IFERROR(VLOOKUP(M891,[1]mapping!$A:$C,3,0),""),IF(I891="F.E.T.",IF(VLOOKUP(O891,[1]forwards!$E:$Q,13,0)=0,"",VLOOKUP(O891,[1]forwards!$E:$Q,13,0)),""))</f>
        <v/>
      </c>
      <c r="BL891" t="str">
        <f>IF($B891&lt;&gt;VLOOKUP($BL$1,NAV!$A:$N,MATCH("SubFund_Code",NAV!$A$1:$N$1,0),0),"n/a",IF($BK891="",$BJ891/SUMIFS($BJ:$BJ,$BK:$BK,"",$B:$B,$B891)*VLOOKUP($BL$1,NAV!$A:$N,MATCH("Hedged sc",NAV!$A$1:$N$1,0),0)/VLOOKUP($BL$1,NAV!$A:$N,MATCH("SC in FUND CCY",NAV!$A$1:$N$1,0),0),IF($BK891&lt;&gt;VLOOKUP($BL$1,NAV!$A:$N,MATCH("SC",NAV!$A$1:$N$1,0),0),"n/a",$BJ891/VLOOKUP($BL$1,NAV!$A:$N,MATCH("SC in FUND CCY",NAV!$A$1:$N$1,0),0))))</f>
        <v>n/a</v>
      </c>
    </row>
    <row r="892" spans="1:64" hidden="1" x14ac:dyDescent="0.25">
      <c r="A892" s="1">
        <v>44196</v>
      </c>
      <c r="B892" t="s">
        <v>85</v>
      </c>
      <c r="C892" t="s">
        <v>86</v>
      </c>
      <c r="D892" t="s">
        <v>57</v>
      </c>
      <c r="E892" t="s">
        <v>124</v>
      </c>
      <c r="F892" t="s">
        <v>125</v>
      </c>
      <c r="G892" t="s">
        <v>126</v>
      </c>
      <c r="H892">
        <v>400</v>
      </c>
      <c r="I892" t="s">
        <v>197</v>
      </c>
      <c r="J892">
        <v>485</v>
      </c>
      <c r="K892" t="s">
        <v>210</v>
      </c>
      <c r="L892" t="s">
        <v>57</v>
      </c>
      <c r="P892">
        <v>270399000000</v>
      </c>
      <c r="Q892" t="s">
        <v>421</v>
      </c>
      <c r="R892" t="s">
        <v>199</v>
      </c>
      <c r="S892" t="s">
        <v>130</v>
      </c>
      <c r="T892" t="s">
        <v>211</v>
      </c>
      <c r="U892" t="s">
        <v>262</v>
      </c>
      <c r="V892">
        <v>890371</v>
      </c>
      <c r="W892" t="s">
        <v>422</v>
      </c>
      <c r="X892" t="s">
        <v>209</v>
      </c>
      <c r="AB892">
        <v>15978</v>
      </c>
      <c r="AC892" s="1">
        <v>44120</v>
      </c>
      <c r="AD892" s="1">
        <v>44124</v>
      </c>
      <c r="AL892">
        <v>1</v>
      </c>
      <c r="AO892">
        <v>354.53308800000002</v>
      </c>
      <c r="AP892">
        <v>374.39</v>
      </c>
      <c r="AQ892">
        <v>5982003.4199999999</v>
      </c>
      <c r="AR892">
        <v>0</v>
      </c>
      <c r="AS892">
        <v>5982003.4199999999</v>
      </c>
      <c r="AT892">
        <v>5982003.4199999999</v>
      </c>
      <c r="AU892">
        <v>0</v>
      </c>
      <c r="AV892">
        <v>5982003.4199999999</v>
      </c>
      <c r="AW892">
        <v>5664729.6799999997</v>
      </c>
      <c r="AX892">
        <v>5664729.6799999997</v>
      </c>
      <c r="BA892">
        <v>55137246.460000001</v>
      </c>
      <c r="BB892">
        <v>0</v>
      </c>
      <c r="BC892">
        <v>55137246.460000001</v>
      </c>
      <c r="BD892">
        <v>79757715.489999995</v>
      </c>
      <c r="BE892">
        <v>7.5002190000000004</v>
      </c>
      <c r="BF892" t="str">
        <f>IF(TRIM(W892)="",IF(TRIM(O892)="",IF(TRIM(M892)="","please check",CONCATENATE(M892,"_",COUNTIFS($M$2:$M892,M892,$C$2:$C892,$C892))),CONCATENATE(O892,"_",COUNTIFS($O$2:$O892,O892,$C$2:$C892,$C892))),W892)</f>
        <v>BE0948492260</v>
      </c>
      <c r="BG892" t="str">
        <f t="shared" si="47"/>
        <v/>
      </c>
      <c r="BH892">
        <f t="shared" si="48"/>
        <v>15978</v>
      </c>
      <c r="BI892">
        <f t="shared" si="49"/>
        <v>5982003.4199999999</v>
      </c>
      <c r="BJ892">
        <f>IF($I892&lt;&gt;"F.E.T.",$AV892,IF($BK892="",IF($D892=$L892,$BI892,-SUMIFS($BI:$BI,$BG:$BG,$BG892,$B:$B,$B892,$L:$L,"&lt;&gt;"&amp;$L892)+SUMIFS($AY:$AY,$BG:$BG,$BG892,$B:$B,$B892)),IF($D892=$L892,-SUMIFS($BI:$BI,$BG:$BG,$BG892,$B:$B,$B892,$L:$L,"&lt;&gt;"&amp;$L892)*VLOOKUP($D892&amp;(IF($L892=MID($Q892,FIND("Bought ",$Q892)+7,3),MID($Q892,FIND("Sold ",$Q892)+5,3),IF($L892=MID($Q892,FIND("Sold ",$Q892)+5,3),MID($Q892,FIND("Bought ",$Q892)+7,3),"error"))),FX!$A:$B,2,0)+SUMIFS($AY:$AY,$BG:$BG,$BG892,$B:$B,$B892),$BI892*(VLOOKUP($D892&amp;$L892,FX!$A:$B,2,0)))))</f>
        <v>5982003.4199999999</v>
      </c>
      <c r="BK892" t="str">
        <f>IF(E892="CASH",IFERROR(VLOOKUP(M892,[1]mapping!$A:$C,3,0),""),IF(I892="F.E.T.",IF(VLOOKUP(O892,[1]forwards!$E:$Q,13,0)=0,"",VLOOKUP(O892,[1]forwards!$E:$Q,13,0)),""))</f>
        <v/>
      </c>
      <c r="BL892" t="str">
        <f>IF($B892&lt;&gt;VLOOKUP($BL$1,NAV!$A:$N,MATCH("SubFund_Code",NAV!$A$1:$N$1,0),0),"n/a",IF($BK892="",$BJ892/SUMIFS($BJ:$BJ,$BK:$BK,"",$B:$B,$B892)*VLOOKUP($BL$1,NAV!$A:$N,MATCH("Hedged sc",NAV!$A$1:$N$1,0),0)/VLOOKUP($BL$1,NAV!$A:$N,MATCH("SC in FUND CCY",NAV!$A$1:$N$1,0),0),IF($BK892&lt;&gt;VLOOKUP($BL$1,NAV!$A:$N,MATCH("SC",NAV!$A$1:$N$1,0),0),"n/a",$BJ892/VLOOKUP($BL$1,NAV!$A:$N,MATCH("SC in FUND CCY",NAV!$A$1:$N$1,0),0))))</f>
        <v>n/a</v>
      </c>
    </row>
    <row r="893" spans="1:64" hidden="1" x14ac:dyDescent="0.25">
      <c r="A893" s="1">
        <v>44196</v>
      </c>
      <c r="B893" t="s">
        <v>85</v>
      </c>
      <c r="C893" t="s">
        <v>86</v>
      </c>
      <c r="D893" t="s">
        <v>57</v>
      </c>
      <c r="E893" t="s">
        <v>124</v>
      </c>
      <c r="F893" t="s">
        <v>125</v>
      </c>
      <c r="G893" t="s">
        <v>126</v>
      </c>
      <c r="H893">
        <v>400</v>
      </c>
      <c r="I893" t="s">
        <v>197</v>
      </c>
      <c r="J893">
        <v>410</v>
      </c>
      <c r="K893" t="s">
        <v>198</v>
      </c>
      <c r="L893" t="s">
        <v>63</v>
      </c>
      <c r="P893">
        <v>635901000000</v>
      </c>
      <c r="Q893" t="s">
        <v>430</v>
      </c>
      <c r="R893" t="s">
        <v>199</v>
      </c>
      <c r="S893" t="s">
        <v>200</v>
      </c>
      <c r="T893" t="s">
        <v>206</v>
      </c>
      <c r="U893" t="s">
        <v>219</v>
      </c>
      <c r="V893">
        <v>20052</v>
      </c>
      <c r="W893" t="s">
        <v>431</v>
      </c>
      <c r="X893" t="s">
        <v>432</v>
      </c>
      <c r="AB893">
        <v>676311</v>
      </c>
      <c r="AC893" s="1">
        <v>43864</v>
      </c>
      <c r="AD893" s="1">
        <v>43867</v>
      </c>
      <c r="AL893">
        <v>1.0973090000000001</v>
      </c>
      <c r="AO893">
        <v>6.162992</v>
      </c>
      <c r="AP893">
        <v>7.2774999999999999</v>
      </c>
      <c r="AQ893">
        <v>4921853.3</v>
      </c>
      <c r="AR893">
        <v>0</v>
      </c>
      <c r="AS893">
        <v>4921853.3</v>
      </c>
      <c r="AT893">
        <v>4022600.87</v>
      </c>
      <c r="AU893">
        <v>0</v>
      </c>
      <c r="AV893">
        <v>4022600.87</v>
      </c>
      <c r="AW893">
        <v>4168099.18</v>
      </c>
      <c r="AX893">
        <v>3798473.84</v>
      </c>
      <c r="BA893">
        <v>22778786.18</v>
      </c>
      <c r="BB893">
        <v>0</v>
      </c>
      <c r="BC893">
        <v>22778786.18</v>
      </c>
      <c r="BD893">
        <v>79757715.489999995</v>
      </c>
      <c r="BE893">
        <v>5.043526</v>
      </c>
      <c r="BF893" t="str">
        <f>IF(TRIM(W893)="",IF(TRIM(O893)="",IF(TRIM(M893)="","please check",CONCATENATE(M893,"_",COUNTIFS($M$2:$M893,M893,$C$2:$C893,$C893))),CONCATENATE(O893,"_",COUNTIFS($O$2:$O893,O893,$C$2:$C893,$C893))),W893)</f>
        <v>IE00BYX8XC17</v>
      </c>
      <c r="BG893" t="str">
        <f t="shared" si="47"/>
        <v/>
      </c>
      <c r="BH893">
        <f t="shared" si="48"/>
        <v>676311</v>
      </c>
      <c r="BI893">
        <f t="shared" si="49"/>
        <v>4921853.3</v>
      </c>
      <c r="BJ893">
        <f>IF($I893&lt;&gt;"F.E.T.",$AV893,IF($BK893="",IF($D893=$L893,$BI893,-SUMIFS($BI:$BI,$BG:$BG,$BG893,$B:$B,$B893,$L:$L,"&lt;&gt;"&amp;$L893)+SUMIFS($AY:$AY,$BG:$BG,$BG893,$B:$B,$B893)),IF($D893=$L893,-SUMIFS($BI:$BI,$BG:$BG,$BG893,$B:$B,$B893,$L:$L,"&lt;&gt;"&amp;$L893)*VLOOKUP($D893&amp;(IF($L893=MID($Q893,FIND("Bought ",$Q893)+7,3),MID($Q893,FIND("Sold ",$Q893)+5,3),IF($L893=MID($Q893,FIND("Sold ",$Q893)+5,3),MID($Q893,FIND("Bought ",$Q893)+7,3),"error"))),FX!$A:$B,2,0)+SUMIFS($AY:$AY,$BG:$BG,$BG893,$B:$B,$B893),$BI893*(VLOOKUP($D893&amp;$L893,FX!$A:$B,2,0)))))</f>
        <v>4022600.87</v>
      </c>
      <c r="BK893" t="str">
        <f>IF(E893="CASH",IFERROR(VLOOKUP(M893,[1]mapping!$A:$C,3,0),""),IF(I893="F.E.T.",IF(VLOOKUP(O893,[1]forwards!$E:$Q,13,0)=0,"",VLOOKUP(O893,[1]forwards!$E:$Q,13,0)),""))</f>
        <v/>
      </c>
      <c r="BL893" t="str">
        <f>IF($B893&lt;&gt;VLOOKUP($BL$1,NAV!$A:$N,MATCH("SubFund_Code",NAV!$A$1:$N$1,0),0),"n/a",IF($BK893="",$BJ893/SUMIFS($BJ:$BJ,$BK:$BK,"",$B:$B,$B893)*VLOOKUP($BL$1,NAV!$A:$N,MATCH("Hedged sc",NAV!$A$1:$N$1,0),0)/VLOOKUP($BL$1,NAV!$A:$N,MATCH("SC in FUND CCY",NAV!$A$1:$N$1,0),0),IF($BK893&lt;&gt;VLOOKUP($BL$1,NAV!$A:$N,MATCH("SC",NAV!$A$1:$N$1,0),0),"n/a",$BJ893/VLOOKUP($BL$1,NAV!$A:$N,MATCH("SC in FUND CCY",NAV!$A$1:$N$1,0),0))))</f>
        <v>n/a</v>
      </c>
    </row>
    <row r="894" spans="1:64" hidden="1" x14ac:dyDescent="0.25">
      <c r="A894" s="1">
        <v>44196</v>
      </c>
      <c r="B894" t="s">
        <v>85</v>
      </c>
      <c r="C894" t="s">
        <v>86</v>
      </c>
      <c r="D894" t="s">
        <v>57</v>
      </c>
      <c r="E894" t="s">
        <v>124</v>
      </c>
      <c r="F894" t="s">
        <v>125</v>
      </c>
      <c r="G894" t="s">
        <v>126</v>
      </c>
      <c r="H894">
        <v>400</v>
      </c>
      <c r="I894" t="s">
        <v>197</v>
      </c>
      <c r="J894">
        <v>410</v>
      </c>
      <c r="K894" t="s">
        <v>198</v>
      </c>
      <c r="L894" t="s">
        <v>63</v>
      </c>
      <c r="P894">
        <v>887936000000</v>
      </c>
      <c r="Q894" t="s">
        <v>423</v>
      </c>
      <c r="R894" t="s">
        <v>199</v>
      </c>
      <c r="S894" t="s">
        <v>200</v>
      </c>
      <c r="T894" t="s">
        <v>206</v>
      </c>
      <c r="U894" t="s">
        <v>219</v>
      </c>
      <c r="V894">
        <v>20052</v>
      </c>
      <c r="W894" t="s">
        <v>424</v>
      </c>
      <c r="X894" t="s">
        <v>425</v>
      </c>
      <c r="AB894">
        <v>786125</v>
      </c>
      <c r="AC894" s="1">
        <v>43868</v>
      </c>
      <c r="AD894" s="1">
        <v>43873</v>
      </c>
      <c r="AL894">
        <v>1.09076</v>
      </c>
      <c r="AO894">
        <v>8.6440710000000003</v>
      </c>
      <c r="AP894">
        <v>10.715</v>
      </c>
      <c r="AQ894">
        <v>8423329.3800000008</v>
      </c>
      <c r="AR894">
        <v>0</v>
      </c>
      <c r="AS894">
        <v>8423329.3800000008</v>
      </c>
      <c r="AT894">
        <v>6884336.0499999998</v>
      </c>
      <c r="AU894">
        <v>0</v>
      </c>
      <c r="AV894">
        <v>6884336.0499999998</v>
      </c>
      <c r="AW894">
        <v>6795320.5999999996</v>
      </c>
      <c r="AX894">
        <v>6229892.8899999997</v>
      </c>
      <c r="BA894">
        <v>22778786.18</v>
      </c>
      <c r="BB894">
        <v>0</v>
      </c>
      <c r="BC894">
        <v>22778786.18</v>
      </c>
      <c r="BD894">
        <v>79757715.489999995</v>
      </c>
      <c r="BE894">
        <v>8.6315609999999996</v>
      </c>
      <c r="BF894" t="str">
        <f>IF(TRIM(W894)="",IF(TRIM(O894)="",IF(TRIM(M894)="","please check",CONCATENATE(M894,"_",COUNTIFS($M$2:$M894,M894,$C$2:$C894,$C894))),CONCATENATE(O894,"_",COUNTIFS($O$2:$O894,O894,$C$2:$C894,$C894))),W894)</f>
        <v>IE00BYVJRR92</v>
      </c>
      <c r="BG894" t="str">
        <f t="shared" si="47"/>
        <v/>
      </c>
      <c r="BH894">
        <f t="shared" si="48"/>
        <v>786125</v>
      </c>
      <c r="BI894">
        <f t="shared" si="49"/>
        <v>8423329.3800000008</v>
      </c>
      <c r="BJ894">
        <f>IF($I894&lt;&gt;"F.E.T.",$AV894,IF($BK894="",IF($D894=$L894,$BI894,-SUMIFS($BI:$BI,$BG:$BG,$BG894,$B:$B,$B894,$L:$L,"&lt;&gt;"&amp;$L894)+SUMIFS($AY:$AY,$BG:$BG,$BG894,$B:$B,$B894)),IF($D894=$L894,-SUMIFS($BI:$BI,$BG:$BG,$BG894,$B:$B,$B894,$L:$L,"&lt;&gt;"&amp;$L894)*VLOOKUP($D894&amp;(IF($L894=MID($Q894,FIND("Bought ",$Q894)+7,3),MID($Q894,FIND("Sold ",$Q894)+5,3),IF($L894=MID($Q894,FIND("Sold ",$Q894)+5,3),MID($Q894,FIND("Bought ",$Q894)+7,3),"error"))),FX!$A:$B,2,0)+SUMIFS($AY:$AY,$BG:$BG,$BG894,$B:$B,$B894),$BI894*(VLOOKUP($D894&amp;$L894,FX!$A:$B,2,0)))))</f>
        <v>6884336.0499999998</v>
      </c>
      <c r="BK894" t="str">
        <f>IF(E894="CASH",IFERROR(VLOOKUP(M894,[1]mapping!$A:$C,3,0),""),IF(I894="F.E.T.",IF(VLOOKUP(O894,[1]forwards!$E:$Q,13,0)=0,"",VLOOKUP(O894,[1]forwards!$E:$Q,13,0)),""))</f>
        <v/>
      </c>
      <c r="BL894" t="str">
        <f>IF($B894&lt;&gt;VLOOKUP($BL$1,NAV!$A:$N,MATCH("SubFund_Code",NAV!$A$1:$N$1,0),0),"n/a",IF($BK894="",$BJ894/SUMIFS($BJ:$BJ,$BK:$BK,"",$B:$B,$B894)*VLOOKUP($BL$1,NAV!$A:$N,MATCH("Hedged sc",NAV!$A$1:$N$1,0),0)/VLOOKUP($BL$1,NAV!$A:$N,MATCH("SC in FUND CCY",NAV!$A$1:$N$1,0),0),IF($BK894&lt;&gt;VLOOKUP($BL$1,NAV!$A:$N,MATCH("SC",NAV!$A$1:$N$1,0),0),"n/a",$BJ894/VLOOKUP($BL$1,NAV!$A:$N,MATCH("SC in FUND CCY",NAV!$A$1:$N$1,0),0))))</f>
        <v>n/a</v>
      </c>
    </row>
    <row r="895" spans="1:64" hidden="1" x14ac:dyDescent="0.25">
      <c r="A895" s="1">
        <v>44196</v>
      </c>
      <c r="B895" t="s">
        <v>85</v>
      </c>
      <c r="C895" t="s">
        <v>86</v>
      </c>
      <c r="D895" t="s">
        <v>57</v>
      </c>
      <c r="E895" t="s">
        <v>124</v>
      </c>
      <c r="F895" t="s">
        <v>125</v>
      </c>
      <c r="G895" t="s">
        <v>126</v>
      </c>
      <c r="H895">
        <v>400</v>
      </c>
      <c r="I895" t="s">
        <v>197</v>
      </c>
      <c r="J895">
        <v>410</v>
      </c>
      <c r="K895" t="s">
        <v>198</v>
      </c>
      <c r="L895" t="s">
        <v>63</v>
      </c>
      <c r="P895">
        <v>339427000000</v>
      </c>
      <c r="Q895" t="s">
        <v>433</v>
      </c>
      <c r="R895" t="s">
        <v>199</v>
      </c>
      <c r="S895" t="s">
        <v>200</v>
      </c>
      <c r="T895" t="s">
        <v>206</v>
      </c>
      <c r="U895" t="s">
        <v>219</v>
      </c>
      <c r="V895">
        <v>20052</v>
      </c>
      <c r="W895" t="s">
        <v>434</v>
      </c>
      <c r="X895" t="s">
        <v>435</v>
      </c>
      <c r="AB895">
        <v>182115</v>
      </c>
      <c r="AC895" s="1">
        <v>44134</v>
      </c>
      <c r="AD895" s="1">
        <v>44139</v>
      </c>
      <c r="AL895">
        <v>1.1648499999999999</v>
      </c>
      <c r="AO895">
        <v>6.9165739999999998</v>
      </c>
      <c r="AP895">
        <v>8.4774999999999991</v>
      </c>
      <c r="AQ895">
        <v>1543879.91</v>
      </c>
      <c r="AR895">
        <v>0</v>
      </c>
      <c r="AS895">
        <v>1543879.91</v>
      </c>
      <c r="AT895">
        <v>1261803.69</v>
      </c>
      <c r="AU895">
        <v>0</v>
      </c>
      <c r="AV895">
        <v>1261803.69</v>
      </c>
      <c r="AW895">
        <v>1259611.94</v>
      </c>
      <c r="AX895">
        <v>1081351.2</v>
      </c>
      <c r="BA895">
        <v>22778786.18</v>
      </c>
      <c r="BB895">
        <v>0</v>
      </c>
      <c r="BC895">
        <v>22778786.18</v>
      </c>
      <c r="BD895">
        <v>79757715.489999995</v>
      </c>
      <c r="BE895">
        <v>1.5820460000000001</v>
      </c>
      <c r="BF895" t="str">
        <f>IF(TRIM(W895)="",IF(TRIM(O895)="",IF(TRIM(M895)="","please check",CONCATENATE(M895,"_",COUNTIFS($M$2:$M895,M895,$C$2:$C895,$C895))),CONCATENATE(O895,"_",COUNTIFS($O$2:$O895,O895,$C$2:$C895,$C895))),W895)</f>
        <v>IE00BYVJRP78</v>
      </c>
      <c r="BG895" t="str">
        <f t="shared" si="47"/>
        <v/>
      </c>
      <c r="BH895">
        <f t="shared" si="48"/>
        <v>182115</v>
      </c>
      <c r="BI895">
        <f t="shared" si="49"/>
        <v>1543879.91</v>
      </c>
      <c r="BJ895">
        <f>IF($I895&lt;&gt;"F.E.T.",$AV895,IF($BK895="",IF($D895=$L895,$BI895,-SUMIFS($BI:$BI,$BG:$BG,$BG895,$B:$B,$B895,$L:$L,"&lt;&gt;"&amp;$L895)+SUMIFS($AY:$AY,$BG:$BG,$BG895,$B:$B,$B895)),IF($D895=$L895,-SUMIFS($BI:$BI,$BG:$BG,$BG895,$B:$B,$B895,$L:$L,"&lt;&gt;"&amp;$L895)*VLOOKUP($D895&amp;(IF($L895=MID($Q895,FIND("Bought ",$Q895)+7,3),MID($Q895,FIND("Sold ",$Q895)+5,3),IF($L895=MID($Q895,FIND("Sold ",$Q895)+5,3),MID($Q895,FIND("Bought ",$Q895)+7,3),"error"))),FX!$A:$B,2,0)+SUMIFS($AY:$AY,$BG:$BG,$BG895,$B:$B,$B895),$BI895*(VLOOKUP($D895&amp;$L895,FX!$A:$B,2,0)))))</f>
        <v>1261803.69</v>
      </c>
      <c r="BK895" t="str">
        <f>IF(E895="CASH",IFERROR(VLOOKUP(M895,[1]mapping!$A:$C,3,0),""),IF(I895="F.E.T.",IF(VLOOKUP(O895,[1]forwards!$E:$Q,13,0)=0,"",VLOOKUP(O895,[1]forwards!$E:$Q,13,0)),""))</f>
        <v/>
      </c>
      <c r="BL895" t="str">
        <f>IF($B895&lt;&gt;VLOOKUP($BL$1,NAV!$A:$N,MATCH("SubFund_Code",NAV!$A$1:$N$1,0),0),"n/a",IF($BK895="",$BJ895/SUMIFS($BJ:$BJ,$BK:$BK,"",$B:$B,$B895)*VLOOKUP($BL$1,NAV!$A:$N,MATCH("Hedged sc",NAV!$A$1:$N$1,0),0)/VLOOKUP($BL$1,NAV!$A:$N,MATCH("SC in FUND CCY",NAV!$A$1:$N$1,0),0),IF($BK895&lt;&gt;VLOOKUP($BL$1,NAV!$A:$N,MATCH("SC",NAV!$A$1:$N$1,0),0),"n/a",$BJ895/VLOOKUP($BL$1,NAV!$A:$N,MATCH("SC in FUND CCY",NAV!$A$1:$N$1,0),0))))</f>
        <v>n/a</v>
      </c>
    </row>
    <row r="896" spans="1:64" hidden="1" x14ac:dyDescent="0.25">
      <c r="A896" s="1">
        <v>44196</v>
      </c>
      <c r="B896" t="s">
        <v>85</v>
      </c>
      <c r="C896" t="s">
        <v>86</v>
      </c>
      <c r="D896" t="s">
        <v>57</v>
      </c>
      <c r="E896" t="s">
        <v>124</v>
      </c>
      <c r="F896" t="s">
        <v>125</v>
      </c>
      <c r="G896" t="s">
        <v>126</v>
      </c>
      <c r="H896">
        <v>400</v>
      </c>
      <c r="I896" t="s">
        <v>197</v>
      </c>
      <c r="J896">
        <v>410</v>
      </c>
      <c r="K896" t="s">
        <v>198</v>
      </c>
      <c r="L896" t="s">
        <v>63</v>
      </c>
      <c r="P896">
        <v>921974000000</v>
      </c>
      <c r="Q896" t="s">
        <v>426</v>
      </c>
      <c r="R896" t="s">
        <v>199</v>
      </c>
      <c r="S896" t="s">
        <v>149</v>
      </c>
      <c r="T896" t="s">
        <v>427</v>
      </c>
      <c r="U896" t="s">
        <v>273</v>
      </c>
      <c r="V896">
        <v>20067</v>
      </c>
      <c r="W896" t="s">
        <v>428</v>
      </c>
      <c r="X896" t="s">
        <v>429</v>
      </c>
      <c r="AB896">
        <v>52973</v>
      </c>
      <c r="AC896" s="1">
        <v>43880</v>
      </c>
      <c r="AD896" s="1">
        <v>43885</v>
      </c>
      <c r="AE896" s="1">
        <v>44046</v>
      </c>
      <c r="AL896">
        <v>1.0847100000000001</v>
      </c>
      <c r="AO896">
        <v>132.73082299999999</v>
      </c>
      <c r="AP896">
        <v>158.62</v>
      </c>
      <c r="AQ896">
        <v>8402577.2599999998</v>
      </c>
      <c r="AR896">
        <v>0</v>
      </c>
      <c r="AS896">
        <v>8402577.2599999998</v>
      </c>
      <c r="AT896">
        <v>6867375.4699999997</v>
      </c>
      <c r="AU896">
        <v>0</v>
      </c>
      <c r="AV896">
        <v>6867375.4699999997</v>
      </c>
      <c r="AW896">
        <v>7031149.9100000001</v>
      </c>
      <c r="AX896">
        <v>6482052.9100000001</v>
      </c>
      <c r="BA896">
        <v>22778786.18</v>
      </c>
      <c r="BB896">
        <v>0</v>
      </c>
      <c r="BC896">
        <v>22778786.18</v>
      </c>
      <c r="BD896">
        <v>79757715.489999995</v>
      </c>
      <c r="BE896">
        <v>8.6102959999999999</v>
      </c>
      <c r="BF896" t="str">
        <f>IF(TRIM(W896)="",IF(TRIM(O896)="",IF(TRIM(M896)="","please check",CONCATENATE(M896,"_",COUNTIFS($M$2:$M896,M896,$C$2:$C896,$C896))),CONCATENATE(O896,"_",COUNTIFS($O$2:$O896,O896,$C$2:$C896,$C896))),W896)</f>
        <v>LU0629460089</v>
      </c>
      <c r="BG896" t="str">
        <f t="shared" si="47"/>
        <v/>
      </c>
      <c r="BH896">
        <f t="shared" si="48"/>
        <v>52973</v>
      </c>
      <c r="BI896">
        <f t="shared" si="49"/>
        <v>8402577.2599999998</v>
      </c>
      <c r="BJ896">
        <f>IF($I896&lt;&gt;"F.E.T.",$AV896,IF($BK896="",IF($D896=$L896,$BI896,-SUMIFS($BI:$BI,$BG:$BG,$BG896,$B:$B,$B896,$L:$L,"&lt;&gt;"&amp;$L896)+SUMIFS($AY:$AY,$BG:$BG,$BG896,$B:$B,$B896)),IF($D896=$L896,-SUMIFS($BI:$BI,$BG:$BG,$BG896,$B:$B,$B896,$L:$L,"&lt;&gt;"&amp;$L896)*VLOOKUP($D896&amp;(IF($L896=MID($Q896,FIND("Bought ",$Q896)+7,3),MID($Q896,FIND("Sold ",$Q896)+5,3),IF($L896=MID($Q896,FIND("Sold ",$Q896)+5,3),MID($Q896,FIND("Bought ",$Q896)+7,3),"error"))),FX!$A:$B,2,0)+SUMIFS($AY:$AY,$BG:$BG,$BG896,$B:$B,$B896),$BI896*(VLOOKUP($D896&amp;$L896,FX!$A:$B,2,0)))))</f>
        <v>6867375.4699999997</v>
      </c>
      <c r="BK896" t="str">
        <f>IF(E896="CASH",IFERROR(VLOOKUP(M896,[1]mapping!$A:$C,3,0),""),IF(I896="F.E.T.",IF(VLOOKUP(O896,[1]forwards!$E:$Q,13,0)=0,"",VLOOKUP(O896,[1]forwards!$E:$Q,13,0)),""))</f>
        <v/>
      </c>
      <c r="BL896" t="str">
        <f>IF($B896&lt;&gt;VLOOKUP($BL$1,NAV!$A:$N,MATCH("SubFund_Code",NAV!$A$1:$N$1,0),0),"n/a",IF($BK896="",$BJ896/SUMIFS($BJ:$BJ,$BK:$BK,"",$B:$B,$B896)*VLOOKUP($BL$1,NAV!$A:$N,MATCH("Hedged sc",NAV!$A$1:$N$1,0),0)/VLOOKUP($BL$1,NAV!$A:$N,MATCH("SC in FUND CCY",NAV!$A$1:$N$1,0),0),IF($BK896&lt;&gt;VLOOKUP($BL$1,NAV!$A:$N,MATCH("SC",NAV!$A$1:$N$1,0),0),"n/a",$BJ896/VLOOKUP($BL$1,NAV!$A:$N,MATCH("SC in FUND CCY",NAV!$A$1:$N$1,0),0))))</f>
        <v>n/a</v>
      </c>
    </row>
    <row r="897" spans="1:64" hidden="1" x14ac:dyDescent="0.25">
      <c r="A897" s="1">
        <v>44196</v>
      </c>
      <c r="B897" t="s">
        <v>85</v>
      </c>
      <c r="C897" t="s">
        <v>86</v>
      </c>
      <c r="D897" t="s">
        <v>57</v>
      </c>
      <c r="E897" t="s">
        <v>124</v>
      </c>
      <c r="F897" t="s">
        <v>125</v>
      </c>
      <c r="G897" t="s">
        <v>126</v>
      </c>
      <c r="H897">
        <v>400</v>
      </c>
      <c r="I897" t="s">
        <v>197</v>
      </c>
      <c r="J897">
        <v>485</v>
      </c>
      <c r="K897" t="s">
        <v>210</v>
      </c>
      <c r="L897" t="s">
        <v>63</v>
      </c>
      <c r="P897">
        <v>367348000000</v>
      </c>
      <c r="Q897" t="s">
        <v>436</v>
      </c>
      <c r="R897" t="s">
        <v>199</v>
      </c>
      <c r="S897" t="s">
        <v>149</v>
      </c>
      <c r="T897" t="s">
        <v>407</v>
      </c>
      <c r="U897" t="s">
        <v>262</v>
      </c>
      <c r="V897">
        <v>890371</v>
      </c>
      <c r="W897" t="s">
        <v>437</v>
      </c>
      <c r="X897" t="s">
        <v>438</v>
      </c>
      <c r="AB897">
        <v>22050</v>
      </c>
      <c r="AC897" s="1">
        <v>43860</v>
      </c>
      <c r="AD897" s="1">
        <v>43865</v>
      </c>
      <c r="AL897">
        <v>1.106662</v>
      </c>
      <c r="AO897">
        <v>169.49312</v>
      </c>
      <c r="AP897">
        <v>207.68</v>
      </c>
      <c r="AQ897">
        <v>4579344</v>
      </c>
      <c r="AR897">
        <v>0</v>
      </c>
      <c r="AS897">
        <v>4579344</v>
      </c>
      <c r="AT897">
        <v>3742670.1</v>
      </c>
      <c r="AU897">
        <v>0</v>
      </c>
      <c r="AV897">
        <v>3742670.1</v>
      </c>
      <c r="AW897">
        <v>3737323.29</v>
      </c>
      <c r="AX897">
        <v>3377112.59</v>
      </c>
      <c r="BA897">
        <v>22778786.18</v>
      </c>
      <c r="BB897">
        <v>0</v>
      </c>
      <c r="BC897">
        <v>22778786.18</v>
      </c>
      <c r="BD897">
        <v>79757715.489999995</v>
      </c>
      <c r="BE897">
        <v>4.6925489999999996</v>
      </c>
      <c r="BF897" t="str">
        <f>IF(TRIM(W897)="",IF(TRIM(O897)="",IF(TRIM(M897)="","please check",CONCATENATE(M897,"_",COUNTIFS($M$2:$M897,M897,$C$2:$C897,$C897))),CONCATENATE(O897,"_",COUNTIFS($O$2:$O897,O897,$C$2:$C897,$C897))),W897)</f>
        <v>LU0571085686</v>
      </c>
      <c r="BG897" t="str">
        <f t="shared" si="47"/>
        <v/>
      </c>
      <c r="BH897">
        <f t="shared" si="48"/>
        <v>22050</v>
      </c>
      <c r="BI897">
        <f t="shared" si="49"/>
        <v>4579344</v>
      </c>
      <c r="BJ897">
        <f>IF($I897&lt;&gt;"F.E.T.",$AV897,IF($BK897="",IF($D897=$L897,$BI897,-SUMIFS($BI:$BI,$BG:$BG,$BG897,$B:$B,$B897,$L:$L,"&lt;&gt;"&amp;$L897)+SUMIFS($AY:$AY,$BG:$BG,$BG897,$B:$B,$B897)),IF($D897=$L897,-SUMIFS($BI:$BI,$BG:$BG,$BG897,$B:$B,$B897,$L:$L,"&lt;&gt;"&amp;$L897)*VLOOKUP($D897&amp;(IF($L897=MID($Q897,FIND("Bought ",$Q897)+7,3),MID($Q897,FIND("Sold ",$Q897)+5,3),IF($L897=MID($Q897,FIND("Sold ",$Q897)+5,3),MID($Q897,FIND("Bought ",$Q897)+7,3),"error"))),FX!$A:$B,2,0)+SUMIFS($AY:$AY,$BG:$BG,$BG897,$B:$B,$B897),$BI897*(VLOOKUP($D897&amp;$L897,FX!$A:$B,2,0)))))</f>
        <v>3742670.1</v>
      </c>
      <c r="BK897" t="str">
        <f>IF(E897="CASH",IFERROR(VLOOKUP(M897,[1]mapping!$A:$C,3,0),""),IF(I897="F.E.T.",IF(VLOOKUP(O897,[1]forwards!$E:$Q,13,0)=0,"",VLOOKUP(O897,[1]forwards!$E:$Q,13,0)),""))</f>
        <v/>
      </c>
      <c r="BL897" t="str">
        <f>IF($B897&lt;&gt;VLOOKUP($BL$1,NAV!$A:$N,MATCH("SubFund_Code",NAV!$A$1:$N$1,0),0),"n/a",IF($BK897="",$BJ897/SUMIFS($BJ:$BJ,$BK:$BK,"",$B:$B,$B897)*VLOOKUP($BL$1,NAV!$A:$N,MATCH("Hedged sc",NAV!$A$1:$N$1,0),0)/VLOOKUP($BL$1,NAV!$A:$N,MATCH("SC in FUND CCY",NAV!$A$1:$N$1,0),0),IF($BK897&lt;&gt;VLOOKUP($BL$1,NAV!$A:$N,MATCH("SC",NAV!$A$1:$N$1,0),0),"n/a",$BJ897/VLOOKUP($BL$1,NAV!$A:$N,MATCH("SC in FUND CCY",NAV!$A$1:$N$1,0),0))))</f>
        <v>n/a</v>
      </c>
    </row>
    <row r="898" spans="1:64" hidden="1" x14ac:dyDescent="0.25">
      <c r="A898" s="1">
        <v>44196</v>
      </c>
      <c r="B898" t="s">
        <v>85</v>
      </c>
      <c r="C898" t="s">
        <v>86</v>
      </c>
      <c r="D898" t="s">
        <v>57</v>
      </c>
      <c r="E898" t="s">
        <v>124</v>
      </c>
      <c r="F898" t="s">
        <v>439</v>
      </c>
      <c r="G898" t="s">
        <v>440</v>
      </c>
      <c r="H898">
        <v>550</v>
      </c>
      <c r="I898" t="s">
        <v>441</v>
      </c>
      <c r="L898" t="s">
        <v>57</v>
      </c>
      <c r="O898">
        <v>1215</v>
      </c>
      <c r="Q898" t="s">
        <v>443</v>
      </c>
      <c r="S898" t="s">
        <v>149</v>
      </c>
      <c r="U898" t="s">
        <v>132</v>
      </c>
      <c r="V898">
        <v>20009</v>
      </c>
      <c r="W898" t="s">
        <v>209</v>
      </c>
      <c r="X898" t="s">
        <v>209</v>
      </c>
      <c r="AC898" s="1">
        <v>44194</v>
      </c>
      <c r="AD898" s="1">
        <v>44210</v>
      </c>
      <c r="AG898" s="1">
        <v>44210</v>
      </c>
      <c r="AJ898">
        <v>14</v>
      </c>
      <c r="AL898">
        <v>1.224796</v>
      </c>
      <c r="AO898">
        <v>1.224796</v>
      </c>
      <c r="AP898">
        <v>1.2239880000000001</v>
      </c>
      <c r="AQ898">
        <v>-186.6</v>
      </c>
      <c r="AR898">
        <v>0</v>
      </c>
      <c r="AS898">
        <v>-186.6</v>
      </c>
      <c r="AT898">
        <v>-186.6</v>
      </c>
      <c r="AU898">
        <v>0</v>
      </c>
      <c r="AV898">
        <v>-186.6</v>
      </c>
      <c r="AW898">
        <v>-186.48</v>
      </c>
      <c r="AX898">
        <v>-186.6</v>
      </c>
      <c r="BA898">
        <v>-4899122.6399999997</v>
      </c>
      <c r="BB898">
        <v>0</v>
      </c>
      <c r="BC898">
        <v>-4899122.6399999997</v>
      </c>
      <c r="BD898">
        <v>79757715.489999995</v>
      </c>
      <c r="BF898" t="str">
        <f>IF(TRIM(W898)="",IF(TRIM(O898)="",IF(TRIM(M898)="","please check",CONCATENATE(M898,"_",COUNTIFS($M$2:$M898,M898,$C$2:$C898,$C898))),CONCATENATE(O898,"_",COUNTIFS($O$2:$O898,O898,$C$2:$C898,$C898))),W898)</f>
        <v>1215_1</v>
      </c>
      <c r="BG898">
        <f t="shared" si="47"/>
        <v>1215</v>
      </c>
      <c r="BH898">
        <f t="shared" si="48"/>
        <v>-186.48</v>
      </c>
      <c r="BI898">
        <f t="shared" si="49"/>
        <v>-186.48</v>
      </c>
      <c r="BJ898">
        <f>IF($I898&lt;&gt;"F.E.T.",$AV898,IF($BK898="",IF($D898=$L898,$BI898,-SUMIFS($BI:$BI,$BG:$BG,$BG898,$B:$B,$B898,$L:$L,"&lt;&gt;"&amp;$L898)+SUMIFS($AY:$AY,$BG:$BG,$BG898,$B:$B,$B898)),IF($D898=$L898,-SUMIFS($BI:$BI,$BG:$BG,$BG898,$B:$B,$B898,$L:$L,"&lt;&gt;"&amp;$L898)*VLOOKUP($D898&amp;(IF($L898=MID($Q898,FIND("Bought ",$Q898)+7,3),MID($Q898,FIND("Sold ",$Q898)+5,3),IF($L898=MID($Q898,FIND("Sold ",$Q898)+5,3),MID($Q898,FIND("Bought ",$Q898)+7,3),"error"))),FX!$A:$B,2,0)+SUMIFS($AY:$AY,$BG:$BG,$BG898,$B:$B,$B898),$BI898*(VLOOKUP($D898&amp;$L898,FX!$A:$B,2,0)))))</f>
        <v>-186.54993584242575</v>
      </c>
      <c r="BK898" t="str">
        <f>IF(E898="CASH",IFERROR(VLOOKUP(M898,[1]mapping!$A:$C,3,0),""),IF(I898="F.E.T.",IF(VLOOKUP(O898,[1]forwards!$E:$Q,13,0)=0,"",VLOOKUP(O898,[1]forwards!$E:$Q,13,0)),""))</f>
        <v>PUH</v>
      </c>
      <c r="BL898" t="str">
        <f>IF($B898&lt;&gt;VLOOKUP($BL$1,NAV!$A:$N,MATCH("SubFund_Code",NAV!$A$1:$N$1,0),0),"n/a",IF($BK898="",$BJ898/SUMIFS($BJ:$BJ,$BK:$BK,"",$B:$B,$B898)*VLOOKUP($BL$1,NAV!$A:$N,MATCH("Hedged sc",NAV!$A$1:$N$1,0),0)/VLOOKUP($BL$1,NAV!$A:$N,MATCH("SC in FUND CCY",NAV!$A$1:$N$1,0),0),IF($BK898&lt;&gt;VLOOKUP($BL$1,NAV!$A:$N,MATCH("SC",NAV!$A$1:$N$1,0),0),"n/a",$BJ898/VLOOKUP($BL$1,NAV!$A:$N,MATCH("SC in FUND CCY",NAV!$A$1:$N$1,0),0))))</f>
        <v>n/a</v>
      </c>
    </row>
    <row r="899" spans="1:64" hidden="1" x14ac:dyDescent="0.25">
      <c r="A899" s="1">
        <v>44196</v>
      </c>
      <c r="B899" t="s">
        <v>85</v>
      </c>
      <c r="C899" t="s">
        <v>86</v>
      </c>
      <c r="D899" t="s">
        <v>57</v>
      </c>
      <c r="E899" t="s">
        <v>124</v>
      </c>
      <c r="F899" t="s">
        <v>439</v>
      </c>
      <c r="G899" t="s">
        <v>440</v>
      </c>
      <c r="H899">
        <v>550</v>
      </c>
      <c r="I899" t="s">
        <v>441</v>
      </c>
      <c r="L899" t="s">
        <v>57</v>
      </c>
      <c r="O899">
        <v>1216</v>
      </c>
      <c r="Q899" t="s">
        <v>444</v>
      </c>
      <c r="S899" t="s">
        <v>149</v>
      </c>
      <c r="U899" t="s">
        <v>132</v>
      </c>
      <c r="V899">
        <v>20009</v>
      </c>
      <c r="W899" t="s">
        <v>209</v>
      </c>
      <c r="X899" t="s">
        <v>209</v>
      </c>
      <c r="AC899" s="1">
        <v>44194</v>
      </c>
      <c r="AD899" s="1">
        <v>44200</v>
      </c>
      <c r="AG899" s="1">
        <v>44200</v>
      </c>
      <c r="AJ899">
        <v>4</v>
      </c>
      <c r="AL899">
        <v>1.225125</v>
      </c>
      <c r="AO899">
        <v>1.225125</v>
      </c>
      <c r="AP899">
        <v>1.223684</v>
      </c>
      <c r="AQ899">
        <v>186.43</v>
      </c>
      <c r="AR899">
        <v>0</v>
      </c>
      <c r="AS899">
        <v>186.43</v>
      </c>
      <c r="AT899">
        <v>186.43</v>
      </c>
      <c r="AU899">
        <v>0</v>
      </c>
      <c r="AV899">
        <v>186.43</v>
      </c>
      <c r="AW899">
        <v>186.43</v>
      </c>
      <c r="AX899">
        <v>186.43</v>
      </c>
      <c r="AY899">
        <v>-0.22</v>
      </c>
      <c r="BA899">
        <v>-4899122.6399999997</v>
      </c>
      <c r="BB899">
        <v>0</v>
      </c>
      <c r="BC899">
        <v>-4899122.6399999997</v>
      </c>
      <c r="BD899">
        <v>79757715.489999995</v>
      </c>
      <c r="BE899">
        <v>0</v>
      </c>
      <c r="BF899" t="str">
        <f>IF(TRIM(W899)="",IF(TRIM(O899)="",IF(TRIM(M899)="","please check",CONCATENATE(M899,"_",COUNTIFS($M$2:$M899,M899,$C$2:$C899,$C899))),CONCATENATE(O899,"_",COUNTIFS($O$2:$O899,O899,$C$2:$C899,$C899))),W899)</f>
        <v>1216_1</v>
      </c>
      <c r="BG899">
        <f t="shared" si="47"/>
        <v>1216</v>
      </c>
      <c r="BH899">
        <f t="shared" si="48"/>
        <v>186.43</v>
      </c>
      <c r="BI899">
        <f t="shared" si="49"/>
        <v>186.43</v>
      </c>
      <c r="BJ899">
        <f>IF($I899&lt;&gt;"F.E.T.",$AV899,IF($BK899="",IF($D899=$L899,$BI899,-SUMIFS($BI:$BI,$BG:$BG,$BG899,$B:$B,$B899,$L:$L,"&lt;&gt;"&amp;$L899)+SUMIFS($AY:$AY,$BG:$BG,$BG899,$B:$B,$B899)),IF($D899=$L899,-SUMIFS($BI:$BI,$BG:$BG,$BG899,$B:$B,$B899,$L:$L,"&lt;&gt;"&amp;$L899)*VLOOKUP($D899&amp;(IF($L899=MID($Q899,FIND("Bought ",$Q899)+7,3),MID($Q899,FIND("Sold ",$Q899)+5,3),IF($L899=MID($Q899,FIND("Sold ",$Q899)+5,3),MID($Q899,FIND("Bought ",$Q899)+7,3),"error"))),FX!$A:$B,2,0)+SUMIFS($AY:$AY,$BG:$BG,$BG899,$B:$B,$B899),$BI899*(VLOOKUP($D899&amp;$L899,FX!$A:$B,2,0)))))</f>
        <v>186.43</v>
      </c>
      <c r="BK899" t="str">
        <f>IF(E899="CASH",IFERROR(VLOOKUP(M899,[1]mapping!$A:$C,3,0),""),IF(I899="F.E.T.",IF(VLOOKUP(O899,[1]forwards!$E:$Q,13,0)=0,"",VLOOKUP(O899,[1]forwards!$E:$Q,13,0)),""))</f>
        <v/>
      </c>
      <c r="BL899" t="str">
        <f>IF($B899&lt;&gt;VLOOKUP($BL$1,NAV!$A:$N,MATCH("SubFund_Code",NAV!$A$1:$N$1,0),0),"n/a",IF($BK899="",$BJ899/SUMIFS($BJ:$BJ,$BK:$BK,"",$B:$B,$B899)*VLOOKUP($BL$1,NAV!$A:$N,MATCH("Hedged sc",NAV!$A$1:$N$1,0),0)/VLOOKUP($BL$1,NAV!$A:$N,MATCH("SC in FUND CCY",NAV!$A$1:$N$1,0),0),IF($BK899&lt;&gt;VLOOKUP($BL$1,NAV!$A:$N,MATCH("SC",NAV!$A$1:$N$1,0),0),"n/a",$BJ899/VLOOKUP($BL$1,NAV!$A:$N,MATCH("SC in FUND CCY",NAV!$A$1:$N$1,0),0))))</f>
        <v>n/a</v>
      </c>
    </row>
    <row r="900" spans="1:64" hidden="1" x14ac:dyDescent="0.25">
      <c r="A900" s="1">
        <v>44196</v>
      </c>
      <c r="B900" t="s">
        <v>85</v>
      </c>
      <c r="C900" t="s">
        <v>86</v>
      </c>
      <c r="D900" t="s">
        <v>57</v>
      </c>
      <c r="E900" t="s">
        <v>124</v>
      </c>
      <c r="F900" t="s">
        <v>439</v>
      </c>
      <c r="G900" t="s">
        <v>440</v>
      </c>
      <c r="H900">
        <v>550</v>
      </c>
      <c r="I900" t="s">
        <v>441</v>
      </c>
      <c r="L900" t="s">
        <v>57</v>
      </c>
      <c r="O900">
        <v>1209</v>
      </c>
      <c r="Q900" t="s">
        <v>442</v>
      </c>
      <c r="S900" t="s">
        <v>149</v>
      </c>
      <c r="U900" t="s">
        <v>132</v>
      </c>
      <c r="V900">
        <v>20009</v>
      </c>
      <c r="W900" t="s">
        <v>209</v>
      </c>
      <c r="X900" t="s">
        <v>209</v>
      </c>
      <c r="AC900" s="1">
        <v>44175</v>
      </c>
      <c r="AD900" s="1">
        <v>44210</v>
      </c>
      <c r="AG900" s="1">
        <v>44210</v>
      </c>
      <c r="AJ900">
        <v>14</v>
      </c>
      <c r="AL900">
        <v>1.2142189999999999</v>
      </c>
      <c r="AO900">
        <v>1.2142189999999999</v>
      </c>
      <c r="AP900">
        <v>1.2239880000000001</v>
      </c>
      <c r="AQ900">
        <v>-4899122.47</v>
      </c>
      <c r="AR900">
        <v>0</v>
      </c>
      <c r="AS900">
        <v>-4899122.47</v>
      </c>
      <c r="AT900">
        <v>-4899122.47</v>
      </c>
      <c r="AU900">
        <v>0</v>
      </c>
      <c r="AV900">
        <v>-4899122.47</v>
      </c>
      <c r="AW900">
        <v>-4938538.3600000003</v>
      </c>
      <c r="AX900">
        <v>-4899122.47</v>
      </c>
      <c r="BA900">
        <v>-4899122.6399999997</v>
      </c>
      <c r="BB900">
        <v>0</v>
      </c>
      <c r="BC900">
        <v>-4899122.6399999997</v>
      </c>
      <c r="BD900">
        <v>79757715.489999995</v>
      </c>
      <c r="BF900" t="str">
        <f>IF(TRIM(W900)="",IF(TRIM(O900)="",IF(TRIM(M900)="","please check",CONCATENATE(M900,"_",COUNTIFS($M$2:$M900,M900,$C$2:$C900,$C900))),CONCATENATE(O900,"_",COUNTIFS($O$2:$O900,O900,$C$2:$C900,$C900))),W900)</f>
        <v>1209_1</v>
      </c>
      <c r="BG900">
        <f t="shared" si="47"/>
        <v>1209</v>
      </c>
      <c r="BH900">
        <f t="shared" si="48"/>
        <v>-4938538.3600000003</v>
      </c>
      <c r="BI900">
        <f t="shared" si="49"/>
        <v>-4938538.3600000003</v>
      </c>
      <c r="BJ900">
        <f>IF($I900&lt;&gt;"F.E.T.",$AV900,IF($BK900="",IF($D900=$L900,$BI900,-SUMIFS($BI:$BI,$BG:$BG,$BG900,$B:$B,$B900,$L:$L,"&lt;&gt;"&amp;$L900)+SUMIFS($AY:$AY,$BG:$BG,$BG900,$B:$B,$B900)),IF($D900=$L900,-SUMIFS($BI:$BI,$BG:$BG,$BG900,$B:$B,$B900,$L:$L,"&lt;&gt;"&amp;$L900)*VLOOKUP($D900&amp;(IF($L900=MID($Q900,FIND("Bought ",$Q900)+7,3),MID($Q900,FIND("Sold ",$Q900)+5,3),IF($L900=MID($Q900,FIND("Sold ",$Q900)+5,3),MID($Q900,FIND("Bought ",$Q900)+7,3),"error"))),FX!$A:$B,2,0)+SUMIFS($AY:$AY,$BG:$BG,$BG900,$B:$B,$B900),$BI900*(VLOOKUP($D900&amp;$L900,FX!$A:$B,2,0)))))</f>
        <v>-4940292.119005762</v>
      </c>
      <c r="BK900" t="str">
        <f>IF(E900="CASH",IFERROR(VLOOKUP(M900,[1]mapping!$A:$C,3,0),""),IF(I900="F.E.T.",IF(VLOOKUP(O900,[1]forwards!$E:$Q,13,0)=0,"",VLOOKUP(O900,[1]forwards!$E:$Q,13,0)),""))</f>
        <v>PUH</v>
      </c>
      <c r="BL900" t="str">
        <f>IF($B900&lt;&gt;VLOOKUP($BL$1,NAV!$A:$N,MATCH("SubFund_Code",NAV!$A$1:$N$1,0),0),"n/a",IF($BK900="",$BJ900/SUMIFS($BJ:$BJ,$BK:$BK,"",$B:$B,$B900)*VLOOKUP($BL$1,NAV!$A:$N,MATCH("Hedged sc",NAV!$A$1:$N$1,0),0)/VLOOKUP($BL$1,NAV!$A:$N,MATCH("SC in FUND CCY",NAV!$A$1:$N$1,0),0),IF($BK900&lt;&gt;VLOOKUP($BL$1,NAV!$A:$N,MATCH("SC",NAV!$A$1:$N$1,0),0),"n/a",$BJ900/VLOOKUP($BL$1,NAV!$A:$N,MATCH("SC in FUND CCY",NAV!$A$1:$N$1,0),0))))</f>
        <v>n/a</v>
      </c>
    </row>
    <row r="901" spans="1:64" hidden="1" x14ac:dyDescent="0.25">
      <c r="A901" s="1">
        <v>44196</v>
      </c>
      <c r="B901" t="s">
        <v>85</v>
      </c>
      <c r="C901" t="s">
        <v>86</v>
      </c>
      <c r="D901" t="s">
        <v>57</v>
      </c>
      <c r="E901" t="s">
        <v>124</v>
      </c>
      <c r="F901" t="s">
        <v>439</v>
      </c>
      <c r="G901" t="s">
        <v>440</v>
      </c>
      <c r="H901">
        <v>550</v>
      </c>
      <c r="I901" t="s">
        <v>441</v>
      </c>
      <c r="L901" t="s">
        <v>63</v>
      </c>
      <c r="O901">
        <v>1215</v>
      </c>
      <c r="Q901" t="s">
        <v>443</v>
      </c>
      <c r="S901" t="s">
        <v>149</v>
      </c>
      <c r="U901" t="s">
        <v>132</v>
      </c>
      <c r="V901">
        <v>20009</v>
      </c>
      <c r="W901" t="s">
        <v>209</v>
      </c>
      <c r="X901" t="s">
        <v>209</v>
      </c>
      <c r="AC901" s="1">
        <v>44194</v>
      </c>
      <c r="AD901" s="1">
        <v>44210</v>
      </c>
      <c r="AG901" s="1">
        <v>44210</v>
      </c>
      <c r="AJ901">
        <v>14</v>
      </c>
      <c r="AL901">
        <v>1.224796</v>
      </c>
      <c r="AO901">
        <v>1.224796</v>
      </c>
      <c r="AP901">
        <v>1.2239880000000001</v>
      </c>
      <c r="AQ901">
        <v>228.4</v>
      </c>
      <c r="AR901">
        <v>0</v>
      </c>
      <c r="AS901">
        <v>228.4</v>
      </c>
      <c r="AT901">
        <v>186.67</v>
      </c>
      <c r="AU901">
        <v>0</v>
      </c>
      <c r="AV901">
        <v>186.67</v>
      </c>
      <c r="AW901">
        <v>228.4</v>
      </c>
      <c r="AX901">
        <v>186.67</v>
      </c>
      <c r="AY901">
        <v>0.12</v>
      </c>
      <c r="BA901">
        <v>4900876.45</v>
      </c>
      <c r="BB901">
        <v>0</v>
      </c>
      <c r="BC901">
        <v>4900876.45</v>
      </c>
      <c r="BD901">
        <v>79757715.489999995</v>
      </c>
      <c r="BE901">
        <v>0</v>
      </c>
      <c r="BF901" t="str">
        <f>IF(TRIM(W901)="",IF(TRIM(O901)="",IF(TRIM(M901)="","please check",CONCATENATE(M901,"_",COUNTIFS($M$2:$M901,M901,$C$2:$C901,$C901))),CONCATENATE(O901,"_",COUNTIFS($O$2:$O901,O901,$C$2:$C901,$C901))),W901)</f>
        <v>1215_2</v>
      </c>
      <c r="BG901">
        <f t="shared" si="47"/>
        <v>1215</v>
      </c>
      <c r="BH901">
        <f t="shared" si="48"/>
        <v>228.4</v>
      </c>
      <c r="BI901">
        <f t="shared" si="49"/>
        <v>228.4</v>
      </c>
      <c r="BJ901">
        <f>IF($I901&lt;&gt;"F.E.T.",$AV901,IF($BK901="",IF($D901=$L901,$BI901,-SUMIFS($BI:$BI,$BG:$BG,$BG901,$B:$B,$B901,$L:$L,"&lt;&gt;"&amp;$L901)+SUMIFS($AY:$AY,$BG:$BG,$BG901,$B:$B,$B901)),IF($D901=$L901,-SUMIFS($BI:$BI,$BG:$BG,$BG901,$B:$B,$B901,$L:$L,"&lt;&gt;"&amp;$L901)*VLOOKUP($D901&amp;(IF($L901=MID($Q901,FIND("Bought ",$Q901)+7,3),MID($Q901,FIND("Sold ",$Q901)+5,3),IF($L901=MID($Q901,FIND("Sold ",$Q901)+5,3),MID($Q901,FIND("Bought ",$Q901)+7,3),"error"))),FX!$A:$B,2,0)+SUMIFS($AY:$AY,$BG:$BG,$BG901,$B:$B,$B901),$BI901*(VLOOKUP($D901&amp;$L901,FX!$A:$B,2,0)))))</f>
        <v>186.66993584242576</v>
      </c>
      <c r="BK901" t="str">
        <f>IF(E901="CASH",IFERROR(VLOOKUP(M901,[1]mapping!$A:$C,3,0),""),IF(I901="F.E.T.",IF(VLOOKUP(O901,[1]forwards!$E:$Q,13,0)=0,"",VLOOKUP(O901,[1]forwards!$E:$Q,13,0)),""))</f>
        <v>PUH</v>
      </c>
      <c r="BL901" t="str">
        <f>IF($B901&lt;&gt;VLOOKUP($BL$1,NAV!$A:$N,MATCH("SubFund_Code",NAV!$A$1:$N$1,0),0),"n/a",IF($BK901="",$BJ901/SUMIFS($BJ:$BJ,$BK:$BK,"",$B:$B,$B901)*VLOOKUP($BL$1,NAV!$A:$N,MATCH("Hedged sc",NAV!$A$1:$N$1,0),0)/VLOOKUP($BL$1,NAV!$A:$N,MATCH("SC in FUND CCY",NAV!$A$1:$N$1,0),0),IF($BK901&lt;&gt;VLOOKUP($BL$1,NAV!$A:$N,MATCH("SC",NAV!$A$1:$N$1,0),0),"n/a",$BJ901/VLOOKUP($BL$1,NAV!$A:$N,MATCH("SC in FUND CCY",NAV!$A$1:$N$1,0),0))))</f>
        <v>n/a</v>
      </c>
    </row>
    <row r="902" spans="1:64" hidden="1" x14ac:dyDescent="0.25">
      <c r="A902" s="1">
        <v>44196</v>
      </c>
      <c r="B902" t="s">
        <v>85</v>
      </c>
      <c r="C902" t="s">
        <v>86</v>
      </c>
      <c r="D902" t="s">
        <v>57</v>
      </c>
      <c r="E902" t="s">
        <v>124</v>
      </c>
      <c r="F902" t="s">
        <v>439</v>
      </c>
      <c r="G902" t="s">
        <v>440</v>
      </c>
      <c r="H902">
        <v>550</v>
      </c>
      <c r="I902" t="s">
        <v>441</v>
      </c>
      <c r="L902" t="s">
        <v>63</v>
      </c>
      <c r="O902">
        <v>1209</v>
      </c>
      <c r="Q902" t="s">
        <v>442</v>
      </c>
      <c r="S902" t="s">
        <v>149</v>
      </c>
      <c r="U902" t="s">
        <v>132</v>
      </c>
      <c r="V902">
        <v>20009</v>
      </c>
      <c r="W902" t="s">
        <v>209</v>
      </c>
      <c r="X902" t="s">
        <v>209</v>
      </c>
      <c r="AC902" s="1">
        <v>44175</v>
      </c>
      <c r="AD902" s="1">
        <v>44210</v>
      </c>
      <c r="AG902" s="1">
        <v>44210</v>
      </c>
      <c r="AJ902">
        <v>14</v>
      </c>
      <c r="AL902">
        <v>1.2142189999999999</v>
      </c>
      <c r="AO902">
        <v>1.2142189999999999</v>
      </c>
      <c r="AP902">
        <v>1.2239880000000001</v>
      </c>
      <c r="AQ902">
        <v>5996467.1100000003</v>
      </c>
      <c r="AR902">
        <v>0</v>
      </c>
      <c r="AS902">
        <v>5996467.1100000003</v>
      </c>
      <c r="AT902">
        <v>4900876.2300000004</v>
      </c>
      <c r="AU902">
        <v>0</v>
      </c>
      <c r="AV902">
        <v>4900876.2300000004</v>
      </c>
      <c r="AW902">
        <v>5996467.1100000003</v>
      </c>
      <c r="AX902">
        <v>4900876.2300000004</v>
      </c>
      <c r="AY902">
        <v>-39415.89</v>
      </c>
      <c r="BA902">
        <v>4900876.45</v>
      </c>
      <c r="BB902">
        <v>0</v>
      </c>
      <c r="BC902">
        <v>4900876.45</v>
      </c>
      <c r="BD902">
        <v>79757715.489999995</v>
      </c>
      <c r="BE902">
        <v>-4.9419999999999999E-2</v>
      </c>
      <c r="BF902" t="str">
        <f>IF(TRIM(W902)="",IF(TRIM(O902)="",IF(TRIM(M902)="","please check",CONCATENATE(M902,"_",COUNTIFS($M$2:$M902,M902,$C$2:$C902,$C902))),CONCATENATE(O902,"_",COUNTIFS($O$2:$O902,O902,$C$2:$C902,$C902))),W902)</f>
        <v>1209_2</v>
      </c>
      <c r="BG902">
        <f t="shared" si="47"/>
        <v>1209</v>
      </c>
      <c r="BH902">
        <f t="shared" si="48"/>
        <v>5996467.1100000003</v>
      </c>
      <c r="BI902">
        <f t="shared" si="49"/>
        <v>5996467.1100000003</v>
      </c>
      <c r="BJ902">
        <f>IF($I902&lt;&gt;"F.E.T.",$AV902,IF($BK902="",IF($D902=$L902,$BI902,-SUMIFS($BI:$BI,$BG:$BG,$BG902,$B:$B,$B902,$L:$L,"&lt;&gt;"&amp;$L902)+SUMIFS($AY:$AY,$BG:$BG,$BG902,$B:$B,$B902)),IF($D902=$L902,-SUMIFS($BI:$BI,$BG:$BG,$BG902,$B:$B,$B902,$L:$L,"&lt;&gt;"&amp;$L902)*VLOOKUP($D902&amp;(IF($L902=MID($Q902,FIND("Bought ",$Q902)+7,3),MID($Q902,FIND("Sold ",$Q902)+5,3),IF($L902=MID($Q902,FIND("Sold ",$Q902)+5,3),MID($Q902,FIND("Bought ",$Q902)+7,3),"error"))),FX!$A:$B,2,0)+SUMIFS($AY:$AY,$BG:$BG,$BG902,$B:$B,$B902),$BI902*(VLOOKUP($D902&amp;$L902,FX!$A:$B,2,0)))))</f>
        <v>4900876.2290057624</v>
      </c>
      <c r="BK902" t="str">
        <f>IF(E902="CASH",IFERROR(VLOOKUP(M902,[1]mapping!$A:$C,3,0),""),IF(I902="F.E.T.",IF(VLOOKUP(O902,[1]forwards!$E:$Q,13,0)=0,"",VLOOKUP(O902,[1]forwards!$E:$Q,13,0)),""))</f>
        <v>PUH</v>
      </c>
      <c r="BL902" t="str">
        <f>IF($B902&lt;&gt;VLOOKUP($BL$1,NAV!$A:$N,MATCH("SubFund_Code",NAV!$A$1:$N$1,0),0),"n/a",IF($BK902="",$BJ902/SUMIFS($BJ:$BJ,$BK:$BK,"",$B:$B,$B902)*VLOOKUP($BL$1,NAV!$A:$N,MATCH("Hedged sc",NAV!$A$1:$N$1,0),0)/VLOOKUP($BL$1,NAV!$A:$N,MATCH("SC in FUND CCY",NAV!$A$1:$N$1,0),0),IF($BK902&lt;&gt;VLOOKUP($BL$1,NAV!$A:$N,MATCH("SC",NAV!$A$1:$N$1,0),0),"n/a",$BJ902/VLOOKUP($BL$1,NAV!$A:$N,MATCH("SC in FUND CCY",NAV!$A$1:$N$1,0),0))))</f>
        <v>n/a</v>
      </c>
    </row>
    <row r="903" spans="1:64" hidden="1" x14ac:dyDescent="0.25">
      <c r="A903" s="1">
        <v>44196</v>
      </c>
      <c r="B903" t="s">
        <v>85</v>
      </c>
      <c r="C903" t="s">
        <v>86</v>
      </c>
      <c r="D903" t="s">
        <v>57</v>
      </c>
      <c r="E903" t="s">
        <v>124</v>
      </c>
      <c r="F903" t="s">
        <v>439</v>
      </c>
      <c r="G903" t="s">
        <v>440</v>
      </c>
      <c r="H903">
        <v>550</v>
      </c>
      <c r="I903" t="s">
        <v>441</v>
      </c>
      <c r="L903" t="s">
        <v>63</v>
      </c>
      <c r="O903">
        <v>1216</v>
      </c>
      <c r="Q903" t="s">
        <v>444</v>
      </c>
      <c r="S903" t="s">
        <v>149</v>
      </c>
      <c r="U903" t="s">
        <v>132</v>
      </c>
      <c r="V903">
        <v>20009</v>
      </c>
      <c r="W903" t="s">
        <v>209</v>
      </c>
      <c r="X903" t="s">
        <v>209</v>
      </c>
      <c r="AC903" s="1">
        <v>44194</v>
      </c>
      <c r="AD903" s="1">
        <v>44200</v>
      </c>
      <c r="AG903" s="1">
        <v>44200</v>
      </c>
      <c r="AJ903">
        <v>4</v>
      </c>
      <c r="AL903">
        <v>1.225125</v>
      </c>
      <c r="AO903">
        <v>1.225125</v>
      </c>
      <c r="AP903">
        <v>1.223684</v>
      </c>
      <c r="AQ903">
        <v>-228.13</v>
      </c>
      <c r="AR903">
        <v>0</v>
      </c>
      <c r="AS903">
        <v>-228.13</v>
      </c>
      <c r="AT903">
        <v>-186.45</v>
      </c>
      <c r="AU903">
        <v>0</v>
      </c>
      <c r="AV903">
        <v>-186.45</v>
      </c>
      <c r="AW903">
        <v>-228.4</v>
      </c>
      <c r="AX903">
        <v>-186.45</v>
      </c>
      <c r="BA903">
        <v>4900876.45</v>
      </c>
      <c r="BB903">
        <v>0</v>
      </c>
      <c r="BC903">
        <v>4900876.45</v>
      </c>
      <c r="BD903">
        <v>79757715.489999995</v>
      </c>
      <c r="BF903" t="str">
        <f>IF(TRIM(W903)="",IF(TRIM(O903)="",IF(TRIM(M903)="","please check",CONCATENATE(M903,"_",COUNTIFS($M$2:$M903,M903,$C$2:$C903,$C903))),CONCATENATE(O903,"_",COUNTIFS($O$2:$O903,O903,$C$2:$C903,$C903))),W903)</f>
        <v>1216_2</v>
      </c>
      <c r="BG903">
        <f t="shared" ref="BG903" si="50">IF(TRIM(O903)="","",IFERROR(_xlfn.NUMBERVALUE(TRIM(O903)),TRIM(O903)))</f>
        <v>1216</v>
      </c>
      <c r="BH903">
        <f t="shared" ref="BH903" si="51">IF(I903="F.E.T.",$AW903,IF(AB903="",AQ903,AB903))</f>
        <v>-228.4</v>
      </c>
      <c r="BI903">
        <f t="shared" ref="BI903" si="52">IF($I903&lt;&gt;"F.E.T.",$AS903,$BH903)</f>
        <v>-228.4</v>
      </c>
      <c r="BJ903">
        <f>IF($I903&lt;&gt;"F.E.T.",$AV903,IF($BK903="",IF($D903=$L903,$BI903,-SUMIFS($BI:$BI,$BG:$BG,$BG903,$B:$B,$B903,$L:$L,"&lt;&gt;"&amp;$L903)+SUMIFS($AY:$AY,$BG:$BG,$BG903,$B:$B,$B903)),IF($D903=$L903,-SUMIFS($BI:$BI,$BG:$BG,$BG903,$B:$B,$B903,$L:$L,"&lt;&gt;"&amp;$L903)*VLOOKUP($D903&amp;(IF($L903=MID($Q903,FIND("Bought ",$Q903)+7,3),MID($Q903,FIND("Sold ",$Q903)+5,3),IF($L903=MID($Q903,FIND("Sold ",$Q903)+5,3),MID($Q903,FIND("Bought ",$Q903)+7,3),"error"))),FX!$A:$B,2,0)+SUMIFS($AY:$AY,$BG:$BG,$BG903,$B:$B,$B903),$BI903*(VLOOKUP($D903&amp;$L903,FX!$A:$B,2,0)))))</f>
        <v>-186.65</v>
      </c>
      <c r="BK903" t="str">
        <f>IF(E903="CASH",IFERROR(VLOOKUP(M903,[1]mapping!$A:$C,3,0),""),IF(I903="F.E.T.",IF(VLOOKUP(O903,[1]forwards!$E:$Q,13,0)=0,"",VLOOKUP(O903,[1]forwards!$E:$Q,13,0)),""))</f>
        <v/>
      </c>
      <c r="BL903" t="str">
        <f>IF($B903&lt;&gt;VLOOKUP($BL$1,NAV!$A:$N,MATCH("SubFund_Code",NAV!$A$1:$N$1,0),0),"n/a",IF($BK903="",$BJ903/SUMIFS($BJ:$BJ,$BK:$BK,"",$B:$B,$B903)*VLOOKUP($BL$1,NAV!$A:$N,MATCH("Hedged sc",NAV!$A$1:$N$1,0),0)/VLOOKUP($BL$1,NAV!$A:$N,MATCH("SC in FUND CCY",NAV!$A$1:$N$1,0),0),IF($BK903&lt;&gt;VLOOKUP($BL$1,NAV!$A:$N,MATCH("SC",NAV!$A$1:$N$1,0),0),"n/a",$BJ903/VLOOKUP($BL$1,NAV!$A:$N,MATCH("SC in FUND CCY",NAV!$A$1:$N$1,0),0))))</f>
        <v>n/a</v>
      </c>
    </row>
  </sheetData>
  <autoFilter ref="A1:BM903" xr:uid="{00000000-0009-0000-0000-000000000000}">
    <filterColumn colId="63">
      <filters>
        <filter val="-0,00013355"/>
        <filter val="-0,000214748"/>
        <filter val="0,000765114"/>
        <filter val="-0,000976129"/>
        <filter val="0,001020585"/>
        <filter val="0,001052026"/>
        <filter val="0,001067425"/>
        <filter val="0,001249421"/>
        <filter val="0,00128418"/>
        <filter val="0,001410348"/>
        <filter val="0,00171993"/>
        <filter val="0,001751814"/>
        <filter val="0,00191532"/>
        <filter val="0,00205358"/>
        <filter val="0,00207742"/>
        <filter val="0,002134396"/>
        <filter val="0,002141196"/>
        <filter val="0,002269214"/>
        <filter val="0,002353518"/>
        <filter val="0,002381652"/>
        <filter val="0,002478908"/>
        <filter val="0,002506861"/>
        <filter val="0,002662153"/>
        <filter val="0,002667259"/>
        <filter val="0,002671347"/>
        <filter val="0,002682511"/>
        <filter val="0,002684716"/>
        <filter val="0,002685144"/>
        <filter val="0,002700811"/>
        <filter val="0,002725249"/>
        <filter val="0,002799083"/>
        <filter val="0,002828465"/>
        <filter val="0,003074175"/>
        <filter val="-0,00313691"/>
        <filter val="0,003181372"/>
        <filter val="0,00321883"/>
        <filter val="0,003236339"/>
        <filter val="0,003343334"/>
        <filter val="0,003414267"/>
        <filter val="0,00344896"/>
        <filter val="0,003470205"/>
        <filter val="0,003491386"/>
        <filter val="0,003550939"/>
        <filter val="0,003563948"/>
        <filter val="0,003599388"/>
        <filter val="0,003614962"/>
        <filter val="0,003674256"/>
        <filter val="0,003681183"/>
        <filter val="0,003775173"/>
        <filter val="0,003801879"/>
        <filter val="0,003843258"/>
        <filter val="0,003953922"/>
        <filter val="0,004022116"/>
        <filter val="0,004167621"/>
        <filter val="0,004224226"/>
        <filter val="0,004227137"/>
        <filter val="0,004335759"/>
        <filter val="0,004378504"/>
        <filter val="0,004407563"/>
        <filter val="0,004478265"/>
        <filter val="0,004538523"/>
        <filter val="0,004653513"/>
        <filter val="0,004733593"/>
        <filter val="0,004750482"/>
        <filter val="0,004882651"/>
        <filter val="0,004902061"/>
        <filter val="0,004974265"/>
        <filter val="0,004989854"/>
        <filter val="0,005008611"/>
        <filter val="0,005049584"/>
        <filter val="0,005125682"/>
        <filter val="0,00520041"/>
        <filter val="0,005202384"/>
        <filter val="0,005268579"/>
        <filter val="0,005387667"/>
        <filter val="0,005400333"/>
        <filter val="0,00571969"/>
        <filter val="0,005822745"/>
        <filter val="0,005827673"/>
        <filter val="0,005992805"/>
        <filter val="0,006087273"/>
        <filter val="0,006167776"/>
        <filter val="0,006239622"/>
        <filter val="0,006270644"/>
        <filter val="0,006304281"/>
        <filter val="0,006417794"/>
        <filter val="0,006447627"/>
        <filter val="0,006457916"/>
        <filter val="0,006523254"/>
        <filter val="0,006692989"/>
        <filter val="0,00674426"/>
        <filter val="0,006795271"/>
        <filter val="0,00685995"/>
        <filter val="0,006895113"/>
        <filter val="0,006982694"/>
        <filter val="0,007024406"/>
        <filter val="0,007070309"/>
        <filter val="0,007098332"/>
        <filter val="0,007147268"/>
        <filter val="0,007152783"/>
        <filter val="0,007401899"/>
        <filter val="0,007502624"/>
        <filter val="0,007529346"/>
        <filter val="0,007595439"/>
        <filter val="0,007596755"/>
        <filter val="0,007667965"/>
        <filter val="0,007844095"/>
        <filter val="0,007889271"/>
        <filter val="0,008057552"/>
        <filter val="0,008073677"/>
        <filter val="0,008099817"/>
        <filter val="0,008108057"/>
        <filter val="0,008328596"/>
        <filter val="0,008358956"/>
        <filter val="0,00836276"/>
        <filter val="0,008599167"/>
        <filter val="0,008931906"/>
        <filter val="0,009008636"/>
        <filter val="0,009154765"/>
        <filter val="0,009201322"/>
        <filter val="0,009728101"/>
        <filter val="0,009767733"/>
        <filter val="0,009840536"/>
        <filter val="0,009952922"/>
        <filter val="0,01001011"/>
        <filter val="0,010114248"/>
        <filter val="0,010272633"/>
        <filter val="0,010343828"/>
        <filter val="0,010354846"/>
        <filter val="0,010362345"/>
        <filter val="0,010403694"/>
        <filter val="0,010423569"/>
        <filter val="0,010525125"/>
        <filter val="0,010754137"/>
        <filter val="0,010795232"/>
        <filter val="0,011292668"/>
        <filter val="0,011658146"/>
        <filter val="0,011723326"/>
        <filter val="0,0123376"/>
        <filter val="0,012351045"/>
        <filter val="0,01241316"/>
        <filter val="0,013395223"/>
        <filter val="0,013820281"/>
        <filter val="0,013884287"/>
        <filter val="0,014197252"/>
        <filter val="0,014896407"/>
        <filter val="0,015002043"/>
        <filter val="0,015316966"/>
        <filter val="0,016246184"/>
        <filter val="0,016594875"/>
        <filter val="0,017279923"/>
        <filter val="0,017577079"/>
        <filter val="0,019665733"/>
        <filter val="0,029102008"/>
        <filter val="1,62572E-05"/>
        <filter val="-6,72297E-08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59"/>
  <sheetViews>
    <sheetView workbookViewId="0">
      <selection activeCell="R6" sqref="R6"/>
    </sheetView>
  </sheetViews>
  <sheetFormatPr baseColWidth="10" defaultColWidth="9.140625" defaultRowHeight="15" x14ac:dyDescent="0.25"/>
  <cols>
    <col min="13" max="13" width="39.5703125" customWidth="1"/>
  </cols>
  <sheetData>
    <row r="1" spans="1:14" x14ac:dyDescent="0.25">
      <c r="A1" t="s">
        <v>1719</v>
      </c>
      <c r="B1" t="s">
        <v>1720</v>
      </c>
      <c r="C1" t="s">
        <v>1721</v>
      </c>
      <c r="D1" t="s">
        <v>1722</v>
      </c>
      <c r="E1" t="s">
        <v>1723</v>
      </c>
      <c r="F1" t="s">
        <v>1724</v>
      </c>
      <c r="G1" t="s">
        <v>1725</v>
      </c>
      <c r="H1" s="3" t="s">
        <v>1794</v>
      </c>
      <c r="I1" s="3" t="s">
        <v>1795</v>
      </c>
      <c r="J1" s="3" t="s">
        <v>1796</v>
      </c>
      <c r="K1" s="3" t="s">
        <v>1797</v>
      </c>
      <c r="L1" s="3" t="s">
        <v>1798</v>
      </c>
      <c r="M1" s="3" t="s">
        <v>1799</v>
      </c>
      <c r="N1" s="3" t="s">
        <v>1800</v>
      </c>
    </row>
    <row r="2" spans="1:14" x14ac:dyDescent="0.25">
      <c r="A2" t="s">
        <v>1726</v>
      </c>
      <c r="B2" t="s">
        <v>1503</v>
      </c>
      <c r="C2" t="s">
        <v>1727</v>
      </c>
      <c r="D2" t="s">
        <v>57</v>
      </c>
      <c r="E2" t="s">
        <v>57</v>
      </c>
      <c r="F2">
        <v>49869229.780000001</v>
      </c>
      <c r="G2">
        <v>49869229.780000001</v>
      </c>
      <c r="H2">
        <f>VLOOKUP($B2,SDPOR06I!$B:$BD,55,0)</f>
        <v>62905695.880000003</v>
      </c>
      <c r="I2">
        <f>G2/H2</f>
        <v>0.79276175364360346</v>
      </c>
      <c r="J2">
        <f>SUMIFS(SDPOR06I!$BJ:$BJ,SDPOR06I!$B:$B,$B2,SDPOR06I!$BK:$BK,$C2)</f>
        <v>-21057.11</v>
      </c>
      <c r="K2" s="2">
        <v>1</v>
      </c>
      <c r="L2">
        <f>$J2*$K2</f>
        <v>-21057.11</v>
      </c>
      <c r="M2">
        <f>$G2-$L2</f>
        <v>49890286.890000001</v>
      </c>
      <c r="N2" t="str">
        <f>VLOOKUP($B2,SDPOR06I!$B:$C,2,0)</f>
        <v>BIL INVEST ABSOLUTE RETURN</v>
      </c>
    </row>
    <row r="3" spans="1:14" x14ac:dyDescent="0.25">
      <c r="A3" t="s">
        <v>1728</v>
      </c>
      <c r="B3" t="s">
        <v>1503</v>
      </c>
      <c r="C3" t="s">
        <v>1729</v>
      </c>
      <c r="D3" t="s">
        <v>57</v>
      </c>
      <c r="E3" t="s">
        <v>57</v>
      </c>
      <c r="F3">
        <v>13033580.710000001</v>
      </c>
      <c r="G3">
        <v>13033580.710000001</v>
      </c>
      <c r="H3">
        <f>VLOOKUP($B3,SDPOR06I!$B:$BD,55,0)</f>
        <v>62905695.880000003</v>
      </c>
      <c r="I3">
        <f t="shared" ref="I3:I59" si="0">G3/H3</f>
        <v>0.20719237785498926</v>
      </c>
      <c r="J3">
        <f>SUMIFS(SDPOR06I!$BJ:$BJ,SDPOR06I!$B:$B,$B3,SDPOR06I!$BK:$BK,$C3)</f>
        <v>-10746.07</v>
      </c>
      <c r="K3" s="2">
        <v>1</v>
      </c>
      <c r="L3">
        <f t="shared" ref="L3:L59" si="1">$J3*$K3</f>
        <v>-10746.07</v>
      </c>
      <c r="M3">
        <f t="shared" ref="M3:M59" si="2">$G3-$L3</f>
        <v>13044326.780000001</v>
      </c>
      <c r="N3" t="str">
        <f>VLOOKUP($B3,SDPOR06I!$B:$C,2,0)</f>
        <v>BIL INVEST ABSOLUTE RETURN</v>
      </c>
    </row>
    <row r="4" spans="1:14" x14ac:dyDescent="0.25">
      <c r="A4" t="s">
        <v>1730</v>
      </c>
      <c r="B4" t="s">
        <v>1503</v>
      </c>
      <c r="C4" t="s">
        <v>1731</v>
      </c>
      <c r="D4" t="s">
        <v>57</v>
      </c>
      <c r="E4" t="s">
        <v>57</v>
      </c>
      <c r="F4">
        <v>2885.39</v>
      </c>
      <c r="G4">
        <v>2885.39</v>
      </c>
      <c r="H4">
        <f>VLOOKUP($B4,SDPOR06I!$B:$BD,55,0)</f>
        <v>62905695.880000003</v>
      </c>
      <c r="I4">
        <f t="shared" si="0"/>
        <v>4.5868501407316439E-5</v>
      </c>
      <c r="J4">
        <f>SUMIFS(SDPOR06I!$BJ:$BJ,SDPOR06I!$B:$B,$B4,SDPOR06I!$BK:$BK,$C4)</f>
        <v>-2.4299999999999997</v>
      </c>
      <c r="K4" s="2">
        <v>1</v>
      </c>
      <c r="L4">
        <f t="shared" si="1"/>
        <v>-2.4299999999999997</v>
      </c>
      <c r="M4">
        <f t="shared" si="2"/>
        <v>2887.8199999999997</v>
      </c>
      <c r="N4" t="str">
        <f>VLOOKUP($B4,SDPOR06I!$B:$C,2,0)</f>
        <v>BIL INVEST ABSOLUTE RETURN</v>
      </c>
    </row>
    <row r="5" spans="1:14" x14ac:dyDescent="0.25">
      <c r="A5" t="s">
        <v>1732</v>
      </c>
      <c r="B5" t="s">
        <v>111</v>
      </c>
      <c r="C5" t="s">
        <v>1727</v>
      </c>
      <c r="D5" t="s">
        <v>63</v>
      </c>
      <c r="E5" t="s">
        <v>63</v>
      </c>
      <c r="F5">
        <v>389138.51</v>
      </c>
      <c r="G5">
        <v>389138.51</v>
      </c>
      <c r="H5">
        <f>VLOOKUP($B5,SDPOR06I!$B:$BD,55,0)</f>
        <v>33555051.869999997</v>
      </c>
      <c r="I5">
        <f t="shared" si="0"/>
        <v>1.1597017090231667E-2</v>
      </c>
      <c r="J5">
        <f>SUMIFS(SDPOR06I!$BJ:$BJ,SDPOR06I!$B:$B,$B5,SDPOR06I!$BK:$BK,$C5)</f>
        <v>-245.12</v>
      </c>
      <c r="K5" s="2">
        <v>1</v>
      </c>
      <c r="L5">
        <f t="shared" si="1"/>
        <v>-245.12</v>
      </c>
      <c r="M5">
        <f t="shared" si="2"/>
        <v>389383.63</v>
      </c>
      <c r="N5" t="str">
        <f>VLOOKUP($B5,SDPOR06I!$B:$C,2,0)</f>
        <v>BIL INVEST BONDS EMERGING MARKETS</v>
      </c>
    </row>
    <row r="6" spans="1:14" x14ac:dyDescent="0.25">
      <c r="A6" t="s">
        <v>1733</v>
      </c>
      <c r="B6" t="s">
        <v>111</v>
      </c>
      <c r="C6" t="s">
        <v>1734</v>
      </c>
      <c r="D6" t="s">
        <v>57</v>
      </c>
      <c r="E6" t="s">
        <v>63</v>
      </c>
      <c r="F6">
        <v>25950065.914760001</v>
      </c>
      <c r="G6">
        <v>31751203.149999999</v>
      </c>
      <c r="H6">
        <f>VLOOKUP($B6,SDPOR06I!$B:$BD,55,0)</f>
        <v>33555051.869999997</v>
      </c>
      <c r="I6">
        <f t="shared" si="0"/>
        <v>0.94624211200779773</v>
      </c>
      <c r="J6">
        <f>SUMIFS(SDPOR06I!$BJ:$BJ,SDPOR06I!$B:$B,$B6,SDPOR06I!$BK:$BK,$C6)</f>
        <v>226338.21999999881</v>
      </c>
      <c r="K6" s="2">
        <v>1</v>
      </c>
      <c r="L6">
        <f t="shared" si="1"/>
        <v>226338.21999999881</v>
      </c>
      <c r="M6">
        <f t="shared" si="2"/>
        <v>31524864.93</v>
      </c>
      <c r="N6" t="str">
        <f>VLOOKUP($B6,SDPOR06I!$B:$C,2,0)</f>
        <v>BIL INVEST BONDS EMERGING MARKETS</v>
      </c>
    </row>
    <row r="7" spans="1:14" x14ac:dyDescent="0.25">
      <c r="A7" t="s">
        <v>1735</v>
      </c>
      <c r="B7" t="s">
        <v>111</v>
      </c>
      <c r="C7" t="s">
        <v>1729</v>
      </c>
      <c r="D7" t="s">
        <v>63</v>
      </c>
      <c r="E7" t="s">
        <v>63</v>
      </c>
      <c r="F7">
        <v>1414127.42</v>
      </c>
      <c r="G7">
        <v>1414127.42</v>
      </c>
      <c r="H7">
        <f>VLOOKUP($B7,SDPOR06I!$B:$BD,55,0)</f>
        <v>33555051.869999997</v>
      </c>
      <c r="I7">
        <f t="shared" si="0"/>
        <v>4.2143502727358471E-2</v>
      </c>
      <c r="J7">
        <f>SUMIFS(SDPOR06I!$BJ:$BJ,SDPOR06I!$B:$B,$B7,SDPOR06I!$BK:$BK,$C7)</f>
        <v>-1752.69</v>
      </c>
      <c r="K7" s="2">
        <v>1</v>
      </c>
      <c r="L7">
        <f t="shared" si="1"/>
        <v>-1752.69</v>
      </c>
      <c r="M7">
        <f t="shared" si="2"/>
        <v>1415880.1099999999</v>
      </c>
      <c r="N7" t="str">
        <f>VLOOKUP($B7,SDPOR06I!$B:$C,2,0)</f>
        <v>BIL INVEST BONDS EMERGING MARKETS</v>
      </c>
    </row>
    <row r="8" spans="1:14" x14ac:dyDescent="0.25">
      <c r="A8" t="s">
        <v>1736</v>
      </c>
      <c r="B8" t="s">
        <v>111</v>
      </c>
      <c r="C8" t="s">
        <v>1731</v>
      </c>
      <c r="D8" t="s">
        <v>63</v>
      </c>
      <c r="E8" t="s">
        <v>63</v>
      </c>
      <c r="F8">
        <v>582.79</v>
      </c>
      <c r="G8">
        <v>582.79</v>
      </c>
      <c r="H8">
        <f>VLOOKUP($B8,SDPOR06I!$B:$BD,55,0)</f>
        <v>33555051.869999997</v>
      </c>
      <c r="I8">
        <f t="shared" si="0"/>
        <v>1.7368174612212273E-5</v>
      </c>
      <c r="J8">
        <f>SUMIFS(SDPOR06I!$BJ:$BJ,SDPOR06I!$B:$B,$B8,SDPOR06I!$BK:$BK,$C8)</f>
        <v>-0.69</v>
      </c>
      <c r="K8" s="2">
        <v>1</v>
      </c>
      <c r="L8">
        <f t="shared" si="1"/>
        <v>-0.69</v>
      </c>
      <c r="M8">
        <f t="shared" si="2"/>
        <v>583.48</v>
      </c>
      <c r="N8" t="str">
        <f>VLOOKUP($B8,SDPOR06I!$B:$C,2,0)</f>
        <v>BIL INVEST BONDS EMERGING MARKETS</v>
      </c>
    </row>
    <row r="9" spans="1:14" x14ac:dyDescent="0.25">
      <c r="A9" t="s">
        <v>1737</v>
      </c>
      <c r="B9" t="s">
        <v>104</v>
      </c>
      <c r="C9" t="s">
        <v>1727</v>
      </c>
      <c r="D9" t="s">
        <v>57</v>
      </c>
      <c r="E9" t="s">
        <v>57</v>
      </c>
      <c r="F9">
        <v>160459621.06999999</v>
      </c>
      <c r="G9">
        <v>160459621.06999999</v>
      </c>
      <c r="H9">
        <f>VLOOKUP($B9,SDPOR06I!$B:$BD,55,0)</f>
        <v>176919328.78999999</v>
      </c>
      <c r="I9">
        <f t="shared" si="0"/>
        <v>0.90696489845076578</v>
      </c>
      <c r="J9">
        <f>SUMIFS(SDPOR06I!$BJ:$BJ,SDPOR06I!$B:$B,$B9,SDPOR06I!$BK:$BK,$C9)</f>
        <v>-93799.35</v>
      </c>
      <c r="K9" s="2">
        <v>1</v>
      </c>
      <c r="L9">
        <f t="shared" si="1"/>
        <v>-93799.35</v>
      </c>
      <c r="M9">
        <f t="shared" si="2"/>
        <v>160553420.41999999</v>
      </c>
      <c r="N9" t="str">
        <f>VLOOKUP($B9,SDPOR06I!$B:$C,2,0)</f>
        <v>BIL INVEST BDS EUR CORP INVMT GRADE</v>
      </c>
    </row>
    <row r="10" spans="1:14" x14ac:dyDescent="0.25">
      <c r="A10" t="s">
        <v>1738</v>
      </c>
      <c r="B10" t="s">
        <v>104</v>
      </c>
      <c r="C10" t="s">
        <v>1729</v>
      </c>
      <c r="D10" t="s">
        <v>57</v>
      </c>
      <c r="E10" t="s">
        <v>57</v>
      </c>
      <c r="F10">
        <v>14752662.26</v>
      </c>
      <c r="G10">
        <v>14752662.26</v>
      </c>
      <c r="H10">
        <f>VLOOKUP($B10,SDPOR06I!$B:$BD,55,0)</f>
        <v>176919328.78999999</v>
      </c>
      <c r="I10">
        <f t="shared" si="0"/>
        <v>8.3386379322697629E-2</v>
      </c>
      <c r="J10">
        <f>SUMIFS(SDPOR06I!$BJ:$BJ,SDPOR06I!$B:$B,$B10,SDPOR06I!$BK:$BK,$C10)</f>
        <v>-16730.129999999997</v>
      </c>
      <c r="K10" s="2">
        <v>1</v>
      </c>
      <c r="L10">
        <f t="shared" si="1"/>
        <v>-16730.129999999997</v>
      </c>
      <c r="M10">
        <f t="shared" si="2"/>
        <v>14769392.390000001</v>
      </c>
      <c r="N10" t="str">
        <f>VLOOKUP($B10,SDPOR06I!$B:$C,2,0)</f>
        <v>BIL INVEST BDS EUR CORP INVMT GRADE</v>
      </c>
    </row>
    <row r="11" spans="1:14" x14ac:dyDescent="0.25">
      <c r="A11" t="s">
        <v>1739</v>
      </c>
      <c r="B11" t="s">
        <v>104</v>
      </c>
      <c r="C11" t="s">
        <v>1731</v>
      </c>
      <c r="D11" t="s">
        <v>57</v>
      </c>
      <c r="E11" t="s">
        <v>57</v>
      </c>
      <c r="F11">
        <v>1707045.46</v>
      </c>
      <c r="G11">
        <v>1707045.46</v>
      </c>
      <c r="H11">
        <f>VLOOKUP($B11,SDPOR06I!$B:$BD,55,0)</f>
        <v>176919328.78999999</v>
      </c>
      <c r="I11">
        <f t="shared" si="0"/>
        <v>9.6487222265365467E-3</v>
      </c>
      <c r="J11">
        <f>SUMIFS(SDPOR06I!$BJ:$BJ,SDPOR06I!$B:$B,$B11,SDPOR06I!$BK:$BK,$C11)</f>
        <v>-1937.59</v>
      </c>
      <c r="K11" s="2">
        <v>1</v>
      </c>
      <c r="L11">
        <f t="shared" si="1"/>
        <v>-1937.59</v>
      </c>
      <c r="M11">
        <f t="shared" si="2"/>
        <v>1708983.05</v>
      </c>
      <c r="N11" t="str">
        <f>VLOOKUP($B11,SDPOR06I!$B:$C,2,0)</f>
        <v>BIL INVEST BDS EUR CORP INVMT GRADE</v>
      </c>
    </row>
    <row r="12" spans="1:14" x14ac:dyDescent="0.25">
      <c r="A12" t="s">
        <v>1740</v>
      </c>
      <c r="B12" t="s">
        <v>1552</v>
      </c>
      <c r="C12" t="s">
        <v>1727</v>
      </c>
      <c r="D12" t="s">
        <v>57</v>
      </c>
      <c r="E12" t="s">
        <v>57</v>
      </c>
      <c r="F12">
        <v>27569514.02</v>
      </c>
      <c r="G12">
        <v>27569514.02</v>
      </c>
      <c r="H12">
        <f>VLOOKUP($B12,SDPOR06I!$B:$BD,55,0)</f>
        <v>31793057.27</v>
      </c>
      <c r="I12">
        <f t="shared" si="0"/>
        <v>0.86715517120194208</v>
      </c>
      <c r="J12">
        <f>SUMIFS(SDPOR06I!$BJ:$BJ,SDPOR06I!$B:$B,$B12,SDPOR06I!$BK:$BK,$C12)</f>
        <v>-13875.53</v>
      </c>
      <c r="K12" s="2">
        <v>1</v>
      </c>
      <c r="L12">
        <f t="shared" si="1"/>
        <v>-13875.53</v>
      </c>
      <c r="M12">
        <f t="shared" si="2"/>
        <v>27583389.550000001</v>
      </c>
      <c r="N12" t="str">
        <f>VLOOKUP($B12,SDPOR06I!$B:$C,2,0)</f>
        <v>BIL INVEST BONDS EUR HIGH YIELD</v>
      </c>
    </row>
    <row r="13" spans="1:14" x14ac:dyDescent="0.25">
      <c r="A13" t="s">
        <v>1741</v>
      </c>
      <c r="B13" t="s">
        <v>1552</v>
      </c>
      <c r="C13" t="s">
        <v>1729</v>
      </c>
      <c r="D13" t="s">
        <v>57</v>
      </c>
      <c r="E13" t="s">
        <v>57</v>
      </c>
      <c r="F13">
        <v>4204028.43</v>
      </c>
      <c r="G13">
        <v>4204028.43</v>
      </c>
      <c r="H13">
        <f>VLOOKUP($B13,SDPOR06I!$B:$BD,55,0)</f>
        <v>31793057.27</v>
      </c>
      <c r="I13">
        <f t="shared" si="0"/>
        <v>0.1322310212037057</v>
      </c>
      <c r="J13">
        <f>SUMIFS(SDPOR06I!$BJ:$BJ,SDPOR06I!$B:$B,$B13,SDPOR06I!$BK:$BK,$C13)</f>
        <v>-4007.01</v>
      </c>
      <c r="K13" s="2">
        <v>1</v>
      </c>
      <c r="L13">
        <f t="shared" si="1"/>
        <v>-4007.01</v>
      </c>
      <c r="M13">
        <f t="shared" si="2"/>
        <v>4208035.4399999995</v>
      </c>
      <c r="N13" t="str">
        <f>VLOOKUP($B13,SDPOR06I!$B:$C,2,0)</f>
        <v>BIL INVEST BONDS EUR HIGH YIELD</v>
      </c>
    </row>
    <row r="14" spans="1:14" x14ac:dyDescent="0.25">
      <c r="A14" t="s">
        <v>1742</v>
      </c>
      <c r="B14" t="s">
        <v>1552</v>
      </c>
      <c r="C14" t="s">
        <v>1731</v>
      </c>
      <c r="D14" t="s">
        <v>57</v>
      </c>
      <c r="E14" t="s">
        <v>57</v>
      </c>
      <c r="F14">
        <v>19514.82</v>
      </c>
      <c r="G14">
        <v>19514.82</v>
      </c>
      <c r="H14">
        <f>VLOOKUP($B14,SDPOR06I!$B:$BD,55,0)</f>
        <v>31793057.27</v>
      </c>
      <c r="I14">
        <f t="shared" si="0"/>
        <v>6.1380759435218668E-4</v>
      </c>
      <c r="J14">
        <f>SUMIFS(SDPOR06I!$BJ:$BJ,SDPOR06I!$B:$B,$B14,SDPOR06I!$BK:$BK,$C14)</f>
        <v>-17.990000000000002</v>
      </c>
      <c r="K14" s="2">
        <v>1</v>
      </c>
      <c r="L14">
        <f t="shared" si="1"/>
        <v>-17.990000000000002</v>
      </c>
      <c r="M14">
        <f t="shared" si="2"/>
        <v>19532.810000000001</v>
      </c>
      <c r="N14" t="str">
        <f>VLOOKUP($B14,SDPOR06I!$B:$C,2,0)</f>
        <v>BIL INVEST BONDS EUR HIGH YIELD</v>
      </c>
    </row>
    <row r="15" spans="1:14" x14ac:dyDescent="0.25">
      <c r="A15" t="s">
        <v>1743</v>
      </c>
      <c r="B15" t="s">
        <v>1576</v>
      </c>
      <c r="C15" t="s">
        <v>1727</v>
      </c>
      <c r="D15" t="s">
        <v>57</v>
      </c>
      <c r="E15" t="s">
        <v>57</v>
      </c>
      <c r="F15">
        <v>141341877.41</v>
      </c>
      <c r="G15">
        <v>141341877.41</v>
      </c>
      <c r="H15">
        <f>VLOOKUP($B15,SDPOR06I!$B:$BD,55,0)</f>
        <v>168289566.91</v>
      </c>
      <c r="I15">
        <f t="shared" si="0"/>
        <v>0.83987308307465414</v>
      </c>
      <c r="J15">
        <f>SUMIFS(SDPOR06I!$BJ:$BJ,SDPOR06I!$B:$B,$B15,SDPOR06I!$BK:$BK,$C15)</f>
        <v>-43163.76</v>
      </c>
      <c r="K15" s="2">
        <v>1</v>
      </c>
      <c r="L15">
        <f t="shared" si="1"/>
        <v>-43163.76</v>
      </c>
      <c r="M15">
        <f t="shared" si="2"/>
        <v>141385041.16999999</v>
      </c>
      <c r="N15" t="str">
        <f>VLOOKUP($B15,SDPOR06I!$B:$C,2,0)</f>
        <v>BIL INVEST BONDS EUR SOVEREIGN</v>
      </c>
    </row>
    <row r="16" spans="1:14" x14ac:dyDescent="0.25">
      <c r="A16" t="s">
        <v>1744</v>
      </c>
      <c r="B16" t="s">
        <v>1576</v>
      </c>
      <c r="C16" t="s">
        <v>1729</v>
      </c>
      <c r="D16" t="s">
        <v>57</v>
      </c>
      <c r="E16" t="s">
        <v>57</v>
      </c>
      <c r="F16">
        <v>26834255.640000001</v>
      </c>
      <c r="G16">
        <v>26834255.640000001</v>
      </c>
      <c r="H16">
        <f>VLOOKUP($B16,SDPOR06I!$B:$BD,55,0)</f>
        <v>168289566.91</v>
      </c>
      <c r="I16">
        <f t="shared" si="0"/>
        <v>0.15945287716113002</v>
      </c>
      <c r="J16">
        <f>SUMIFS(SDPOR06I!$BJ:$BJ,SDPOR06I!$B:$B,$B16,SDPOR06I!$BK:$BK,$C16)</f>
        <v>-16869.53</v>
      </c>
      <c r="K16" s="2">
        <v>1</v>
      </c>
      <c r="L16">
        <f t="shared" si="1"/>
        <v>-16869.53</v>
      </c>
      <c r="M16">
        <f t="shared" si="2"/>
        <v>26851125.170000002</v>
      </c>
      <c r="N16" t="str">
        <f>VLOOKUP($B16,SDPOR06I!$B:$C,2,0)</f>
        <v>BIL INVEST BONDS EUR SOVEREIGN</v>
      </c>
    </row>
    <row r="17" spans="1:14" x14ac:dyDescent="0.25">
      <c r="A17" t="s">
        <v>1745</v>
      </c>
      <c r="B17" t="s">
        <v>1576</v>
      </c>
      <c r="C17" t="s">
        <v>1731</v>
      </c>
      <c r="D17" t="s">
        <v>57</v>
      </c>
      <c r="E17" t="s">
        <v>57</v>
      </c>
      <c r="F17">
        <v>113433.86</v>
      </c>
      <c r="G17">
        <v>113433.86</v>
      </c>
      <c r="H17">
        <f>VLOOKUP($B17,SDPOR06I!$B:$BD,55,0)</f>
        <v>168289566.91</v>
      </c>
      <c r="I17">
        <f t="shared" si="0"/>
        <v>6.7403976421582677E-4</v>
      </c>
      <c r="J17">
        <f>SUMIFS(SDPOR06I!$BJ:$BJ,SDPOR06I!$B:$B,$B17,SDPOR06I!$BK:$BK,$C17)</f>
        <v>-71.67</v>
      </c>
      <c r="K17" s="2">
        <v>1</v>
      </c>
      <c r="L17">
        <f t="shared" si="1"/>
        <v>-71.67</v>
      </c>
      <c r="M17">
        <f t="shared" si="2"/>
        <v>113505.53</v>
      </c>
      <c r="N17" t="str">
        <f>VLOOKUP($B17,SDPOR06I!$B:$C,2,0)</f>
        <v>BIL INVEST BONDS EUR SOVEREIGN</v>
      </c>
    </row>
    <row r="18" spans="1:14" x14ac:dyDescent="0.25">
      <c r="A18" t="s">
        <v>1746</v>
      </c>
      <c r="B18" t="s">
        <v>102</v>
      </c>
      <c r="C18" t="s">
        <v>1729</v>
      </c>
      <c r="D18" t="s">
        <v>57</v>
      </c>
      <c r="E18" t="s">
        <v>57</v>
      </c>
      <c r="F18">
        <v>13034396.199999999</v>
      </c>
      <c r="G18">
        <v>13034396.199999999</v>
      </c>
      <c r="H18">
        <f>VLOOKUP($B18,SDPOR06I!$B:$BD,55,0)</f>
        <v>13034396.199999999</v>
      </c>
      <c r="I18">
        <f t="shared" si="0"/>
        <v>1</v>
      </c>
      <c r="J18">
        <f>SUMIFS(SDPOR06I!$BJ:$BJ,SDPOR06I!$B:$B,$B18,SDPOR06I!$BK:$BK,$C18)</f>
        <v>-6157.07</v>
      </c>
      <c r="K18" s="2">
        <v>1</v>
      </c>
      <c r="L18">
        <f t="shared" si="1"/>
        <v>-6157.07</v>
      </c>
      <c r="M18">
        <f t="shared" si="2"/>
        <v>13040553.27</v>
      </c>
      <c r="N18" t="str">
        <f>VLOOKUP($B18,SDPOR06I!$B:$C,2,0)</f>
        <v>BIL INVEST Bonds Renta Fund</v>
      </c>
    </row>
    <row r="19" spans="1:14" x14ac:dyDescent="0.25">
      <c r="A19" t="s">
        <v>1747</v>
      </c>
      <c r="B19" t="s">
        <v>106</v>
      </c>
      <c r="C19" t="s">
        <v>1727</v>
      </c>
      <c r="D19" t="s">
        <v>63</v>
      </c>
      <c r="E19" t="s">
        <v>63</v>
      </c>
      <c r="F19">
        <v>5172213.97</v>
      </c>
      <c r="G19">
        <v>5172213.97</v>
      </c>
      <c r="H19">
        <f>VLOOKUP($B19,SDPOR06I!$B:$BD,55,0)</f>
        <v>75455236.109999999</v>
      </c>
      <c r="I19">
        <f t="shared" si="0"/>
        <v>6.8546786633333884E-2</v>
      </c>
      <c r="J19">
        <f>SUMIFS(SDPOR06I!$BJ:$BJ,SDPOR06I!$B:$B,$B19,SDPOR06I!$BK:$BK,$C19)</f>
        <v>-3775.76</v>
      </c>
      <c r="K19" s="2">
        <v>1</v>
      </c>
      <c r="L19">
        <f t="shared" si="1"/>
        <v>-3775.76</v>
      </c>
      <c r="M19">
        <f t="shared" si="2"/>
        <v>5175989.7299999995</v>
      </c>
      <c r="N19" t="str">
        <f>VLOOKUP($B19,SDPOR06I!$B:$C,2,0)</f>
        <v>BIL INVEST BDS USD CORP INVMT GRADE</v>
      </c>
    </row>
    <row r="20" spans="1:14" x14ac:dyDescent="0.25">
      <c r="A20" t="s">
        <v>1748</v>
      </c>
      <c r="B20" t="s">
        <v>106</v>
      </c>
      <c r="C20" t="s">
        <v>1734</v>
      </c>
      <c r="D20" t="s">
        <v>57</v>
      </c>
      <c r="E20" t="s">
        <v>63</v>
      </c>
      <c r="F20">
        <v>47781690.883089997</v>
      </c>
      <c r="G20">
        <v>58463287.880000003</v>
      </c>
      <c r="H20">
        <f>VLOOKUP($B20,SDPOR06I!$B:$BD,55,0)</f>
        <v>75455236.109999999</v>
      </c>
      <c r="I20">
        <f t="shared" si="0"/>
        <v>0.77480756663157435</v>
      </c>
      <c r="J20">
        <f>SUMIFS(SDPOR06I!$BJ:$BJ,SDPOR06I!$B:$B,$B20,SDPOR06I!$BK:$BK,$C20)</f>
        <v>408501.3599999994</v>
      </c>
      <c r="K20" s="2">
        <v>1</v>
      </c>
      <c r="L20">
        <f t="shared" si="1"/>
        <v>408501.3599999994</v>
      </c>
      <c r="M20">
        <f t="shared" si="2"/>
        <v>58054786.520000003</v>
      </c>
      <c r="N20" t="str">
        <f>VLOOKUP($B20,SDPOR06I!$B:$C,2,0)</f>
        <v>BIL INVEST BDS USD CORP INVMT GRADE</v>
      </c>
    </row>
    <row r="21" spans="1:14" x14ac:dyDescent="0.25">
      <c r="A21" t="s">
        <v>1749</v>
      </c>
      <c r="B21" t="s">
        <v>106</v>
      </c>
      <c r="C21" t="s">
        <v>1729</v>
      </c>
      <c r="D21" t="s">
        <v>63</v>
      </c>
      <c r="E21" t="s">
        <v>63</v>
      </c>
      <c r="F21">
        <v>11791377.119999999</v>
      </c>
      <c r="G21">
        <v>11791377.119999999</v>
      </c>
      <c r="H21">
        <f>VLOOKUP($B21,SDPOR06I!$B:$BD,55,0)</f>
        <v>75455236.109999999</v>
      </c>
      <c r="I21">
        <f t="shared" si="0"/>
        <v>0.15626983265694533</v>
      </c>
      <c r="J21">
        <f>SUMIFS(SDPOR06I!$BJ:$BJ,SDPOR06I!$B:$B,$B21,SDPOR06I!$BK:$BK,$C21)</f>
        <v>-15616.82</v>
      </c>
      <c r="K21" s="2">
        <v>1</v>
      </c>
      <c r="L21">
        <f t="shared" si="1"/>
        <v>-15616.82</v>
      </c>
      <c r="M21">
        <f t="shared" si="2"/>
        <v>11806993.939999999</v>
      </c>
      <c r="N21" t="str">
        <f>VLOOKUP($B21,SDPOR06I!$B:$C,2,0)</f>
        <v>BIL INVEST BDS USD CORP INVMT GRADE</v>
      </c>
    </row>
    <row r="22" spans="1:14" x14ac:dyDescent="0.25">
      <c r="A22" t="s">
        <v>1750</v>
      </c>
      <c r="B22" t="s">
        <v>106</v>
      </c>
      <c r="C22" t="s">
        <v>1731</v>
      </c>
      <c r="D22" t="s">
        <v>63</v>
      </c>
      <c r="E22" t="s">
        <v>63</v>
      </c>
      <c r="F22">
        <v>28357.14</v>
      </c>
      <c r="G22">
        <v>28357.14</v>
      </c>
      <c r="H22">
        <f>VLOOKUP($B22,SDPOR06I!$B:$BD,55,0)</f>
        <v>75455236.109999999</v>
      </c>
      <c r="I22">
        <f t="shared" si="0"/>
        <v>3.7581407814641851E-4</v>
      </c>
      <c r="J22">
        <f>SUMIFS(SDPOR06I!$BJ:$BJ,SDPOR06I!$B:$B,$B22,SDPOR06I!$BK:$BK,$C22)</f>
        <v>-37.49</v>
      </c>
      <c r="K22" s="2">
        <v>1</v>
      </c>
      <c r="L22">
        <f t="shared" si="1"/>
        <v>-37.49</v>
      </c>
      <c r="M22">
        <f t="shared" si="2"/>
        <v>28394.63</v>
      </c>
      <c r="N22" t="str">
        <f>VLOOKUP($B22,SDPOR06I!$B:$C,2,0)</f>
        <v>BIL INVEST BDS USD CORP INVMT GRADE</v>
      </c>
    </row>
    <row r="23" spans="1:14" x14ac:dyDescent="0.25">
      <c r="A23" t="s">
        <v>1751</v>
      </c>
      <c r="B23" t="s">
        <v>113</v>
      </c>
      <c r="C23" t="s">
        <v>1734</v>
      </c>
      <c r="D23" t="s">
        <v>57</v>
      </c>
      <c r="E23" t="s">
        <v>63</v>
      </c>
      <c r="F23">
        <v>10399106.395330001</v>
      </c>
      <c r="G23">
        <v>12723826.630000001</v>
      </c>
      <c r="H23">
        <f>VLOOKUP($B23,SDPOR06I!$B:$BD,55,0)</f>
        <v>13427910</v>
      </c>
      <c r="I23">
        <f t="shared" si="0"/>
        <v>0.94756567701153793</v>
      </c>
      <c r="J23">
        <f>SUMIFS(SDPOR06I!$BJ:$BJ,SDPOR06I!$B:$B,$B23,SDPOR06I!$BK:$BK,$C23)</f>
        <v>92692.039999999251</v>
      </c>
      <c r="K23" s="2">
        <v>1</v>
      </c>
      <c r="L23">
        <f t="shared" si="1"/>
        <v>92692.039999999251</v>
      </c>
      <c r="M23">
        <f t="shared" si="2"/>
        <v>12631134.590000002</v>
      </c>
      <c r="N23" t="str">
        <f>VLOOKUP($B23,SDPOR06I!$B:$C,2,0)</f>
        <v>BIL INVEST BONDS USD HIGH YIELD</v>
      </c>
    </row>
    <row r="24" spans="1:14" x14ac:dyDescent="0.25">
      <c r="A24" t="s">
        <v>1752</v>
      </c>
      <c r="B24" t="s">
        <v>113</v>
      </c>
      <c r="C24" t="s">
        <v>1729</v>
      </c>
      <c r="D24" t="s">
        <v>63</v>
      </c>
      <c r="E24" t="s">
        <v>63</v>
      </c>
      <c r="F24">
        <v>686639.74</v>
      </c>
      <c r="G24">
        <v>686639.74</v>
      </c>
      <c r="H24">
        <f>VLOOKUP($B24,SDPOR06I!$B:$BD,55,0)</f>
        <v>13427910</v>
      </c>
      <c r="I24">
        <f t="shared" si="0"/>
        <v>5.1135265279555787E-2</v>
      </c>
      <c r="J24">
        <f>SUMIFS(SDPOR06I!$BJ:$BJ,SDPOR06I!$B:$B,$B24,SDPOR06I!$BK:$BK,$C24)</f>
        <v>-670.41</v>
      </c>
      <c r="K24" s="2">
        <v>1</v>
      </c>
      <c r="L24">
        <f t="shared" si="1"/>
        <v>-670.41</v>
      </c>
      <c r="M24">
        <f t="shared" si="2"/>
        <v>687310.15</v>
      </c>
      <c r="N24" t="str">
        <f>VLOOKUP($B24,SDPOR06I!$B:$C,2,0)</f>
        <v>BIL INVEST BONDS USD HIGH YIELD</v>
      </c>
    </row>
    <row r="25" spans="1:14" x14ac:dyDescent="0.25">
      <c r="A25" t="s">
        <v>1753</v>
      </c>
      <c r="B25" t="s">
        <v>113</v>
      </c>
      <c r="C25" t="s">
        <v>1731</v>
      </c>
      <c r="D25" t="s">
        <v>63</v>
      </c>
      <c r="E25" t="s">
        <v>63</v>
      </c>
      <c r="F25">
        <v>14334.77</v>
      </c>
      <c r="G25">
        <v>14334.77</v>
      </c>
      <c r="H25">
        <f>VLOOKUP($B25,SDPOR06I!$B:$BD,55,0)</f>
        <v>13427910</v>
      </c>
      <c r="I25">
        <f t="shared" si="0"/>
        <v>1.0675354541399219E-3</v>
      </c>
      <c r="J25">
        <f>SUMIFS(SDPOR06I!$BJ:$BJ,SDPOR06I!$B:$B,$B25,SDPOR06I!$BK:$BK,$C25)</f>
        <v>-14.03</v>
      </c>
      <c r="K25" s="2">
        <v>1</v>
      </c>
      <c r="L25">
        <f t="shared" si="1"/>
        <v>-14.03</v>
      </c>
      <c r="M25">
        <f t="shared" si="2"/>
        <v>14348.800000000001</v>
      </c>
      <c r="N25" t="str">
        <f>VLOOKUP($B25,SDPOR06I!$B:$C,2,0)</f>
        <v>BIL INVEST BONDS USD HIGH YIELD</v>
      </c>
    </row>
    <row r="26" spans="1:14" x14ac:dyDescent="0.25">
      <c r="A26" t="s">
        <v>1754</v>
      </c>
      <c r="B26" t="s">
        <v>113</v>
      </c>
      <c r="C26" t="s">
        <v>1727</v>
      </c>
      <c r="D26" t="s">
        <v>63</v>
      </c>
      <c r="E26" t="s">
        <v>63</v>
      </c>
      <c r="F26">
        <v>3108.86</v>
      </c>
      <c r="G26">
        <v>3108.86</v>
      </c>
      <c r="H26">
        <f>VLOOKUP($B26,SDPOR06I!$B:$BD,55,0)</f>
        <v>13427910</v>
      </c>
      <c r="I26">
        <f t="shared" si="0"/>
        <v>2.3152225476637839E-4</v>
      </c>
      <c r="J26">
        <f>SUMIFS(SDPOR06I!$BJ:$BJ,SDPOR06I!$B:$B,$B26,SDPOR06I!$BK:$BK,$C26)</f>
        <v>-1.4300000000000002</v>
      </c>
      <c r="K26" s="2">
        <v>1</v>
      </c>
      <c r="L26">
        <f t="shared" si="1"/>
        <v>-1.4300000000000002</v>
      </c>
      <c r="M26">
        <f t="shared" si="2"/>
        <v>3110.29</v>
      </c>
      <c r="N26" t="str">
        <f>VLOOKUP($B26,SDPOR06I!$B:$C,2,0)</f>
        <v>BIL INVEST BONDS USD HIGH YIELD</v>
      </c>
    </row>
    <row r="27" spans="1:14" x14ac:dyDescent="0.25">
      <c r="A27" t="s">
        <v>1755</v>
      </c>
      <c r="B27" t="s">
        <v>1605</v>
      </c>
      <c r="C27" t="s">
        <v>1727</v>
      </c>
      <c r="D27" t="s">
        <v>63</v>
      </c>
      <c r="E27" t="s">
        <v>63</v>
      </c>
      <c r="F27">
        <v>4680098.83</v>
      </c>
      <c r="G27">
        <v>4680098.83</v>
      </c>
      <c r="H27">
        <f>VLOOKUP($B27,SDPOR06I!$B:$BD,55,0)</f>
        <v>30491479.870000001</v>
      </c>
      <c r="I27">
        <f t="shared" si="0"/>
        <v>0.15348874013178554</v>
      </c>
      <c r="J27">
        <f>SUMIFS(SDPOR06I!$BJ:$BJ,SDPOR06I!$B:$B,$B27,SDPOR06I!$BK:$BK,$C27)</f>
        <v>-1535.9299999999998</v>
      </c>
      <c r="K27" s="2">
        <v>1</v>
      </c>
      <c r="L27">
        <f t="shared" si="1"/>
        <v>-1535.9299999999998</v>
      </c>
      <c r="M27">
        <f t="shared" si="2"/>
        <v>4681634.76</v>
      </c>
      <c r="N27" t="str">
        <f>VLOOKUP($B27,SDPOR06I!$B:$C,2,0)</f>
        <v>BIL INVEST BONDS USD SOVEREIGN</v>
      </c>
    </row>
    <row r="28" spans="1:14" x14ac:dyDescent="0.25">
      <c r="A28" t="s">
        <v>1756</v>
      </c>
      <c r="B28" t="s">
        <v>1605</v>
      </c>
      <c r="C28" t="s">
        <v>1734</v>
      </c>
      <c r="D28" t="s">
        <v>57</v>
      </c>
      <c r="E28" t="s">
        <v>63</v>
      </c>
      <c r="F28">
        <v>17031872.886270002</v>
      </c>
      <c r="G28">
        <v>20839348.07</v>
      </c>
      <c r="H28">
        <f>VLOOKUP($B28,SDPOR06I!$B:$BD,55,0)</f>
        <v>30491479.870000001</v>
      </c>
      <c r="I28">
        <f t="shared" si="0"/>
        <v>0.68344823402630084</v>
      </c>
      <c r="J28">
        <f>SUMIFS(SDPOR06I!$BJ:$BJ,SDPOR06I!$B:$B,$B28,SDPOR06I!$BK:$BK,$C28)</f>
        <v>-81008.120000000446</v>
      </c>
      <c r="K28" s="2">
        <v>1</v>
      </c>
      <c r="L28">
        <f t="shared" si="1"/>
        <v>-81008.120000000446</v>
      </c>
      <c r="M28">
        <f t="shared" si="2"/>
        <v>20920356.190000001</v>
      </c>
      <c r="N28" t="str">
        <f>VLOOKUP($B28,SDPOR06I!$B:$C,2,0)</f>
        <v>BIL INVEST BONDS USD SOVEREIGN</v>
      </c>
    </row>
    <row r="29" spans="1:14" x14ac:dyDescent="0.25">
      <c r="A29" t="s">
        <v>1757</v>
      </c>
      <c r="B29" t="s">
        <v>1605</v>
      </c>
      <c r="C29" t="s">
        <v>1758</v>
      </c>
      <c r="D29" t="s">
        <v>57</v>
      </c>
      <c r="E29" t="s">
        <v>63</v>
      </c>
      <c r="F29">
        <v>1851607.2575699999</v>
      </c>
      <c r="G29">
        <v>2265534.06</v>
      </c>
      <c r="H29">
        <f>VLOOKUP($B29,SDPOR06I!$B:$BD,55,0)</f>
        <v>30491479.870000001</v>
      </c>
      <c r="I29">
        <f t="shared" si="0"/>
        <v>7.4300560997992648E-2</v>
      </c>
      <c r="J29">
        <f>SUMIFS(SDPOR06I!$BJ:$BJ,SDPOR06I!$B:$B,$B29,SDPOR06I!$BK:$BK,$C29)</f>
        <v>-1468.03</v>
      </c>
      <c r="K29" s="2">
        <v>1</v>
      </c>
      <c r="L29">
        <f t="shared" si="1"/>
        <v>-1468.03</v>
      </c>
      <c r="M29">
        <f t="shared" si="2"/>
        <v>2267002.09</v>
      </c>
      <c r="N29" t="str">
        <f>VLOOKUP($B29,SDPOR06I!$B:$C,2,0)</f>
        <v>BIL INVEST BONDS USD SOVEREIGN</v>
      </c>
    </row>
    <row r="30" spans="1:14" x14ac:dyDescent="0.25">
      <c r="A30" t="s">
        <v>1759</v>
      </c>
      <c r="B30" t="s">
        <v>1605</v>
      </c>
      <c r="C30" t="s">
        <v>1729</v>
      </c>
      <c r="D30" t="s">
        <v>63</v>
      </c>
      <c r="E30" t="s">
        <v>63</v>
      </c>
      <c r="F30">
        <v>2667622.4300000002</v>
      </c>
      <c r="G30">
        <v>2667622.4300000002</v>
      </c>
      <c r="H30">
        <f>VLOOKUP($B30,SDPOR06I!$B:$BD,55,0)</f>
        <v>30491479.870000001</v>
      </c>
      <c r="I30">
        <f t="shared" si="0"/>
        <v>8.74874699874644E-2</v>
      </c>
      <c r="J30">
        <f>SUMIFS(SDPOR06I!$BJ:$BJ,SDPOR06I!$B:$B,$B30,SDPOR06I!$BK:$BK,$C30)</f>
        <v>-1744.6200000000001</v>
      </c>
      <c r="K30" s="2">
        <v>1</v>
      </c>
      <c r="L30">
        <f t="shared" si="1"/>
        <v>-1744.6200000000001</v>
      </c>
      <c r="M30">
        <f t="shared" si="2"/>
        <v>2669367.0500000003</v>
      </c>
      <c r="N30" t="str">
        <f>VLOOKUP($B30,SDPOR06I!$B:$C,2,0)</f>
        <v>BIL INVEST BONDS USD SOVEREIGN</v>
      </c>
    </row>
    <row r="31" spans="1:14" x14ac:dyDescent="0.25">
      <c r="A31" t="s">
        <v>1760</v>
      </c>
      <c r="B31" t="s">
        <v>1605</v>
      </c>
      <c r="C31" t="s">
        <v>1731</v>
      </c>
      <c r="D31" t="s">
        <v>63</v>
      </c>
      <c r="E31" t="s">
        <v>63</v>
      </c>
      <c r="F31">
        <v>38876.480000000003</v>
      </c>
      <c r="G31">
        <v>38876.480000000003</v>
      </c>
      <c r="H31">
        <f>VLOOKUP($B31,SDPOR06I!$B:$BD,55,0)</f>
        <v>30491479.870000001</v>
      </c>
      <c r="I31">
        <f t="shared" si="0"/>
        <v>1.2749948564566014E-3</v>
      </c>
      <c r="J31">
        <f>SUMIFS(SDPOR06I!$BJ:$BJ,SDPOR06I!$B:$B,$B31,SDPOR06I!$BK:$BK,$C31)</f>
        <v>-25.179999999999996</v>
      </c>
      <c r="K31" s="2">
        <v>1</v>
      </c>
      <c r="L31">
        <f t="shared" si="1"/>
        <v>-25.179999999999996</v>
      </c>
      <c r="M31">
        <f t="shared" si="2"/>
        <v>38901.660000000003</v>
      </c>
      <c r="N31" t="str">
        <f>VLOOKUP($B31,SDPOR06I!$B:$C,2,0)</f>
        <v>BIL INVEST BONDS USD SOVEREIGN</v>
      </c>
    </row>
    <row r="32" spans="1:14" x14ac:dyDescent="0.25">
      <c r="A32" t="s">
        <v>1761</v>
      </c>
      <c r="B32" t="s">
        <v>1649</v>
      </c>
      <c r="C32" t="s">
        <v>1727</v>
      </c>
      <c r="D32" t="s">
        <v>63</v>
      </c>
      <c r="E32" t="s">
        <v>63</v>
      </c>
      <c r="F32">
        <v>20554391.539999999</v>
      </c>
      <c r="G32">
        <v>20554391.539999999</v>
      </c>
      <c r="H32">
        <f>VLOOKUP($B32,SDPOR06I!$B:$BD,55,0)</f>
        <v>24846607.949999999</v>
      </c>
      <c r="I32">
        <f t="shared" si="0"/>
        <v>0.82725141320547946</v>
      </c>
      <c r="J32">
        <f>SUMIFS(SDPOR06I!$BJ:$BJ,SDPOR06I!$B:$B,$B32,SDPOR06I!$BK:$BK,$C32)</f>
        <v>-15027.54</v>
      </c>
      <c r="K32" s="2">
        <v>1</v>
      </c>
      <c r="L32">
        <f t="shared" si="1"/>
        <v>-15027.54</v>
      </c>
      <c r="M32">
        <f t="shared" si="2"/>
        <v>20569419.079999998</v>
      </c>
      <c r="N32" t="str">
        <f>VLOOKUP($B32,SDPOR06I!$B:$C,2,0)</f>
        <v>BIL INVEST EQUITIES EMERGING MARKET</v>
      </c>
    </row>
    <row r="33" spans="1:14" x14ac:dyDescent="0.25">
      <c r="A33" t="s">
        <v>1762</v>
      </c>
      <c r="B33" t="s">
        <v>1649</v>
      </c>
      <c r="C33" t="s">
        <v>1729</v>
      </c>
      <c r="D33" t="s">
        <v>63</v>
      </c>
      <c r="E33" t="s">
        <v>63</v>
      </c>
      <c r="F33">
        <v>4205785.3</v>
      </c>
      <c r="G33">
        <v>4205785.3</v>
      </c>
      <c r="H33">
        <f>VLOOKUP($B33,SDPOR06I!$B:$BD,55,0)</f>
        <v>24846607.949999999</v>
      </c>
      <c r="I33">
        <f t="shared" si="0"/>
        <v>0.16926999888530056</v>
      </c>
      <c r="J33">
        <f>SUMIFS(SDPOR06I!$BJ:$BJ,SDPOR06I!$B:$B,$B33,SDPOR06I!$BK:$BK,$C33)</f>
        <v>-5388.4500000000007</v>
      </c>
      <c r="K33" s="2">
        <v>1</v>
      </c>
      <c r="L33">
        <f t="shared" si="1"/>
        <v>-5388.4500000000007</v>
      </c>
      <c r="M33">
        <f t="shared" si="2"/>
        <v>4211173.75</v>
      </c>
      <c r="N33" t="str">
        <f>VLOOKUP($B33,SDPOR06I!$B:$C,2,0)</f>
        <v>BIL INVEST EQUITIES EMERGING MARKET</v>
      </c>
    </row>
    <row r="34" spans="1:14" x14ac:dyDescent="0.25">
      <c r="A34" t="s">
        <v>1763</v>
      </c>
      <c r="B34" t="s">
        <v>1649</v>
      </c>
      <c r="C34" t="s">
        <v>1731</v>
      </c>
      <c r="D34" t="s">
        <v>63</v>
      </c>
      <c r="E34" t="s">
        <v>63</v>
      </c>
      <c r="F34">
        <v>86431.11</v>
      </c>
      <c r="G34">
        <v>86431.11</v>
      </c>
      <c r="H34">
        <f>VLOOKUP($B34,SDPOR06I!$B:$BD,55,0)</f>
        <v>24846607.949999999</v>
      </c>
      <c r="I34">
        <f t="shared" si="0"/>
        <v>3.4785879092200192E-3</v>
      </c>
      <c r="J34">
        <f>SUMIFS(SDPOR06I!$BJ:$BJ,SDPOR06I!$B:$B,$B34,SDPOR06I!$BK:$BK,$C34)</f>
        <v>-108.83</v>
      </c>
      <c r="K34" s="2">
        <v>1</v>
      </c>
      <c r="L34">
        <f t="shared" si="1"/>
        <v>-108.83</v>
      </c>
      <c r="M34">
        <f t="shared" si="2"/>
        <v>86539.94</v>
      </c>
      <c r="N34" t="str">
        <f>VLOOKUP($B34,SDPOR06I!$B:$C,2,0)</f>
        <v>BIL INVEST EQUITIES EMERGING MARKET</v>
      </c>
    </row>
    <row r="35" spans="1:14" x14ac:dyDescent="0.25">
      <c r="A35" t="s">
        <v>1764</v>
      </c>
      <c r="B35" t="s">
        <v>98</v>
      </c>
      <c r="C35" t="s">
        <v>1727</v>
      </c>
      <c r="D35" t="s">
        <v>57</v>
      </c>
      <c r="E35" t="s">
        <v>57</v>
      </c>
      <c r="F35">
        <v>93034985.379999995</v>
      </c>
      <c r="G35">
        <v>93034985.379999995</v>
      </c>
      <c r="H35">
        <f>VLOOKUP($B35,SDPOR06I!$B:$BD,55,0)</f>
        <v>107190099.39</v>
      </c>
      <c r="I35">
        <f t="shared" si="0"/>
        <v>0.8679438297888119</v>
      </c>
      <c r="J35">
        <f>SUMIFS(SDPOR06I!$BJ:$BJ,SDPOR06I!$B:$B,$B35,SDPOR06I!$BK:$BK,$C35)</f>
        <v>-66323.7</v>
      </c>
      <c r="K35" s="2">
        <v>1</v>
      </c>
      <c r="L35">
        <f t="shared" si="1"/>
        <v>-66323.7</v>
      </c>
      <c r="M35">
        <f t="shared" si="2"/>
        <v>93101309.079999998</v>
      </c>
      <c r="N35" t="str">
        <f>VLOOKUP($B35,SDPOR06I!$B:$C,2,0)</f>
        <v>BIL INVEST EQUITIES EUROPE</v>
      </c>
    </row>
    <row r="36" spans="1:14" x14ac:dyDescent="0.25">
      <c r="A36" t="s">
        <v>1765</v>
      </c>
      <c r="B36" t="s">
        <v>98</v>
      </c>
      <c r="C36" t="s">
        <v>1729</v>
      </c>
      <c r="D36" t="s">
        <v>57</v>
      </c>
      <c r="E36" t="s">
        <v>57</v>
      </c>
      <c r="F36">
        <v>14078671.359999999</v>
      </c>
      <c r="G36">
        <v>14078671.359999999</v>
      </c>
      <c r="H36">
        <f>VLOOKUP($B36,SDPOR06I!$B:$BD,55,0)</f>
        <v>107190099.39</v>
      </c>
      <c r="I36">
        <f t="shared" si="0"/>
        <v>0.1313430199255271</v>
      </c>
      <c r="J36">
        <f>SUMIFS(SDPOR06I!$BJ:$BJ,SDPOR06I!$B:$B,$B36,SDPOR06I!$BK:$BK,$C36)</f>
        <v>-19542.93</v>
      </c>
      <c r="K36" s="2">
        <v>1</v>
      </c>
      <c r="L36">
        <f t="shared" si="1"/>
        <v>-19542.93</v>
      </c>
      <c r="M36">
        <f t="shared" si="2"/>
        <v>14098214.289999999</v>
      </c>
      <c r="N36" t="str">
        <f>VLOOKUP($B36,SDPOR06I!$B:$C,2,0)</f>
        <v>BIL INVEST EQUITIES EUROPE</v>
      </c>
    </row>
    <row r="37" spans="1:14" x14ac:dyDescent="0.25">
      <c r="A37" t="s">
        <v>1766</v>
      </c>
      <c r="B37" t="s">
        <v>98</v>
      </c>
      <c r="C37" t="s">
        <v>1731</v>
      </c>
      <c r="D37" t="s">
        <v>57</v>
      </c>
      <c r="E37" t="s">
        <v>57</v>
      </c>
      <c r="F37">
        <v>76442.649999999994</v>
      </c>
      <c r="G37">
        <v>76442.649999999994</v>
      </c>
      <c r="H37">
        <f>VLOOKUP($B37,SDPOR06I!$B:$BD,55,0)</f>
        <v>107190099.39</v>
      </c>
      <c r="I37">
        <f t="shared" si="0"/>
        <v>7.1315028566091144E-4</v>
      </c>
      <c r="J37">
        <f>SUMIFS(SDPOR06I!$BJ:$BJ,SDPOR06I!$B:$B,$B37,SDPOR06I!$BK:$BK,$C37)</f>
        <v>-106.91</v>
      </c>
      <c r="K37" s="2">
        <v>1</v>
      </c>
      <c r="L37">
        <f t="shared" si="1"/>
        <v>-106.91</v>
      </c>
      <c r="M37">
        <f t="shared" si="2"/>
        <v>76549.56</v>
      </c>
      <c r="N37" t="str">
        <f>VLOOKUP($B37,SDPOR06I!$B:$C,2,0)</f>
        <v>BIL INVEST EQUITIES EUROPE</v>
      </c>
    </row>
    <row r="38" spans="1:14" x14ac:dyDescent="0.25">
      <c r="A38" t="s">
        <v>1767</v>
      </c>
      <c r="B38" t="s">
        <v>96</v>
      </c>
      <c r="C38" t="s">
        <v>1727</v>
      </c>
      <c r="D38" t="s">
        <v>73</v>
      </c>
      <c r="E38" t="s">
        <v>73</v>
      </c>
      <c r="F38">
        <v>2320090819.4000001</v>
      </c>
      <c r="G38">
        <v>2320090819.4000001</v>
      </c>
      <c r="H38">
        <f>VLOOKUP($B38,SDPOR06I!$B:$BD,55,0)</f>
        <v>2496256286</v>
      </c>
      <c r="I38">
        <f t="shared" si="0"/>
        <v>0.9294281330054105</v>
      </c>
      <c r="J38">
        <f>SUMIFS(SDPOR06I!$BJ:$BJ,SDPOR06I!$B:$B,$B38,SDPOR06I!$BK:$BK,$C38)</f>
        <v>-1609270</v>
      </c>
      <c r="K38" s="2">
        <v>1</v>
      </c>
      <c r="L38">
        <f t="shared" si="1"/>
        <v>-1609270</v>
      </c>
      <c r="M38">
        <f t="shared" si="2"/>
        <v>2321700089.4000001</v>
      </c>
      <c r="N38" t="str">
        <f>VLOOKUP($B38,SDPOR06I!$B:$C,2,0)</f>
        <v>BIL INVEST EQUITIES JAPAN</v>
      </c>
    </row>
    <row r="39" spans="1:14" x14ac:dyDescent="0.25">
      <c r="A39" t="s">
        <v>1768</v>
      </c>
      <c r="B39" t="s">
        <v>96</v>
      </c>
      <c r="C39" t="s">
        <v>1734</v>
      </c>
      <c r="D39" t="s">
        <v>57</v>
      </c>
      <c r="E39" t="s">
        <v>73</v>
      </c>
      <c r="F39" t="s">
        <v>1769</v>
      </c>
      <c r="G39" t="s">
        <v>1770</v>
      </c>
      <c r="H39">
        <f>VLOOKUP($B39,SDPOR06I!$B:$BD,55,0)</f>
        <v>2496256286</v>
      </c>
      <c r="I39" t="e">
        <f t="shared" si="0"/>
        <v>#VALUE!</v>
      </c>
      <c r="J39">
        <f>SUMIFS(SDPOR06I!$BJ:$BJ,SDPOR06I!$B:$B,$B39,SDPOR06I!$BK:$BK,$C39)</f>
        <v>0</v>
      </c>
      <c r="K39" s="2">
        <v>1</v>
      </c>
      <c r="L39">
        <f t="shared" si="1"/>
        <v>0</v>
      </c>
      <c r="M39" t="e">
        <f t="shared" si="2"/>
        <v>#VALUE!</v>
      </c>
      <c r="N39" t="str">
        <f>VLOOKUP($B39,SDPOR06I!$B:$C,2,0)</f>
        <v>BIL INVEST EQUITIES JAPAN</v>
      </c>
    </row>
    <row r="40" spans="1:14" x14ac:dyDescent="0.25">
      <c r="A40" t="s">
        <v>1771</v>
      </c>
      <c r="B40" t="s">
        <v>96</v>
      </c>
      <c r="C40" t="s">
        <v>1729</v>
      </c>
      <c r="D40" t="s">
        <v>73</v>
      </c>
      <c r="E40" t="s">
        <v>73</v>
      </c>
      <c r="F40">
        <v>174931000.31</v>
      </c>
      <c r="G40">
        <v>174931000.31</v>
      </c>
      <c r="H40">
        <f>VLOOKUP($B40,SDPOR06I!$B:$BD,55,0)</f>
        <v>2496256286</v>
      </c>
      <c r="I40">
        <f t="shared" si="0"/>
        <v>7.0077339931433627E-2</v>
      </c>
      <c r="J40">
        <f>SUMIFS(SDPOR06I!$BJ:$BJ,SDPOR06I!$B:$B,$B40,SDPOR06I!$BK:$BK,$C40)</f>
        <v>-219463</v>
      </c>
      <c r="K40" s="2">
        <v>1</v>
      </c>
      <c r="L40">
        <f t="shared" si="1"/>
        <v>-219463</v>
      </c>
      <c r="M40">
        <f t="shared" si="2"/>
        <v>175150463.31</v>
      </c>
      <c r="N40" t="str">
        <f>VLOOKUP($B40,SDPOR06I!$B:$C,2,0)</f>
        <v>BIL INVEST EQUITIES JAPAN</v>
      </c>
    </row>
    <row r="41" spans="1:14" x14ac:dyDescent="0.25">
      <c r="A41" t="s">
        <v>1772</v>
      </c>
      <c r="B41" t="s">
        <v>96</v>
      </c>
      <c r="C41" t="s">
        <v>1731</v>
      </c>
      <c r="D41" t="s">
        <v>73</v>
      </c>
      <c r="E41" t="s">
        <v>73</v>
      </c>
      <c r="F41">
        <v>1234466.29</v>
      </c>
      <c r="G41">
        <v>1234466.29</v>
      </c>
      <c r="H41">
        <f>VLOOKUP($B41,SDPOR06I!$B:$BD,55,0)</f>
        <v>2496256286</v>
      </c>
      <c r="I41">
        <f t="shared" si="0"/>
        <v>4.9452706315588626E-4</v>
      </c>
      <c r="J41">
        <f>SUMIFS(SDPOR06I!$BJ:$BJ,SDPOR06I!$B:$B,$B41,SDPOR06I!$BK:$BK,$C41)</f>
        <v>-1639</v>
      </c>
      <c r="K41" s="2">
        <v>1</v>
      </c>
      <c r="L41">
        <f t="shared" si="1"/>
        <v>-1639</v>
      </c>
      <c r="M41">
        <f t="shared" si="2"/>
        <v>1236105.29</v>
      </c>
      <c r="N41" t="str">
        <f>VLOOKUP($B41,SDPOR06I!$B:$C,2,0)</f>
        <v>BIL INVEST EQUITIES JAPAN</v>
      </c>
    </row>
    <row r="42" spans="1:14" x14ac:dyDescent="0.25">
      <c r="A42" t="s">
        <v>1773</v>
      </c>
      <c r="B42" t="s">
        <v>1681</v>
      </c>
      <c r="C42" t="s">
        <v>1727</v>
      </c>
      <c r="D42" t="s">
        <v>63</v>
      </c>
      <c r="E42" t="s">
        <v>63</v>
      </c>
      <c r="F42">
        <v>80902060.340000004</v>
      </c>
      <c r="G42">
        <v>80902060.340000004</v>
      </c>
      <c r="H42">
        <f>VLOOKUP($B42,SDPOR06I!$B:$BD,55,0)</f>
        <v>94848031.060000002</v>
      </c>
      <c r="I42">
        <f t="shared" si="0"/>
        <v>0.85296510044391005</v>
      </c>
      <c r="J42">
        <f>SUMIFS(SDPOR06I!$BJ:$BJ,SDPOR06I!$B:$B,$B42,SDPOR06I!$BK:$BK,$C42)</f>
        <v>-49138.69</v>
      </c>
      <c r="K42" s="2">
        <v>1</v>
      </c>
      <c r="L42">
        <f t="shared" si="1"/>
        <v>-49138.69</v>
      </c>
      <c r="M42">
        <f t="shared" si="2"/>
        <v>80951199.030000001</v>
      </c>
      <c r="N42" t="str">
        <f>VLOOKUP($B42,SDPOR06I!$B:$C,2,0)</f>
        <v>BIL INVEST EQUITIES US</v>
      </c>
    </row>
    <row r="43" spans="1:14" x14ac:dyDescent="0.25">
      <c r="A43" t="s">
        <v>1774</v>
      </c>
      <c r="B43" t="s">
        <v>1681</v>
      </c>
      <c r="C43" t="s">
        <v>1729</v>
      </c>
      <c r="D43" t="s">
        <v>63</v>
      </c>
      <c r="E43" t="s">
        <v>63</v>
      </c>
      <c r="F43">
        <v>13879915.119999999</v>
      </c>
      <c r="G43">
        <v>13879915.119999999</v>
      </c>
      <c r="H43">
        <f>VLOOKUP($B43,SDPOR06I!$B:$BD,55,0)</f>
        <v>94848031.060000002</v>
      </c>
      <c r="I43">
        <f t="shared" si="0"/>
        <v>0.14633846338064405</v>
      </c>
      <c r="J43">
        <f>SUMIFS(SDPOR06I!$BJ:$BJ,SDPOR06I!$B:$B,$B43,SDPOR06I!$BK:$BK,$C43)</f>
        <v>-15756.18</v>
      </c>
      <c r="K43" s="2">
        <v>1</v>
      </c>
      <c r="L43">
        <f t="shared" si="1"/>
        <v>-15756.18</v>
      </c>
      <c r="M43">
        <f t="shared" si="2"/>
        <v>13895671.299999999</v>
      </c>
      <c r="N43" t="str">
        <f>VLOOKUP($B43,SDPOR06I!$B:$C,2,0)</f>
        <v>BIL INVEST EQUITIES US</v>
      </c>
    </row>
    <row r="44" spans="1:14" x14ac:dyDescent="0.25">
      <c r="A44" t="s">
        <v>1775</v>
      </c>
      <c r="B44" t="s">
        <v>1681</v>
      </c>
      <c r="C44" t="s">
        <v>1731</v>
      </c>
      <c r="D44" t="s">
        <v>63</v>
      </c>
      <c r="E44" t="s">
        <v>63</v>
      </c>
      <c r="F44">
        <v>66055.600000000006</v>
      </c>
      <c r="G44">
        <v>66055.600000000006</v>
      </c>
      <c r="H44">
        <f>VLOOKUP($B44,SDPOR06I!$B:$BD,55,0)</f>
        <v>94848031.060000002</v>
      </c>
      <c r="I44">
        <f t="shared" si="0"/>
        <v>6.9643617544589656E-4</v>
      </c>
      <c r="J44">
        <f>SUMIFS(SDPOR06I!$BJ:$BJ,SDPOR06I!$B:$B,$B44,SDPOR06I!$BK:$BK,$C44)</f>
        <v>-75.53</v>
      </c>
      <c r="K44" s="2">
        <v>1</v>
      </c>
      <c r="L44">
        <f t="shared" si="1"/>
        <v>-75.53</v>
      </c>
      <c r="M44">
        <f t="shared" si="2"/>
        <v>66131.13</v>
      </c>
      <c r="N44" t="str">
        <f>VLOOKUP($B44,SDPOR06I!$B:$C,2,0)</f>
        <v>BIL INVEST EQUITIES US</v>
      </c>
    </row>
    <row r="45" spans="1:14" x14ac:dyDescent="0.25">
      <c r="A45" t="s">
        <v>1776</v>
      </c>
      <c r="B45" t="s">
        <v>77</v>
      </c>
      <c r="C45" t="s">
        <v>1729</v>
      </c>
      <c r="D45" t="s">
        <v>57</v>
      </c>
      <c r="E45" t="s">
        <v>57</v>
      </c>
      <c r="F45">
        <v>4707396.1900000004</v>
      </c>
      <c r="G45">
        <v>4707396.1900000004</v>
      </c>
      <c r="H45">
        <f>VLOOKUP($B45,SDPOR06I!$B:$BD,55,0)</f>
        <v>4707396.1900000004</v>
      </c>
      <c r="I45">
        <f t="shared" si="0"/>
        <v>1</v>
      </c>
      <c r="J45">
        <f>SUMIFS(SDPOR06I!$BJ:$BJ,SDPOR06I!$B:$B,$B45,SDPOR06I!$BK:$BK,$C45)</f>
        <v>-4775.29</v>
      </c>
      <c r="K45" s="2">
        <v>1</v>
      </c>
      <c r="L45">
        <f t="shared" si="1"/>
        <v>-4775.29</v>
      </c>
      <c r="M45">
        <f t="shared" si="2"/>
        <v>4712171.4800000004</v>
      </c>
      <c r="N45" t="str">
        <f>VLOOKUP($B45,SDPOR06I!$B:$C,2,0)</f>
        <v>BIL INVEST PATRIMONIAL - DEFENSIVE</v>
      </c>
    </row>
    <row r="46" spans="1:14" x14ac:dyDescent="0.25">
      <c r="A46" t="s">
        <v>1777</v>
      </c>
      <c r="B46" t="s">
        <v>122</v>
      </c>
      <c r="C46" t="s">
        <v>1729</v>
      </c>
      <c r="D46" t="s">
        <v>57</v>
      </c>
      <c r="E46" t="s">
        <v>57</v>
      </c>
      <c r="F46">
        <v>29130446.649999999</v>
      </c>
      <c r="G46">
        <v>29130446.649999999</v>
      </c>
      <c r="H46">
        <f>VLOOKUP($B46,SDPOR06I!$B:$BD,55,0)</f>
        <v>30245363.870000001</v>
      </c>
      <c r="I46">
        <f t="shared" si="0"/>
        <v>0.96313758284436202</v>
      </c>
      <c r="J46">
        <f>SUMIFS(SDPOR06I!$BJ:$BJ,SDPOR06I!$B:$B,$B46,SDPOR06I!$BK:$BK,$C46)</f>
        <v>-38135.979999999996</v>
      </c>
      <c r="K46" s="2">
        <v>1</v>
      </c>
      <c r="L46">
        <f t="shared" si="1"/>
        <v>-38135.979999999996</v>
      </c>
      <c r="M46">
        <f t="shared" si="2"/>
        <v>29168582.629999999</v>
      </c>
      <c r="N46" t="str">
        <f>VLOOKUP($B46,SDPOR06I!$B:$C,2,0)</f>
        <v>BIL INVEST PATRIMONIAL - HIGH</v>
      </c>
    </row>
    <row r="47" spans="1:14" x14ac:dyDescent="0.25">
      <c r="A47" t="s">
        <v>1778</v>
      </c>
      <c r="B47" t="s">
        <v>122</v>
      </c>
      <c r="C47" t="s">
        <v>1731</v>
      </c>
      <c r="D47" t="s">
        <v>57</v>
      </c>
      <c r="E47" t="s">
        <v>57</v>
      </c>
      <c r="F47">
        <v>1054478.29</v>
      </c>
      <c r="G47">
        <v>1054478.29</v>
      </c>
      <c r="H47">
        <f>VLOOKUP($B47,SDPOR06I!$B:$BD,55,0)</f>
        <v>30245363.870000001</v>
      </c>
      <c r="I47">
        <f t="shared" si="0"/>
        <v>3.486412974009296E-2</v>
      </c>
      <c r="J47">
        <f>SUMIFS(SDPOR06I!$BJ:$BJ,SDPOR06I!$B:$B,$B47,SDPOR06I!$BK:$BK,$C47)</f>
        <v>-1379.22</v>
      </c>
      <c r="K47" s="2">
        <v>1</v>
      </c>
      <c r="L47">
        <f t="shared" si="1"/>
        <v>-1379.22</v>
      </c>
      <c r="M47">
        <f t="shared" si="2"/>
        <v>1055857.51</v>
      </c>
      <c r="N47" t="str">
        <f>VLOOKUP($B47,SDPOR06I!$B:$C,2,0)</f>
        <v>BIL INVEST PATRIMONIAL - HIGH</v>
      </c>
    </row>
    <row r="48" spans="1:14" x14ac:dyDescent="0.25">
      <c r="A48" t="s">
        <v>1779</v>
      </c>
      <c r="B48" t="s">
        <v>122</v>
      </c>
      <c r="C48" t="s">
        <v>1727</v>
      </c>
      <c r="D48" t="s">
        <v>57</v>
      </c>
      <c r="E48" t="s">
        <v>57</v>
      </c>
      <c r="F48">
        <v>15372.7</v>
      </c>
      <c r="G48">
        <v>15372.7</v>
      </c>
      <c r="H48">
        <f>VLOOKUP($B48,SDPOR06I!$B:$BD,55,0)</f>
        <v>30245363.870000001</v>
      </c>
      <c r="I48">
        <f t="shared" si="0"/>
        <v>5.0826632690135988E-4</v>
      </c>
      <c r="J48">
        <f>SUMIFS(SDPOR06I!$BJ:$BJ,SDPOR06I!$B:$B,$B48,SDPOR06I!$BK:$BK,$C48)</f>
        <v>-6.01</v>
      </c>
      <c r="K48" s="2">
        <v>1</v>
      </c>
      <c r="L48">
        <f t="shared" si="1"/>
        <v>-6.01</v>
      </c>
      <c r="M48">
        <f t="shared" si="2"/>
        <v>15378.710000000001</v>
      </c>
      <c r="N48" t="str">
        <f>VLOOKUP($B48,SDPOR06I!$B:$C,2,0)</f>
        <v>BIL INVEST PATRIMONIAL - HIGH</v>
      </c>
    </row>
    <row r="49" spans="1:14" x14ac:dyDescent="0.25">
      <c r="A49" t="s">
        <v>1780</v>
      </c>
      <c r="B49" t="s">
        <v>122</v>
      </c>
      <c r="C49" t="s">
        <v>1781</v>
      </c>
      <c r="D49" t="s">
        <v>63</v>
      </c>
      <c r="E49" t="s">
        <v>57</v>
      </c>
      <c r="F49">
        <v>55140.78572</v>
      </c>
      <c r="G49">
        <v>45066.23</v>
      </c>
      <c r="H49">
        <f>VLOOKUP($B49,SDPOR06I!$B:$BD,55,0)</f>
        <v>30245363.870000001</v>
      </c>
      <c r="I49">
        <f t="shared" si="0"/>
        <v>1.4900210886436263E-3</v>
      </c>
      <c r="J49">
        <f>SUMIFS(SDPOR06I!$BJ:$BJ,SDPOR06I!$B:$B,$B49,SDPOR06I!$BK:$BK,$C49)</f>
        <v>-383.22000000000389</v>
      </c>
      <c r="K49" s="2">
        <v>1</v>
      </c>
      <c r="L49">
        <f t="shared" si="1"/>
        <v>-383.22000000000389</v>
      </c>
      <c r="M49">
        <f t="shared" si="2"/>
        <v>45449.450000000004</v>
      </c>
      <c r="N49" t="str">
        <f>VLOOKUP($B49,SDPOR06I!$B:$C,2,0)</f>
        <v>BIL INVEST PATRIMONIAL - HIGH</v>
      </c>
    </row>
    <row r="50" spans="1:14" x14ac:dyDescent="0.25">
      <c r="A50" t="s">
        <v>1782</v>
      </c>
      <c r="B50" t="s">
        <v>115</v>
      </c>
      <c r="C50" t="s">
        <v>1727</v>
      </c>
      <c r="D50" t="s">
        <v>57</v>
      </c>
      <c r="E50" t="s">
        <v>57</v>
      </c>
      <c r="F50">
        <v>1892540.39</v>
      </c>
      <c r="G50">
        <v>1892540.39</v>
      </c>
      <c r="H50">
        <f>VLOOKUP($B50,SDPOR06I!$B:$BD,55,0)</f>
        <v>137294692.78999999</v>
      </c>
      <c r="I50">
        <f t="shared" si="0"/>
        <v>1.3784512361994558E-2</v>
      </c>
      <c r="J50">
        <f>SUMIFS(SDPOR06I!$BJ:$BJ,SDPOR06I!$B:$B,$B50,SDPOR06I!$BK:$BK,$C50)</f>
        <v>-654.64</v>
      </c>
      <c r="K50" s="2">
        <v>1</v>
      </c>
      <c r="L50">
        <f t="shared" si="1"/>
        <v>-654.64</v>
      </c>
      <c r="M50">
        <f t="shared" si="2"/>
        <v>1893195.0299999998</v>
      </c>
      <c r="N50" t="str">
        <f>VLOOKUP($B50,SDPOR06I!$B:$C,2,0)</f>
        <v>BIL INVEST PATRIMONIAL - LOW</v>
      </c>
    </row>
    <row r="51" spans="1:14" x14ac:dyDescent="0.25">
      <c r="A51" t="s">
        <v>1783</v>
      </c>
      <c r="B51" t="s">
        <v>115</v>
      </c>
      <c r="C51" t="s">
        <v>1729</v>
      </c>
      <c r="D51" t="s">
        <v>57</v>
      </c>
      <c r="E51" t="s">
        <v>57</v>
      </c>
      <c r="F51">
        <v>129135194.45</v>
      </c>
      <c r="G51">
        <v>129135194.45</v>
      </c>
      <c r="H51">
        <f>VLOOKUP($B51,SDPOR06I!$B:$BD,55,0)</f>
        <v>137294692.78999999</v>
      </c>
      <c r="I51">
        <f t="shared" si="0"/>
        <v>0.9405694555689752</v>
      </c>
      <c r="J51">
        <f>SUMIFS(SDPOR06I!$BJ:$BJ,SDPOR06I!$B:$B,$B51,SDPOR06I!$BK:$BK,$C51)</f>
        <v>-147841.32</v>
      </c>
      <c r="K51" s="2">
        <v>1</v>
      </c>
      <c r="L51">
        <f t="shared" si="1"/>
        <v>-147841.32</v>
      </c>
      <c r="M51">
        <f t="shared" si="2"/>
        <v>129283035.77</v>
      </c>
      <c r="N51" t="str">
        <f>VLOOKUP($B51,SDPOR06I!$B:$C,2,0)</f>
        <v>BIL INVEST PATRIMONIAL - LOW</v>
      </c>
    </row>
    <row r="52" spans="1:14" x14ac:dyDescent="0.25">
      <c r="A52" t="s">
        <v>1784</v>
      </c>
      <c r="B52" t="s">
        <v>115</v>
      </c>
      <c r="C52" t="s">
        <v>1731</v>
      </c>
      <c r="D52" t="s">
        <v>57</v>
      </c>
      <c r="E52" t="s">
        <v>57</v>
      </c>
      <c r="F52">
        <v>1780201.75</v>
      </c>
      <c r="G52">
        <v>1780201.75</v>
      </c>
      <c r="H52">
        <f>VLOOKUP($B52,SDPOR06I!$B:$BD,55,0)</f>
        <v>137294692.78999999</v>
      </c>
      <c r="I52">
        <f t="shared" si="0"/>
        <v>1.2966282336367652E-2</v>
      </c>
      <c r="J52">
        <f>SUMIFS(SDPOR06I!$BJ:$BJ,SDPOR06I!$B:$B,$B52,SDPOR06I!$BK:$BK,$C52)</f>
        <v>-2136.36</v>
      </c>
      <c r="K52" s="2">
        <v>1</v>
      </c>
      <c r="L52">
        <f t="shared" si="1"/>
        <v>-2136.36</v>
      </c>
      <c r="M52">
        <f t="shared" si="2"/>
        <v>1782338.11</v>
      </c>
      <c r="N52" t="str">
        <f>VLOOKUP($B52,SDPOR06I!$B:$C,2,0)</f>
        <v>BIL INVEST PATRIMONIAL - LOW</v>
      </c>
    </row>
    <row r="53" spans="1:14" x14ac:dyDescent="0.25">
      <c r="A53" t="s">
        <v>1785</v>
      </c>
      <c r="B53" t="s">
        <v>115</v>
      </c>
      <c r="C53" t="s">
        <v>1786</v>
      </c>
      <c r="D53" t="s">
        <v>63</v>
      </c>
      <c r="E53" t="s">
        <v>57</v>
      </c>
      <c r="F53">
        <v>25293.0543</v>
      </c>
      <c r="G53">
        <v>20671.86</v>
      </c>
      <c r="H53">
        <f>VLOOKUP($B53,SDPOR06I!$B:$BD,55,0)</f>
        <v>137294692.78999999</v>
      </c>
      <c r="I53">
        <f t="shared" si="0"/>
        <v>1.5056561604765583E-4</v>
      </c>
      <c r="J53">
        <f>SUMIFS(SDPOR06I!$BJ:$BJ,SDPOR06I!$B:$B,$B53,SDPOR06I!$BK:$BK,$C53)</f>
        <v>-190.25999999999948</v>
      </c>
      <c r="K53" s="2">
        <v>1</v>
      </c>
      <c r="L53">
        <f t="shared" si="1"/>
        <v>-190.25999999999948</v>
      </c>
      <c r="M53">
        <f t="shared" si="2"/>
        <v>20862.12</v>
      </c>
      <c r="N53" t="str">
        <f>VLOOKUP($B53,SDPOR06I!$B:$C,2,0)</f>
        <v>BIL INVEST PATRIMONIAL - LOW</v>
      </c>
    </row>
    <row r="54" spans="1:14" x14ac:dyDescent="0.25">
      <c r="A54" t="s">
        <v>1787</v>
      </c>
      <c r="B54" t="s">
        <v>115</v>
      </c>
      <c r="C54" t="s">
        <v>1781</v>
      </c>
      <c r="D54" t="s">
        <v>63</v>
      </c>
      <c r="E54" t="s">
        <v>57</v>
      </c>
      <c r="F54">
        <v>5464477.4942100001</v>
      </c>
      <c r="G54">
        <v>4466084.34</v>
      </c>
      <c r="H54">
        <f>VLOOKUP($B54,SDPOR06I!$B:$BD,55,0)</f>
        <v>137294692.78999999</v>
      </c>
      <c r="I54">
        <f t="shared" si="0"/>
        <v>3.252918411661497E-2</v>
      </c>
      <c r="J54">
        <f>SUMIFS(SDPOR06I!$BJ:$BJ,SDPOR06I!$B:$B,$B54,SDPOR06I!$BK:$BK,$C54)</f>
        <v>-40798.209999999963</v>
      </c>
      <c r="K54" s="2">
        <v>1</v>
      </c>
      <c r="L54">
        <f t="shared" si="1"/>
        <v>-40798.209999999963</v>
      </c>
      <c r="M54">
        <f t="shared" si="2"/>
        <v>4506882.55</v>
      </c>
      <c r="N54" t="str">
        <f>VLOOKUP($B54,SDPOR06I!$B:$C,2,0)</f>
        <v>BIL INVEST PATRIMONIAL - LOW</v>
      </c>
    </row>
    <row r="55" spans="1:14" x14ac:dyDescent="0.25">
      <c r="A55" t="s">
        <v>1788</v>
      </c>
      <c r="B55" t="s">
        <v>115</v>
      </c>
      <c r="C55" t="s">
        <v>1789</v>
      </c>
      <c r="D55" t="s">
        <v>57</v>
      </c>
      <c r="E55" t="s">
        <v>57</v>
      </c>
      <c r="F55" t="s">
        <v>1769</v>
      </c>
      <c r="G55" t="s">
        <v>1770</v>
      </c>
      <c r="H55">
        <f>VLOOKUP($B55,SDPOR06I!$B:$BD,55,0)</f>
        <v>137294692.78999999</v>
      </c>
      <c r="I55" t="e">
        <f t="shared" si="0"/>
        <v>#VALUE!</v>
      </c>
      <c r="J55">
        <f>SUMIFS(SDPOR06I!$BJ:$BJ,SDPOR06I!$B:$B,$B55,SDPOR06I!$BK:$BK,$C55)</f>
        <v>0</v>
      </c>
      <c r="K55" s="2">
        <v>1</v>
      </c>
      <c r="L55">
        <f t="shared" si="1"/>
        <v>0</v>
      </c>
      <c r="M55" t="e">
        <f t="shared" si="2"/>
        <v>#VALUE!</v>
      </c>
      <c r="N55" t="str">
        <f>VLOOKUP($B55,SDPOR06I!$B:$C,2,0)</f>
        <v>BIL INVEST PATRIMONIAL - LOW</v>
      </c>
    </row>
    <row r="56" spans="1:14" x14ac:dyDescent="0.25">
      <c r="A56" t="s">
        <v>1790</v>
      </c>
      <c r="B56" t="s">
        <v>85</v>
      </c>
      <c r="C56" t="s">
        <v>1729</v>
      </c>
      <c r="D56" t="s">
        <v>57</v>
      </c>
      <c r="E56" t="s">
        <v>57</v>
      </c>
      <c r="F56">
        <v>74423297.650000006</v>
      </c>
      <c r="G56">
        <v>74423297.650000006</v>
      </c>
      <c r="H56">
        <f>VLOOKUP($B56,SDPOR06I!$B:$BD,55,0)</f>
        <v>79757715.489999995</v>
      </c>
      <c r="I56">
        <f t="shared" si="0"/>
        <v>0.93311721872639619</v>
      </c>
      <c r="J56">
        <f>SUMIFS(SDPOR06I!$BJ:$BJ,SDPOR06I!$B:$B,$B56,SDPOR06I!$BK:$BK,$C56)</f>
        <v>-89358.23</v>
      </c>
      <c r="K56" s="2">
        <v>1</v>
      </c>
      <c r="L56">
        <f t="shared" si="1"/>
        <v>-89358.23</v>
      </c>
      <c r="M56">
        <f t="shared" si="2"/>
        <v>74512655.88000001</v>
      </c>
      <c r="N56" t="str">
        <f>VLOOKUP($B56,SDPOR06I!$B:$C,2,0)</f>
        <v>BIL INVEST PATRIMONIAL - MEDIUM</v>
      </c>
    </row>
    <row r="57" spans="1:14" x14ac:dyDescent="0.25">
      <c r="A57" t="s">
        <v>1791</v>
      </c>
      <c r="B57" t="s">
        <v>85</v>
      </c>
      <c r="C57" t="s">
        <v>1781</v>
      </c>
      <c r="D57" t="s">
        <v>63</v>
      </c>
      <c r="E57" t="s">
        <v>57</v>
      </c>
      <c r="F57">
        <v>6054597.3477100004</v>
      </c>
      <c r="G57">
        <v>4948385.72</v>
      </c>
      <c r="H57">
        <f>VLOOKUP($B57,SDPOR06I!$B:$BD,55,0)</f>
        <v>79757715.489999995</v>
      </c>
      <c r="I57">
        <f t="shared" si="0"/>
        <v>6.2042721379355799E-2</v>
      </c>
      <c r="J57">
        <f>SUMIFS(SDPOR06I!$BJ:$BJ,SDPOR06I!$B:$B,$B57,SDPOR06I!$BK:$BK,$C57)</f>
        <v>-45336.570000000298</v>
      </c>
      <c r="K57" s="2">
        <v>1</v>
      </c>
      <c r="L57">
        <f t="shared" si="1"/>
        <v>-45336.570000000298</v>
      </c>
      <c r="M57">
        <f t="shared" si="2"/>
        <v>4993722.29</v>
      </c>
      <c r="N57" t="str">
        <f>VLOOKUP($B57,SDPOR06I!$B:$C,2,0)</f>
        <v>BIL INVEST PATRIMONIAL - MEDIUM</v>
      </c>
    </row>
    <row r="58" spans="1:14" x14ac:dyDescent="0.25">
      <c r="A58" t="s">
        <v>1792</v>
      </c>
      <c r="B58" t="s">
        <v>85</v>
      </c>
      <c r="C58" t="s">
        <v>1731</v>
      </c>
      <c r="D58" t="s">
        <v>57</v>
      </c>
      <c r="E58" t="s">
        <v>57</v>
      </c>
      <c r="F58">
        <v>219123.41</v>
      </c>
      <c r="G58">
        <v>219123.41</v>
      </c>
      <c r="H58">
        <f>VLOOKUP($B58,SDPOR06I!$B:$BD,55,0)</f>
        <v>79757715.489999995</v>
      </c>
      <c r="I58">
        <f t="shared" si="0"/>
        <v>2.7473631692406441E-3</v>
      </c>
      <c r="J58">
        <f>SUMIFS(SDPOR06I!$BJ:$BJ,SDPOR06I!$B:$B,$B58,SDPOR06I!$BK:$BK,$C58)</f>
        <v>-248.9</v>
      </c>
      <c r="K58" s="2">
        <v>1</v>
      </c>
      <c r="L58">
        <f t="shared" si="1"/>
        <v>-248.9</v>
      </c>
      <c r="M58">
        <f t="shared" si="2"/>
        <v>219372.31</v>
      </c>
      <c r="N58" t="str">
        <f>VLOOKUP($B58,SDPOR06I!$B:$C,2,0)</f>
        <v>BIL INVEST PATRIMONIAL - MEDIUM</v>
      </c>
    </row>
    <row r="59" spans="1:14" x14ac:dyDescent="0.25">
      <c r="A59" t="s">
        <v>1793</v>
      </c>
      <c r="B59" t="s">
        <v>85</v>
      </c>
      <c r="C59" t="s">
        <v>1727</v>
      </c>
      <c r="D59" t="s">
        <v>57</v>
      </c>
      <c r="E59" t="s">
        <v>57</v>
      </c>
      <c r="F59">
        <v>166908.71</v>
      </c>
      <c r="G59">
        <v>166908.71</v>
      </c>
      <c r="H59">
        <f>VLOOKUP($B59,SDPOR06I!$B:$BD,55,0)</f>
        <v>79757715.489999995</v>
      </c>
      <c r="I59">
        <f t="shared" si="0"/>
        <v>2.0926967250074631E-3</v>
      </c>
      <c r="J59">
        <f>SUMIFS(SDPOR06I!$BJ:$BJ,SDPOR06I!$B:$B,$B59,SDPOR06I!$BK:$BK,$C59)</f>
        <v>-24.35</v>
      </c>
      <c r="K59" s="2">
        <v>1</v>
      </c>
      <c r="L59">
        <f t="shared" si="1"/>
        <v>-24.35</v>
      </c>
      <c r="M59">
        <f t="shared" si="2"/>
        <v>166933.06</v>
      </c>
      <c r="N59" t="str">
        <f>VLOOKUP($B59,SDPOR06I!$B:$C,2,0)</f>
        <v>BIL INVEST PATRIMONIAL - MEDIUM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2"/>
  <sheetViews>
    <sheetView workbookViewId="0"/>
  </sheetViews>
  <sheetFormatPr baseColWidth="10" defaultColWidth="9.140625" defaultRowHeight="15" x14ac:dyDescent="0.25"/>
  <sheetData>
    <row r="1" spans="1:2" x14ac:dyDescent="0.25">
      <c r="A1" t="s">
        <v>1801</v>
      </c>
      <c r="B1">
        <v>0.81729393976543674</v>
      </c>
    </row>
    <row r="2" spans="1:2" x14ac:dyDescent="0.25">
      <c r="A2" t="s">
        <v>1802</v>
      </c>
      <c r="B2">
        <v>1.2235499999999999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903"/>
  <sheetViews>
    <sheetView topLeftCell="A375" workbookViewId="0">
      <selection activeCell="D392" sqref="D392"/>
    </sheetView>
  </sheetViews>
  <sheetFormatPr baseColWidth="10" defaultColWidth="9.140625" defaultRowHeight="15" x14ac:dyDescent="0.25"/>
  <cols>
    <col min="3" max="3" width="16.5703125" customWidth="1"/>
    <col min="4" max="4" width="35.140625" customWidth="1"/>
  </cols>
  <sheetData>
    <row r="1" spans="1:11" x14ac:dyDescent="0.25">
      <c r="A1" t="s">
        <v>1810</v>
      </c>
      <c r="B1" t="s">
        <v>1811</v>
      </c>
      <c r="C1" t="s">
        <v>1812</v>
      </c>
      <c r="D1" t="s">
        <v>1813</v>
      </c>
      <c r="E1" t="s">
        <v>1814</v>
      </c>
      <c r="F1" t="s">
        <v>269</v>
      </c>
      <c r="G1" t="s">
        <v>1815</v>
      </c>
      <c r="H1" t="s">
        <v>1816</v>
      </c>
      <c r="I1" t="s">
        <v>1817</v>
      </c>
      <c r="J1" t="s">
        <v>1818</v>
      </c>
      <c r="K1" t="s">
        <v>1819</v>
      </c>
    </row>
    <row r="2" spans="1:11" x14ac:dyDescent="0.25">
      <c r="A2">
        <v>20201231</v>
      </c>
      <c r="B2" t="s">
        <v>1503</v>
      </c>
      <c r="C2" t="s">
        <v>1504</v>
      </c>
      <c r="E2" t="s">
        <v>61</v>
      </c>
      <c r="G2">
        <v>601017.54</v>
      </c>
      <c r="J2" t="s">
        <v>57</v>
      </c>
      <c r="K2">
        <v>62905695.880000003</v>
      </c>
    </row>
    <row r="3" spans="1:11" x14ac:dyDescent="0.25">
      <c r="A3">
        <v>20201231</v>
      </c>
      <c r="B3" t="s">
        <v>1503</v>
      </c>
      <c r="C3" t="s">
        <v>1504</v>
      </c>
      <c r="E3" t="s">
        <v>66</v>
      </c>
      <c r="G3">
        <v>-39.729999999999997</v>
      </c>
      <c r="J3" t="s">
        <v>57</v>
      </c>
      <c r="K3">
        <v>62905695.880000003</v>
      </c>
    </row>
    <row r="4" spans="1:11" x14ac:dyDescent="0.25">
      <c r="A4">
        <v>20201231</v>
      </c>
      <c r="B4" t="s">
        <v>1503</v>
      </c>
      <c r="C4" t="s">
        <v>1504</v>
      </c>
      <c r="E4" t="s">
        <v>82</v>
      </c>
      <c r="G4">
        <v>151641.5</v>
      </c>
      <c r="J4" t="s">
        <v>57</v>
      </c>
      <c r="K4">
        <v>62905695.880000003</v>
      </c>
    </row>
    <row r="5" spans="1:11" x14ac:dyDescent="0.25">
      <c r="A5">
        <v>20201231</v>
      </c>
      <c r="B5" t="s">
        <v>1503</v>
      </c>
      <c r="C5" t="s">
        <v>1504</v>
      </c>
      <c r="E5" t="s">
        <v>90</v>
      </c>
      <c r="G5">
        <v>-0.56999999999999995</v>
      </c>
      <c r="J5" t="s">
        <v>57</v>
      </c>
      <c r="K5">
        <v>62905695.880000003</v>
      </c>
    </row>
    <row r="6" spans="1:11" x14ac:dyDescent="0.25">
      <c r="A6">
        <v>20201231</v>
      </c>
      <c r="B6" t="s">
        <v>1503</v>
      </c>
      <c r="C6" t="s">
        <v>1504</v>
      </c>
      <c r="E6" t="s">
        <v>81</v>
      </c>
      <c r="G6">
        <v>-6646.86</v>
      </c>
      <c r="J6" t="s">
        <v>57</v>
      </c>
      <c r="K6">
        <v>62905695.880000003</v>
      </c>
    </row>
    <row r="7" spans="1:11" x14ac:dyDescent="0.25">
      <c r="A7">
        <v>20201231</v>
      </c>
      <c r="B7" t="s">
        <v>1503</v>
      </c>
      <c r="C7" t="s">
        <v>1504</v>
      </c>
      <c r="E7" t="s">
        <v>91</v>
      </c>
      <c r="G7">
        <v>-12644.8</v>
      </c>
      <c r="J7" t="s">
        <v>57</v>
      </c>
      <c r="K7">
        <v>62905695.880000003</v>
      </c>
    </row>
    <row r="8" spans="1:11" x14ac:dyDescent="0.25">
      <c r="A8">
        <v>20201231</v>
      </c>
      <c r="B8" t="s">
        <v>1503</v>
      </c>
      <c r="C8" t="s">
        <v>1504</v>
      </c>
      <c r="E8" t="s">
        <v>89</v>
      </c>
      <c r="G8">
        <v>-0.36</v>
      </c>
      <c r="J8" t="s">
        <v>57</v>
      </c>
      <c r="K8">
        <v>62905695.880000003</v>
      </c>
    </row>
    <row r="9" spans="1:11" x14ac:dyDescent="0.25">
      <c r="A9">
        <v>20201231</v>
      </c>
      <c r="B9" t="s">
        <v>1503</v>
      </c>
      <c r="C9" t="s">
        <v>1504</v>
      </c>
      <c r="E9" t="s">
        <v>92</v>
      </c>
      <c r="G9">
        <v>-1.5</v>
      </c>
      <c r="J9" t="s">
        <v>57</v>
      </c>
      <c r="K9">
        <v>62905695.880000003</v>
      </c>
    </row>
    <row r="10" spans="1:11" x14ac:dyDescent="0.25">
      <c r="A10">
        <v>20201231</v>
      </c>
      <c r="B10" t="s">
        <v>1503</v>
      </c>
      <c r="C10" t="s">
        <v>1504</v>
      </c>
      <c r="E10" t="s">
        <v>75</v>
      </c>
      <c r="G10">
        <v>-1246.94</v>
      </c>
      <c r="J10" t="s">
        <v>57</v>
      </c>
      <c r="K10">
        <v>62905695.880000003</v>
      </c>
    </row>
    <row r="11" spans="1:11" x14ac:dyDescent="0.25">
      <c r="A11">
        <v>20201231</v>
      </c>
      <c r="B11" t="s">
        <v>1503</v>
      </c>
      <c r="C11" t="s">
        <v>1504</v>
      </c>
      <c r="E11" t="s">
        <v>94</v>
      </c>
      <c r="G11">
        <v>-29.46</v>
      </c>
      <c r="J11" t="s">
        <v>57</v>
      </c>
      <c r="K11">
        <v>62905695.880000003</v>
      </c>
    </row>
    <row r="12" spans="1:11" x14ac:dyDescent="0.25">
      <c r="A12">
        <v>20201231</v>
      </c>
      <c r="B12" t="s">
        <v>1503</v>
      </c>
      <c r="C12" t="s">
        <v>1504</v>
      </c>
      <c r="E12" t="s">
        <v>84</v>
      </c>
      <c r="G12">
        <v>-7165.37</v>
      </c>
      <c r="J12" t="s">
        <v>57</v>
      </c>
      <c r="K12">
        <v>62905695.880000003</v>
      </c>
    </row>
    <row r="13" spans="1:11" x14ac:dyDescent="0.25">
      <c r="A13">
        <v>20201231</v>
      </c>
      <c r="B13" t="s">
        <v>1503</v>
      </c>
      <c r="C13" t="s">
        <v>1504</v>
      </c>
      <c r="E13" t="s">
        <v>80</v>
      </c>
      <c r="G13">
        <v>-2437.1999999999998</v>
      </c>
      <c r="J13" t="s">
        <v>57</v>
      </c>
      <c r="K13">
        <v>62905695.880000003</v>
      </c>
    </row>
    <row r="14" spans="1:11" x14ac:dyDescent="0.25">
      <c r="A14">
        <v>20201231</v>
      </c>
      <c r="B14" t="s">
        <v>1503</v>
      </c>
      <c r="C14" t="s">
        <v>1504</v>
      </c>
      <c r="E14" t="s">
        <v>79</v>
      </c>
      <c r="G14">
        <v>-1632.55</v>
      </c>
      <c r="J14" t="s">
        <v>57</v>
      </c>
      <c r="K14">
        <v>62905695.880000003</v>
      </c>
    </row>
    <row r="15" spans="1:11" x14ac:dyDescent="0.25">
      <c r="A15">
        <v>20201231</v>
      </c>
      <c r="B15" t="s">
        <v>1503</v>
      </c>
      <c r="C15" t="s">
        <v>1504</v>
      </c>
      <c r="E15" t="s">
        <v>69</v>
      </c>
      <c r="G15">
        <v>-80144.47</v>
      </c>
      <c r="J15" t="s">
        <v>57</v>
      </c>
      <c r="K15">
        <v>62905695.880000003</v>
      </c>
    </row>
    <row r="16" spans="1:11" x14ac:dyDescent="0.25">
      <c r="A16">
        <v>20201231</v>
      </c>
      <c r="B16" t="s">
        <v>1503</v>
      </c>
      <c r="C16" t="s">
        <v>1504</v>
      </c>
      <c r="D16" t="s">
        <v>1506</v>
      </c>
      <c r="E16" t="s">
        <v>1505</v>
      </c>
      <c r="F16">
        <v>14</v>
      </c>
      <c r="G16">
        <v>3117273.6</v>
      </c>
      <c r="J16" t="s">
        <v>57</v>
      </c>
      <c r="K16">
        <v>62905695.880000003</v>
      </c>
    </row>
    <row r="17" spans="1:11" x14ac:dyDescent="0.25">
      <c r="A17">
        <v>20201231</v>
      </c>
      <c r="B17" t="s">
        <v>1503</v>
      </c>
      <c r="C17" t="s">
        <v>1504</v>
      </c>
      <c r="D17" t="s">
        <v>1509</v>
      </c>
      <c r="E17" t="s">
        <v>1508</v>
      </c>
      <c r="F17">
        <v>408365</v>
      </c>
      <c r="G17">
        <v>5876372.3499999996</v>
      </c>
      <c r="J17" t="s">
        <v>57</v>
      </c>
      <c r="K17">
        <v>62905695.880000003</v>
      </c>
    </row>
    <row r="18" spans="1:11" x14ac:dyDescent="0.25">
      <c r="A18">
        <v>20201231</v>
      </c>
      <c r="B18" t="s">
        <v>1503</v>
      </c>
      <c r="C18" t="s">
        <v>1504</v>
      </c>
      <c r="D18" t="s">
        <v>1512</v>
      </c>
      <c r="E18" t="s">
        <v>1511</v>
      </c>
      <c r="F18">
        <v>1.9970000000000001</v>
      </c>
      <c r="G18">
        <v>19763.21</v>
      </c>
      <c r="J18" t="s">
        <v>57</v>
      </c>
      <c r="K18">
        <v>62905695.880000003</v>
      </c>
    </row>
    <row r="19" spans="1:11" x14ac:dyDescent="0.25">
      <c r="A19">
        <v>20201231</v>
      </c>
      <c r="B19" t="s">
        <v>1503</v>
      </c>
      <c r="C19" t="s">
        <v>1504</v>
      </c>
      <c r="D19" t="s">
        <v>1515</v>
      </c>
      <c r="E19" t="s">
        <v>1514</v>
      </c>
      <c r="F19">
        <v>26304</v>
      </c>
      <c r="G19">
        <v>3244072.32</v>
      </c>
      <c r="J19" t="s">
        <v>57</v>
      </c>
      <c r="K19">
        <v>62905695.880000003</v>
      </c>
    </row>
    <row r="20" spans="1:11" x14ac:dyDescent="0.25">
      <c r="A20">
        <v>20201231</v>
      </c>
      <c r="B20" t="s">
        <v>1503</v>
      </c>
      <c r="C20" t="s">
        <v>1504</v>
      </c>
      <c r="D20" t="s">
        <v>1518</v>
      </c>
      <c r="E20" t="s">
        <v>1517</v>
      </c>
      <c r="F20">
        <v>48335</v>
      </c>
      <c r="G20">
        <v>6308200.8499999996</v>
      </c>
      <c r="J20" t="s">
        <v>57</v>
      </c>
      <c r="K20">
        <v>62905695.880000003</v>
      </c>
    </row>
    <row r="21" spans="1:11" x14ac:dyDescent="0.25">
      <c r="A21">
        <v>20201231</v>
      </c>
      <c r="B21" t="s">
        <v>1503</v>
      </c>
      <c r="C21" t="s">
        <v>1504</v>
      </c>
      <c r="D21" t="s">
        <v>1522</v>
      </c>
      <c r="E21" t="s">
        <v>1520</v>
      </c>
      <c r="F21">
        <v>31084</v>
      </c>
      <c r="G21">
        <v>3169324.64</v>
      </c>
      <c r="J21" t="s">
        <v>57</v>
      </c>
      <c r="K21">
        <v>62905695.880000003</v>
      </c>
    </row>
    <row r="22" spans="1:11" x14ac:dyDescent="0.25">
      <c r="A22">
        <v>20201231</v>
      </c>
      <c r="B22" t="s">
        <v>1503</v>
      </c>
      <c r="C22" t="s">
        <v>1504</v>
      </c>
      <c r="D22" t="s">
        <v>1524</v>
      </c>
      <c r="E22" t="s">
        <v>1523</v>
      </c>
      <c r="F22">
        <v>16965</v>
      </c>
      <c r="G22">
        <v>2528463.6</v>
      </c>
      <c r="J22" t="s">
        <v>57</v>
      </c>
      <c r="K22">
        <v>62905695.880000003</v>
      </c>
    </row>
    <row r="23" spans="1:11" x14ac:dyDescent="0.25">
      <c r="A23">
        <v>20201231</v>
      </c>
      <c r="B23" t="s">
        <v>1503</v>
      </c>
      <c r="C23" t="s">
        <v>1504</v>
      </c>
      <c r="D23" t="s">
        <v>1527</v>
      </c>
      <c r="E23" t="s">
        <v>1526</v>
      </c>
      <c r="F23">
        <v>23507</v>
      </c>
      <c r="G23">
        <v>3154188.07</v>
      </c>
      <c r="J23" t="s">
        <v>57</v>
      </c>
      <c r="K23">
        <v>62905695.880000003</v>
      </c>
    </row>
    <row r="24" spans="1:11" x14ac:dyDescent="0.25">
      <c r="A24">
        <v>20201231</v>
      </c>
      <c r="B24" t="s">
        <v>1503</v>
      </c>
      <c r="C24" t="s">
        <v>1504</v>
      </c>
      <c r="D24" t="s">
        <v>1530</v>
      </c>
      <c r="E24" t="s">
        <v>1529</v>
      </c>
      <c r="F24">
        <v>190</v>
      </c>
      <c r="G24">
        <v>19554.8</v>
      </c>
      <c r="J24" t="s">
        <v>57</v>
      </c>
      <c r="K24">
        <v>62905695.880000003</v>
      </c>
    </row>
    <row r="25" spans="1:11" x14ac:dyDescent="0.25">
      <c r="A25">
        <v>20201231</v>
      </c>
      <c r="B25" t="s">
        <v>1503</v>
      </c>
      <c r="C25" t="s">
        <v>1504</v>
      </c>
      <c r="D25" t="s">
        <v>1533</v>
      </c>
      <c r="E25" t="s">
        <v>1532</v>
      </c>
      <c r="F25">
        <v>19970.84</v>
      </c>
      <c r="G25">
        <v>19797.150000000001</v>
      </c>
      <c r="J25" t="s">
        <v>57</v>
      </c>
      <c r="K25">
        <v>62905695.880000003</v>
      </c>
    </row>
    <row r="26" spans="1:11" x14ac:dyDescent="0.25">
      <c r="A26">
        <v>20201231</v>
      </c>
      <c r="B26" t="s">
        <v>1503</v>
      </c>
      <c r="C26" t="s">
        <v>1504</v>
      </c>
      <c r="D26" t="s">
        <v>1535</v>
      </c>
      <c r="E26" t="s">
        <v>1534</v>
      </c>
      <c r="F26">
        <v>17080</v>
      </c>
      <c r="G26">
        <v>3189177.6</v>
      </c>
      <c r="J26" t="s">
        <v>57</v>
      </c>
      <c r="K26">
        <v>62905695.880000003</v>
      </c>
    </row>
    <row r="27" spans="1:11" x14ac:dyDescent="0.25">
      <c r="A27">
        <v>20201231</v>
      </c>
      <c r="B27" t="s">
        <v>1503</v>
      </c>
      <c r="C27" t="s">
        <v>1504</v>
      </c>
      <c r="D27" t="s">
        <v>1537</v>
      </c>
      <c r="E27" t="s">
        <v>1536</v>
      </c>
      <c r="F27">
        <v>56289</v>
      </c>
      <c r="G27">
        <v>6212616.9299999997</v>
      </c>
      <c r="J27" t="s">
        <v>57</v>
      </c>
      <c r="K27">
        <v>62905695.880000003</v>
      </c>
    </row>
    <row r="28" spans="1:11" x14ac:dyDescent="0.25">
      <c r="A28">
        <v>20201231</v>
      </c>
      <c r="B28" t="s">
        <v>1503</v>
      </c>
      <c r="C28" t="s">
        <v>1504</v>
      </c>
      <c r="D28" t="s">
        <v>1540</v>
      </c>
      <c r="E28" t="s">
        <v>1539</v>
      </c>
      <c r="F28">
        <v>54159</v>
      </c>
      <c r="G28">
        <v>6357725.0099999998</v>
      </c>
      <c r="J28" t="s">
        <v>57</v>
      </c>
      <c r="K28">
        <v>62905695.880000003</v>
      </c>
    </row>
    <row r="29" spans="1:11" x14ac:dyDescent="0.25">
      <c r="A29">
        <v>20201231</v>
      </c>
      <c r="B29" t="s">
        <v>1503</v>
      </c>
      <c r="C29" t="s">
        <v>1504</v>
      </c>
      <c r="D29" t="s">
        <v>1543</v>
      </c>
      <c r="E29" t="s">
        <v>1542</v>
      </c>
      <c r="F29">
        <v>23500</v>
      </c>
      <c r="G29">
        <v>3233835</v>
      </c>
      <c r="J29" t="s">
        <v>57</v>
      </c>
      <c r="K29">
        <v>62905695.880000003</v>
      </c>
    </row>
    <row r="30" spans="1:11" x14ac:dyDescent="0.25">
      <c r="A30">
        <v>20201231</v>
      </c>
      <c r="B30" t="s">
        <v>1503</v>
      </c>
      <c r="C30" t="s">
        <v>1504</v>
      </c>
      <c r="D30" t="s">
        <v>1546</v>
      </c>
      <c r="E30" t="s">
        <v>1545</v>
      </c>
      <c r="F30">
        <v>54428</v>
      </c>
      <c r="G30">
        <v>6233094.5599999996</v>
      </c>
      <c r="J30" t="s">
        <v>57</v>
      </c>
      <c r="K30">
        <v>62905695.880000003</v>
      </c>
    </row>
    <row r="31" spans="1:11" x14ac:dyDescent="0.25">
      <c r="A31">
        <v>20201231</v>
      </c>
      <c r="B31" t="s">
        <v>1503</v>
      </c>
      <c r="C31" t="s">
        <v>1504</v>
      </c>
      <c r="D31" t="s">
        <v>1549</v>
      </c>
      <c r="E31" t="s">
        <v>1548</v>
      </c>
      <c r="F31">
        <v>32040.376</v>
      </c>
      <c r="G31">
        <v>3284779.35</v>
      </c>
      <c r="J31" t="s">
        <v>57</v>
      </c>
      <c r="K31">
        <v>62905695.880000003</v>
      </c>
    </row>
    <row r="32" spans="1:11" x14ac:dyDescent="0.25">
      <c r="A32">
        <v>20201231</v>
      </c>
      <c r="B32" t="s">
        <v>1503</v>
      </c>
      <c r="C32" t="s">
        <v>1504</v>
      </c>
      <c r="D32" t="s">
        <v>1551</v>
      </c>
      <c r="E32" t="s">
        <v>1550</v>
      </c>
      <c r="F32">
        <v>5347</v>
      </c>
      <c r="G32">
        <v>6296787.6100000003</v>
      </c>
      <c r="J32" t="s">
        <v>57</v>
      </c>
      <c r="K32">
        <v>62905695.880000003</v>
      </c>
    </row>
    <row r="33" spans="1:11" x14ac:dyDescent="0.25">
      <c r="A33">
        <v>20201231</v>
      </c>
      <c r="B33" t="s">
        <v>104</v>
      </c>
      <c r="C33" t="s">
        <v>105</v>
      </c>
      <c r="E33" t="s">
        <v>89</v>
      </c>
      <c r="G33">
        <v>-226.16</v>
      </c>
      <c r="J33" t="s">
        <v>57</v>
      </c>
      <c r="K33">
        <v>176919328.78999999</v>
      </c>
    </row>
    <row r="34" spans="1:11" x14ac:dyDescent="0.25">
      <c r="A34">
        <v>20201231</v>
      </c>
      <c r="B34" t="s">
        <v>104</v>
      </c>
      <c r="C34" t="s">
        <v>105</v>
      </c>
      <c r="E34" t="s">
        <v>79</v>
      </c>
      <c r="G34">
        <v>-1915</v>
      </c>
      <c r="J34" t="s">
        <v>57</v>
      </c>
      <c r="K34">
        <v>176919328.78999999</v>
      </c>
    </row>
    <row r="35" spans="1:11" x14ac:dyDescent="0.25">
      <c r="A35">
        <v>20201231</v>
      </c>
      <c r="B35" t="s">
        <v>104</v>
      </c>
      <c r="C35" t="s">
        <v>105</v>
      </c>
      <c r="E35" t="s">
        <v>80</v>
      </c>
      <c r="G35">
        <v>-3193.45</v>
      </c>
      <c r="J35" t="s">
        <v>57</v>
      </c>
      <c r="K35">
        <v>176919328.78999999</v>
      </c>
    </row>
    <row r="36" spans="1:11" x14ac:dyDescent="0.25">
      <c r="A36">
        <v>20201231</v>
      </c>
      <c r="B36" t="s">
        <v>104</v>
      </c>
      <c r="C36" t="s">
        <v>105</v>
      </c>
      <c r="E36" t="s">
        <v>84</v>
      </c>
      <c r="G36">
        <v>-26712.63</v>
      </c>
      <c r="J36" t="s">
        <v>57</v>
      </c>
      <c r="K36">
        <v>176919328.78999999</v>
      </c>
    </row>
    <row r="37" spans="1:11" x14ac:dyDescent="0.25">
      <c r="A37">
        <v>20201231</v>
      </c>
      <c r="B37" t="s">
        <v>104</v>
      </c>
      <c r="C37" t="s">
        <v>105</v>
      </c>
      <c r="E37" t="s">
        <v>94</v>
      </c>
      <c r="G37">
        <v>-9.1199999999999992</v>
      </c>
      <c r="J37" t="s">
        <v>57</v>
      </c>
      <c r="K37">
        <v>176919328.78999999</v>
      </c>
    </row>
    <row r="38" spans="1:11" x14ac:dyDescent="0.25">
      <c r="A38">
        <v>20201231</v>
      </c>
      <c r="B38" t="s">
        <v>104</v>
      </c>
      <c r="C38" t="s">
        <v>105</v>
      </c>
      <c r="E38" t="s">
        <v>75</v>
      </c>
      <c r="G38">
        <v>-4233.5</v>
      </c>
      <c r="J38" t="s">
        <v>57</v>
      </c>
      <c r="K38">
        <v>176919328.78999999</v>
      </c>
    </row>
    <row r="39" spans="1:11" x14ac:dyDescent="0.25">
      <c r="A39">
        <v>20201231</v>
      </c>
      <c r="B39" t="s">
        <v>104</v>
      </c>
      <c r="C39" t="s">
        <v>105</v>
      </c>
      <c r="E39" t="s">
        <v>61</v>
      </c>
      <c r="G39">
        <v>1448836.94</v>
      </c>
      <c r="J39" t="s">
        <v>57</v>
      </c>
      <c r="K39">
        <v>176919328.78999999</v>
      </c>
    </row>
    <row r="40" spans="1:11" x14ac:dyDescent="0.25">
      <c r="A40">
        <v>20201231</v>
      </c>
      <c r="B40" t="s">
        <v>104</v>
      </c>
      <c r="C40" t="s">
        <v>105</v>
      </c>
      <c r="E40" t="s">
        <v>69</v>
      </c>
      <c r="G40">
        <v>-8866.2099999999991</v>
      </c>
      <c r="J40" t="s">
        <v>57</v>
      </c>
      <c r="K40">
        <v>176919328.78999999</v>
      </c>
    </row>
    <row r="41" spans="1:11" x14ac:dyDescent="0.25">
      <c r="A41">
        <v>20201231</v>
      </c>
      <c r="B41" t="s">
        <v>104</v>
      </c>
      <c r="C41" t="s">
        <v>105</v>
      </c>
      <c r="E41" t="s">
        <v>91</v>
      </c>
      <c r="G41">
        <v>-62853.22</v>
      </c>
      <c r="J41" t="s">
        <v>57</v>
      </c>
      <c r="K41">
        <v>176919328.78999999</v>
      </c>
    </row>
    <row r="42" spans="1:11" x14ac:dyDescent="0.25">
      <c r="A42">
        <v>20201231</v>
      </c>
      <c r="B42" t="s">
        <v>104</v>
      </c>
      <c r="C42" t="s">
        <v>105</v>
      </c>
      <c r="E42" t="s">
        <v>81</v>
      </c>
      <c r="G42">
        <v>-11612.56</v>
      </c>
      <c r="J42" t="s">
        <v>57</v>
      </c>
      <c r="K42">
        <v>176919328.78999999</v>
      </c>
    </row>
    <row r="43" spans="1:11" x14ac:dyDescent="0.25">
      <c r="A43">
        <v>20201231</v>
      </c>
      <c r="B43" t="s">
        <v>104</v>
      </c>
      <c r="C43" t="s">
        <v>105</v>
      </c>
      <c r="E43" t="s">
        <v>90</v>
      </c>
      <c r="G43">
        <v>-369.13</v>
      </c>
      <c r="J43" t="s">
        <v>57</v>
      </c>
      <c r="K43">
        <v>176919328.78999999</v>
      </c>
    </row>
    <row r="44" spans="1:11" x14ac:dyDescent="0.25">
      <c r="A44">
        <v>20201231</v>
      </c>
      <c r="B44" t="s">
        <v>104</v>
      </c>
      <c r="C44" t="s">
        <v>105</v>
      </c>
      <c r="E44" t="s">
        <v>82</v>
      </c>
      <c r="G44">
        <v>212699.97</v>
      </c>
      <c r="J44" t="s">
        <v>57</v>
      </c>
      <c r="K44">
        <v>176919328.78999999</v>
      </c>
    </row>
    <row r="45" spans="1:11" x14ac:dyDescent="0.25">
      <c r="A45">
        <v>20201231</v>
      </c>
      <c r="B45" t="s">
        <v>104</v>
      </c>
      <c r="C45" t="s">
        <v>105</v>
      </c>
      <c r="E45" t="s">
        <v>66</v>
      </c>
      <c r="G45">
        <v>-95.78</v>
      </c>
      <c r="J45" t="s">
        <v>57</v>
      </c>
      <c r="K45">
        <v>176919328.78999999</v>
      </c>
    </row>
    <row r="46" spans="1:11" x14ac:dyDescent="0.25">
      <c r="A46">
        <v>20201231</v>
      </c>
      <c r="B46" t="s">
        <v>104</v>
      </c>
      <c r="C46" t="s">
        <v>105</v>
      </c>
      <c r="E46" t="s">
        <v>92</v>
      </c>
      <c r="G46">
        <v>-1342.3</v>
      </c>
      <c r="J46" t="s">
        <v>57</v>
      </c>
      <c r="K46">
        <v>176919328.78999999</v>
      </c>
    </row>
    <row r="47" spans="1:11" x14ac:dyDescent="0.25">
      <c r="A47">
        <v>20201231</v>
      </c>
      <c r="B47" t="s">
        <v>104</v>
      </c>
      <c r="C47" t="s">
        <v>105</v>
      </c>
      <c r="D47" t="s">
        <v>805</v>
      </c>
      <c r="E47" t="s">
        <v>804</v>
      </c>
      <c r="F47">
        <v>1700000</v>
      </c>
      <c r="G47">
        <v>1914738.18</v>
      </c>
      <c r="H47">
        <v>1.875</v>
      </c>
      <c r="I47">
        <v>46504</v>
      </c>
      <c r="J47" t="s">
        <v>57</v>
      </c>
      <c r="K47">
        <v>176919328.78999999</v>
      </c>
    </row>
    <row r="48" spans="1:11" x14ac:dyDescent="0.25">
      <c r="A48">
        <v>20201231</v>
      </c>
      <c r="B48" t="s">
        <v>104</v>
      </c>
      <c r="C48" t="s">
        <v>105</v>
      </c>
      <c r="D48" t="s">
        <v>808</v>
      </c>
      <c r="E48" t="s">
        <v>807</v>
      </c>
      <c r="F48">
        <v>2000000</v>
      </c>
      <c r="G48">
        <v>2081879.18</v>
      </c>
      <c r="H48">
        <v>1.375</v>
      </c>
      <c r="I48">
        <v>45167</v>
      </c>
      <c r="J48" t="s">
        <v>57</v>
      </c>
      <c r="K48">
        <v>176919328.78999999</v>
      </c>
    </row>
    <row r="49" spans="1:11" x14ac:dyDescent="0.25">
      <c r="A49">
        <v>20201231</v>
      </c>
      <c r="B49" t="s">
        <v>104</v>
      </c>
      <c r="C49" t="s">
        <v>105</v>
      </c>
      <c r="D49" t="s">
        <v>811</v>
      </c>
      <c r="E49" t="s">
        <v>810</v>
      </c>
      <c r="F49">
        <v>1000000</v>
      </c>
      <c r="G49">
        <v>1054445.6200000001</v>
      </c>
      <c r="H49">
        <v>2.75</v>
      </c>
      <c r="I49">
        <v>73050</v>
      </c>
      <c r="J49" t="s">
        <v>57</v>
      </c>
      <c r="K49">
        <v>176919328.78999999</v>
      </c>
    </row>
    <row r="50" spans="1:11" x14ac:dyDescent="0.25">
      <c r="A50">
        <v>20201231</v>
      </c>
      <c r="B50" t="s">
        <v>104</v>
      </c>
      <c r="C50" t="s">
        <v>105</v>
      </c>
      <c r="D50" t="s">
        <v>768</v>
      </c>
      <c r="E50" t="s">
        <v>767</v>
      </c>
      <c r="F50">
        <v>1400000</v>
      </c>
      <c r="G50">
        <v>1559923.73</v>
      </c>
      <c r="H50">
        <v>1.5</v>
      </c>
      <c r="I50">
        <v>46839</v>
      </c>
      <c r="J50" t="s">
        <v>57</v>
      </c>
      <c r="K50">
        <v>176919328.78999999</v>
      </c>
    </row>
    <row r="51" spans="1:11" x14ac:dyDescent="0.25">
      <c r="A51">
        <v>20201231</v>
      </c>
      <c r="B51" t="s">
        <v>104</v>
      </c>
      <c r="C51" t="s">
        <v>105</v>
      </c>
      <c r="D51" t="s">
        <v>771</v>
      </c>
      <c r="E51" t="s">
        <v>770</v>
      </c>
      <c r="F51">
        <v>1000000</v>
      </c>
      <c r="G51">
        <v>1164505.8899999999</v>
      </c>
      <c r="H51">
        <v>1.75</v>
      </c>
      <c r="I51">
        <v>47924</v>
      </c>
      <c r="J51" t="s">
        <v>57</v>
      </c>
      <c r="K51">
        <v>176919328.78999999</v>
      </c>
    </row>
    <row r="52" spans="1:11" x14ac:dyDescent="0.25">
      <c r="A52">
        <v>20201231</v>
      </c>
      <c r="B52" t="s">
        <v>104</v>
      </c>
      <c r="C52" t="s">
        <v>105</v>
      </c>
      <c r="D52" t="s">
        <v>814</v>
      </c>
      <c r="E52" t="s">
        <v>813</v>
      </c>
      <c r="F52">
        <v>1800000</v>
      </c>
      <c r="G52">
        <v>1853009.01</v>
      </c>
      <c r="H52">
        <v>1.5</v>
      </c>
      <c r="I52">
        <v>47014</v>
      </c>
      <c r="J52" t="s">
        <v>57</v>
      </c>
      <c r="K52">
        <v>176919328.78999999</v>
      </c>
    </row>
    <row r="53" spans="1:11" x14ac:dyDescent="0.25">
      <c r="A53">
        <v>20201231</v>
      </c>
      <c r="B53" t="s">
        <v>104</v>
      </c>
      <c r="C53" t="s">
        <v>105</v>
      </c>
      <c r="D53" t="s">
        <v>774</v>
      </c>
      <c r="E53" t="s">
        <v>773</v>
      </c>
      <c r="F53">
        <v>1200000</v>
      </c>
      <c r="G53">
        <v>1275600</v>
      </c>
      <c r="H53">
        <v>3.5</v>
      </c>
      <c r="I53">
        <v>46100</v>
      </c>
      <c r="J53" t="s">
        <v>57</v>
      </c>
      <c r="K53">
        <v>176919328.78999999</v>
      </c>
    </row>
    <row r="54" spans="1:11" x14ac:dyDescent="0.25">
      <c r="A54">
        <v>20201231</v>
      </c>
      <c r="B54" t="s">
        <v>104</v>
      </c>
      <c r="C54" t="s">
        <v>105</v>
      </c>
      <c r="D54" t="s">
        <v>817</v>
      </c>
      <c r="E54" t="s">
        <v>816</v>
      </c>
      <c r="F54">
        <v>1400000</v>
      </c>
      <c r="G54">
        <v>1511377.67</v>
      </c>
      <c r="H54">
        <v>2</v>
      </c>
      <c r="I54">
        <v>45932</v>
      </c>
      <c r="J54" t="s">
        <v>57</v>
      </c>
      <c r="K54">
        <v>176919328.78999999</v>
      </c>
    </row>
    <row r="55" spans="1:11" x14ac:dyDescent="0.25">
      <c r="A55">
        <v>20201231</v>
      </c>
      <c r="B55" t="s">
        <v>104</v>
      </c>
      <c r="C55" t="s">
        <v>105</v>
      </c>
      <c r="D55" t="s">
        <v>777</v>
      </c>
      <c r="E55" t="s">
        <v>776</v>
      </c>
      <c r="F55">
        <v>1600000</v>
      </c>
      <c r="G55">
        <v>1894545.75</v>
      </c>
      <c r="H55">
        <v>2.5</v>
      </c>
      <c r="I55">
        <v>47064</v>
      </c>
      <c r="J55" t="s">
        <v>57</v>
      </c>
      <c r="K55">
        <v>176919328.78999999</v>
      </c>
    </row>
    <row r="56" spans="1:11" x14ac:dyDescent="0.25">
      <c r="A56">
        <v>20201231</v>
      </c>
      <c r="B56" t="s">
        <v>104</v>
      </c>
      <c r="C56" t="s">
        <v>105</v>
      </c>
      <c r="D56" t="s">
        <v>820</v>
      </c>
      <c r="E56" t="s">
        <v>819</v>
      </c>
      <c r="F56">
        <v>1000000</v>
      </c>
      <c r="G56">
        <v>1153319.5900000001</v>
      </c>
      <c r="H56">
        <v>2</v>
      </c>
      <c r="I56">
        <v>46829</v>
      </c>
      <c r="J56" t="s">
        <v>57</v>
      </c>
      <c r="K56">
        <v>176919328.78999999</v>
      </c>
    </row>
    <row r="57" spans="1:11" x14ac:dyDescent="0.25">
      <c r="A57">
        <v>20201231</v>
      </c>
      <c r="B57" t="s">
        <v>104</v>
      </c>
      <c r="C57" t="s">
        <v>105</v>
      </c>
      <c r="D57" t="s">
        <v>823</v>
      </c>
      <c r="E57" t="s">
        <v>822</v>
      </c>
      <c r="F57">
        <v>1000000</v>
      </c>
      <c r="G57">
        <v>1119680.1399999999</v>
      </c>
      <c r="H57">
        <v>1.45</v>
      </c>
      <c r="I57">
        <v>47087</v>
      </c>
      <c r="J57" t="s">
        <v>57</v>
      </c>
      <c r="K57">
        <v>176919328.78999999</v>
      </c>
    </row>
    <row r="58" spans="1:11" x14ac:dyDescent="0.25">
      <c r="A58">
        <v>20201231</v>
      </c>
      <c r="B58" t="s">
        <v>104</v>
      </c>
      <c r="C58" t="s">
        <v>105</v>
      </c>
      <c r="D58" t="s">
        <v>826</v>
      </c>
      <c r="E58" t="s">
        <v>825</v>
      </c>
      <c r="F58">
        <v>200000</v>
      </c>
      <c r="G58">
        <v>225281.38</v>
      </c>
      <c r="H58">
        <v>3.625</v>
      </c>
      <c r="I58">
        <v>46167</v>
      </c>
      <c r="J58" t="s">
        <v>57</v>
      </c>
      <c r="K58">
        <v>176919328.78999999</v>
      </c>
    </row>
    <row r="59" spans="1:11" x14ac:dyDescent="0.25">
      <c r="A59">
        <v>20201231</v>
      </c>
      <c r="B59" t="s">
        <v>104</v>
      </c>
      <c r="C59" t="s">
        <v>105</v>
      </c>
      <c r="D59" t="s">
        <v>829</v>
      </c>
      <c r="E59" t="s">
        <v>828</v>
      </c>
      <c r="F59">
        <v>1500000</v>
      </c>
      <c r="G59">
        <v>1767721.15</v>
      </c>
      <c r="H59">
        <v>2.75</v>
      </c>
      <c r="I59">
        <v>47154</v>
      </c>
      <c r="J59" t="s">
        <v>57</v>
      </c>
      <c r="K59">
        <v>176919328.78999999</v>
      </c>
    </row>
    <row r="60" spans="1:11" x14ac:dyDescent="0.25">
      <c r="A60">
        <v>20201231</v>
      </c>
      <c r="B60" t="s">
        <v>104</v>
      </c>
      <c r="C60" t="s">
        <v>105</v>
      </c>
      <c r="D60" t="s">
        <v>832</v>
      </c>
      <c r="E60" t="s">
        <v>831</v>
      </c>
      <c r="F60">
        <v>1500000</v>
      </c>
      <c r="G60">
        <v>1618649.79</v>
      </c>
      <c r="H60">
        <v>1.125</v>
      </c>
      <c r="I60">
        <v>46453</v>
      </c>
      <c r="J60" t="s">
        <v>57</v>
      </c>
      <c r="K60">
        <v>176919328.78999999</v>
      </c>
    </row>
    <row r="61" spans="1:11" x14ac:dyDescent="0.25">
      <c r="A61">
        <v>20201231</v>
      </c>
      <c r="B61" t="s">
        <v>104</v>
      </c>
      <c r="C61" t="s">
        <v>105</v>
      </c>
      <c r="D61" t="s">
        <v>835</v>
      </c>
      <c r="E61" t="s">
        <v>834</v>
      </c>
      <c r="F61">
        <v>1800000</v>
      </c>
      <c r="G61">
        <v>1938539.1</v>
      </c>
      <c r="H61">
        <v>1.625</v>
      </c>
      <c r="I61">
        <v>46092</v>
      </c>
      <c r="J61" t="s">
        <v>57</v>
      </c>
      <c r="K61">
        <v>176919328.78999999</v>
      </c>
    </row>
    <row r="62" spans="1:11" x14ac:dyDescent="0.25">
      <c r="A62">
        <v>20201231</v>
      </c>
      <c r="B62" t="s">
        <v>104</v>
      </c>
      <c r="C62" t="s">
        <v>105</v>
      </c>
      <c r="D62" t="s">
        <v>838</v>
      </c>
      <c r="E62" t="s">
        <v>837</v>
      </c>
      <c r="F62">
        <v>1000000</v>
      </c>
      <c r="G62">
        <v>1076412.33</v>
      </c>
      <c r="H62">
        <v>1.75</v>
      </c>
      <c r="I62">
        <v>46471</v>
      </c>
      <c r="J62" t="s">
        <v>57</v>
      </c>
      <c r="K62">
        <v>176919328.78999999</v>
      </c>
    </row>
    <row r="63" spans="1:11" x14ac:dyDescent="0.25">
      <c r="A63">
        <v>20201231</v>
      </c>
      <c r="B63" t="s">
        <v>104</v>
      </c>
      <c r="C63" t="s">
        <v>105</v>
      </c>
      <c r="D63" t="s">
        <v>841</v>
      </c>
      <c r="E63" t="s">
        <v>840</v>
      </c>
      <c r="F63">
        <v>1500000</v>
      </c>
      <c r="G63">
        <v>1609861.8</v>
      </c>
      <c r="H63">
        <v>1.625</v>
      </c>
      <c r="I63">
        <v>45664</v>
      </c>
      <c r="J63" t="s">
        <v>57</v>
      </c>
      <c r="K63">
        <v>176919328.78999999</v>
      </c>
    </row>
    <row r="64" spans="1:11" x14ac:dyDescent="0.25">
      <c r="A64">
        <v>20201231</v>
      </c>
      <c r="B64" t="s">
        <v>104</v>
      </c>
      <c r="C64" t="s">
        <v>105</v>
      </c>
      <c r="D64" t="s">
        <v>139</v>
      </c>
      <c r="E64" t="s">
        <v>135</v>
      </c>
      <c r="F64">
        <v>1700000</v>
      </c>
      <c r="G64">
        <v>1896513.01</v>
      </c>
      <c r="H64">
        <v>1.5</v>
      </c>
      <c r="I64">
        <v>47218</v>
      </c>
      <c r="J64" t="s">
        <v>57</v>
      </c>
      <c r="K64">
        <v>176919328.78999999</v>
      </c>
    </row>
    <row r="65" spans="1:11" x14ac:dyDescent="0.25">
      <c r="A65">
        <v>20201231</v>
      </c>
      <c r="B65" t="s">
        <v>104</v>
      </c>
      <c r="C65" t="s">
        <v>105</v>
      </c>
      <c r="D65" t="s">
        <v>780</v>
      </c>
      <c r="E65" t="s">
        <v>779</v>
      </c>
      <c r="F65">
        <v>1900000</v>
      </c>
      <c r="G65">
        <v>2018824.7</v>
      </c>
      <c r="H65">
        <v>2</v>
      </c>
      <c r="I65">
        <v>45391</v>
      </c>
      <c r="J65" t="s">
        <v>57</v>
      </c>
      <c r="K65">
        <v>176919328.78999999</v>
      </c>
    </row>
    <row r="66" spans="1:11" x14ac:dyDescent="0.25">
      <c r="A66">
        <v>20201231</v>
      </c>
      <c r="B66" t="s">
        <v>104</v>
      </c>
      <c r="C66" t="s">
        <v>105</v>
      </c>
      <c r="D66" t="s">
        <v>844</v>
      </c>
      <c r="E66" t="s">
        <v>843</v>
      </c>
      <c r="F66">
        <v>500000</v>
      </c>
      <c r="G66">
        <v>505089.11</v>
      </c>
      <c r="H66">
        <v>1.5</v>
      </c>
      <c r="I66">
        <v>44668</v>
      </c>
      <c r="J66" t="s">
        <v>57</v>
      </c>
      <c r="K66">
        <v>176919328.78999999</v>
      </c>
    </row>
    <row r="67" spans="1:11" x14ac:dyDescent="0.25">
      <c r="A67">
        <v>20201231</v>
      </c>
      <c r="B67" t="s">
        <v>104</v>
      </c>
      <c r="C67" t="s">
        <v>105</v>
      </c>
      <c r="D67" t="s">
        <v>847</v>
      </c>
      <c r="E67" t="s">
        <v>846</v>
      </c>
      <c r="F67">
        <v>700000</v>
      </c>
      <c r="G67">
        <v>776297.99</v>
      </c>
      <c r="H67">
        <v>1.1000000000000001</v>
      </c>
      <c r="I67">
        <v>49920</v>
      </c>
      <c r="J67" t="s">
        <v>57</v>
      </c>
      <c r="K67">
        <v>176919328.78999999</v>
      </c>
    </row>
    <row r="68" spans="1:11" x14ac:dyDescent="0.25">
      <c r="A68">
        <v>20201231</v>
      </c>
      <c r="B68" t="s">
        <v>104</v>
      </c>
      <c r="C68" t="s">
        <v>105</v>
      </c>
      <c r="D68" t="s">
        <v>783</v>
      </c>
      <c r="E68" t="s">
        <v>782</v>
      </c>
      <c r="F68">
        <v>300000</v>
      </c>
      <c r="G68">
        <v>304847.38</v>
      </c>
      <c r="H68">
        <v>1.875</v>
      </c>
      <c r="I68">
        <v>45442</v>
      </c>
      <c r="J68" t="s">
        <v>57</v>
      </c>
      <c r="K68">
        <v>176919328.78999999</v>
      </c>
    </row>
    <row r="69" spans="1:11" x14ac:dyDescent="0.25">
      <c r="A69">
        <v>20201231</v>
      </c>
      <c r="B69" t="s">
        <v>104</v>
      </c>
      <c r="C69" t="s">
        <v>105</v>
      </c>
      <c r="D69" t="s">
        <v>850</v>
      </c>
      <c r="E69" t="s">
        <v>849</v>
      </c>
      <c r="F69">
        <v>500000</v>
      </c>
      <c r="G69">
        <v>529063.98</v>
      </c>
      <c r="H69">
        <v>3.75</v>
      </c>
      <c r="I69">
        <v>73050</v>
      </c>
      <c r="J69" t="s">
        <v>57</v>
      </c>
      <c r="K69">
        <v>176919328.78999999</v>
      </c>
    </row>
    <row r="70" spans="1:11" x14ac:dyDescent="0.25">
      <c r="A70">
        <v>20201231</v>
      </c>
      <c r="B70" t="s">
        <v>104</v>
      </c>
      <c r="C70" t="s">
        <v>105</v>
      </c>
      <c r="D70" t="s">
        <v>856</v>
      </c>
      <c r="E70" t="s">
        <v>855</v>
      </c>
      <c r="F70">
        <v>2200000</v>
      </c>
      <c r="G70">
        <v>2303010.0299999998</v>
      </c>
      <c r="H70">
        <v>1.25</v>
      </c>
      <c r="I70">
        <v>45440</v>
      </c>
      <c r="J70" t="s">
        <v>57</v>
      </c>
      <c r="K70">
        <v>176919328.78999999</v>
      </c>
    </row>
    <row r="71" spans="1:11" x14ac:dyDescent="0.25">
      <c r="A71">
        <v>20201231</v>
      </c>
      <c r="B71" t="s">
        <v>104</v>
      </c>
      <c r="C71" t="s">
        <v>105</v>
      </c>
      <c r="D71" t="s">
        <v>859</v>
      </c>
      <c r="E71" t="s">
        <v>858</v>
      </c>
      <c r="F71">
        <v>500000</v>
      </c>
      <c r="G71">
        <v>542797.26</v>
      </c>
      <c r="H71">
        <v>5.75</v>
      </c>
      <c r="I71">
        <v>45457</v>
      </c>
      <c r="J71" t="s">
        <v>57</v>
      </c>
      <c r="K71">
        <v>176919328.78999999</v>
      </c>
    </row>
    <row r="72" spans="1:11" x14ac:dyDescent="0.25">
      <c r="A72">
        <v>20201231</v>
      </c>
      <c r="B72" t="s">
        <v>104</v>
      </c>
      <c r="C72" t="s">
        <v>105</v>
      </c>
      <c r="D72" t="s">
        <v>786</v>
      </c>
      <c r="E72" t="s">
        <v>785</v>
      </c>
      <c r="F72">
        <v>2000000</v>
      </c>
      <c r="G72">
        <v>2045442.47</v>
      </c>
      <c r="H72">
        <v>0.5</v>
      </c>
      <c r="I72">
        <v>45467</v>
      </c>
      <c r="J72" t="s">
        <v>57</v>
      </c>
      <c r="K72">
        <v>176919328.78999999</v>
      </c>
    </row>
    <row r="73" spans="1:11" x14ac:dyDescent="0.25">
      <c r="A73">
        <v>20201231</v>
      </c>
      <c r="B73" t="s">
        <v>104</v>
      </c>
      <c r="C73" t="s">
        <v>105</v>
      </c>
      <c r="D73" t="s">
        <v>862</v>
      </c>
      <c r="E73" t="s">
        <v>861</v>
      </c>
      <c r="F73">
        <v>1900000</v>
      </c>
      <c r="G73">
        <v>1966760.53</v>
      </c>
      <c r="H73">
        <v>0.8</v>
      </c>
      <c r="I73">
        <v>46576</v>
      </c>
      <c r="J73" t="s">
        <v>57</v>
      </c>
      <c r="K73">
        <v>176919328.78999999</v>
      </c>
    </row>
    <row r="74" spans="1:11" x14ac:dyDescent="0.25">
      <c r="A74">
        <v>20201231</v>
      </c>
      <c r="B74" t="s">
        <v>104</v>
      </c>
      <c r="C74" t="s">
        <v>105</v>
      </c>
      <c r="D74" t="s">
        <v>865</v>
      </c>
      <c r="E74" t="s">
        <v>864</v>
      </c>
      <c r="F74">
        <v>1000000</v>
      </c>
      <c r="G74">
        <v>933626.25</v>
      </c>
      <c r="H74">
        <v>0.5</v>
      </c>
      <c r="I74">
        <v>45111</v>
      </c>
      <c r="J74" t="s">
        <v>57</v>
      </c>
      <c r="K74">
        <v>176919328.78999999</v>
      </c>
    </row>
    <row r="75" spans="1:11" x14ac:dyDescent="0.25">
      <c r="A75">
        <v>20201231</v>
      </c>
      <c r="B75" t="s">
        <v>104</v>
      </c>
      <c r="C75" t="s">
        <v>105</v>
      </c>
      <c r="D75" t="s">
        <v>868</v>
      </c>
      <c r="E75" t="s">
        <v>867</v>
      </c>
      <c r="F75">
        <v>500000</v>
      </c>
      <c r="G75">
        <v>450090.58</v>
      </c>
      <c r="H75">
        <v>2.75</v>
      </c>
      <c r="I75">
        <v>46374</v>
      </c>
      <c r="J75" t="s">
        <v>57</v>
      </c>
      <c r="K75">
        <v>176919328.78999999</v>
      </c>
    </row>
    <row r="76" spans="1:11" x14ac:dyDescent="0.25">
      <c r="A76">
        <v>20201231</v>
      </c>
      <c r="B76" t="s">
        <v>104</v>
      </c>
      <c r="C76" t="s">
        <v>105</v>
      </c>
      <c r="D76" t="s">
        <v>871</v>
      </c>
      <c r="E76" t="s">
        <v>870</v>
      </c>
      <c r="F76">
        <v>500000</v>
      </c>
      <c r="G76">
        <v>514729.73</v>
      </c>
      <c r="H76">
        <v>0.625</v>
      </c>
      <c r="I76">
        <v>45853</v>
      </c>
      <c r="J76" t="s">
        <v>57</v>
      </c>
      <c r="K76">
        <v>176919328.78999999</v>
      </c>
    </row>
    <row r="77" spans="1:11" x14ac:dyDescent="0.25">
      <c r="A77">
        <v>20201231</v>
      </c>
      <c r="B77" t="s">
        <v>104</v>
      </c>
      <c r="C77" t="s">
        <v>105</v>
      </c>
      <c r="D77" t="s">
        <v>874</v>
      </c>
      <c r="E77" t="s">
        <v>873</v>
      </c>
      <c r="F77">
        <v>1700000</v>
      </c>
      <c r="G77">
        <v>1773043.5</v>
      </c>
      <c r="H77">
        <v>1.698</v>
      </c>
      <c r="I77">
        <v>46233</v>
      </c>
      <c r="J77" t="s">
        <v>57</v>
      </c>
      <c r="K77">
        <v>176919328.78999999</v>
      </c>
    </row>
    <row r="78" spans="1:11" x14ac:dyDescent="0.25">
      <c r="A78">
        <v>20201231</v>
      </c>
      <c r="B78" t="s">
        <v>104</v>
      </c>
      <c r="C78" t="s">
        <v>105</v>
      </c>
      <c r="D78" t="s">
        <v>877</v>
      </c>
      <c r="E78" t="s">
        <v>876</v>
      </c>
      <c r="F78">
        <v>1200000</v>
      </c>
      <c r="G78">
        <v>1202424</v>
      </c>
      <c r="I78">
        <v>46262</v>
      </c>
      <c r="J78" t="s">
        <v>57</v>
      </c>
      <c r="K78">
        <v>176919328.78999999</v>
      </c>
    </row>
    <row r="79" spans="1:11" x14ac:dyDescent="0.25">
      <c r="A79">
        <v>20201231</v>
      </c>
      <c r="B79" t="s">
        <v>104</v>
      </c>
      <c r="C79" t="s">
        <v>105</v>
      </c>
      <c r="D79" t="s">
        <v>164</v>
      </c>
      <c r="E79" t="s">
        <v>161</v>
      </c>
      <c r="F79">
        <v>2000000</v>
      </c>
      <c r="G79">
        <v>1986767.95</v>
      </c>
      <c r="H79">
        <v>0.375</v>
      </c>
      <c r="I79">
        <v>46633</v>
      </c>
      <c r="J79" t="s">
        <v>57</v>
      </c>
      <c r="K79">
        <v>176919328.78999999</v>
      </c>
    </row>
    <row r="80" spans="1:11" x14ac:dyDescent="0.25">
      <c r="A80">
        <v>20201231</v>
      </c>
      <c r="B80" t="s">
        <v>104</v>
      </c>
      <c r="C80" t="s">
        <v>105</v>
      </c>
      <c r="D80" t="s">
        <v>145</v>
      </c>
      <c r="E80" t="s">
        <v>141</v>
      </c>
      <c r="F80">
        <v>800000</v>
      </c>
      <c r="G80">
        <v>830179.73</v>
      </c>
      <c r="H80">
        <v>0.875</v>
      </c>
      <c r="I80">
        <v>47366</v>
      </c>
      <c r="J80" t="s">
        <v>57</v>
      </c>
      <c r="K80">
        <v>176919328.78999999</v>
      </c>
    </row>
    <row r="81" spans="1:11" x14ac:dyDescent="0.25">
      <c r="A81">
        <v>20201231</v>
      </c>
      <c r="B81" t="s">
        <v>104</v>
      </c>
      <c r="C81" t="s">
        <v>105</v>
      </c>
      <c r="D81" t="s">
        <v>789</v>
      </c>
      <c r="E81" t="s">
        <v>788</v>
      </c>
      <c r="F81">
        <v>1000000</v>
      </c>
      <c r="G81">
        <v>1003990</v>
      </c>
      <c r="I81">
        <v>46639</v>
      </c>
      <c r="J81" t="s">
        <v>57</v>
      </c>
      <c r="K81">
        <v>176919328.78999999</v>
      </c>
    </row>
    <row r="82" spans="1:11" x14ac:dyDescent="0.25">
      <c r="A82">
        <v>20201231</v>
      </c>
      <c r="B82" t="s">
        <v>104</v>
      </c>
      <c r="C82" t="s">
        <v>105</v>
      </c>
      <c r="D82" t="s">
        <v>880</v>
      </c>
      <c r="E82" t="s">
        <v>879</v>
      </c>
      <c r="F82">
        <v>700000</v>
      </c>
      <c r="G82">
        <v>710617.27</v>
      </c>
      <c r="H82">
        <v>1.125</v>
      </c>
      <c r="I82">
        <v>45153</v>
      </c>
      <c r="J82" t="s">
        <v>57</v>
      </c>
      <c r="K82">
        <v>176919328.78999999</v>
      </c>
    </row>
    <row r="83" spans="1:11" x14ac:dyDescent="0.25">
      <c r="A83">
        <v>20201231</v>
      </c>
      <c r="B83" t="s">
        <v>104</v>
      </c>
      <c r="C83" t="s">
        <v>105</v>
      </c>
      <c r="D83" t="s">
        <v>883</v>
      </c>
      <c r="E83" t="s">
        <v>882</v>
      </c>
      <c r="F83">
        <v>1800000</v>
      </c>
      <c r="G83">
        <v>2030048.88</v>
      </c>
      <c r="H83">
        <v>1.875</v>
      </c>
      <c r="I83">
        <v>46476</v>
      </c>
      <c r="J83" t="s">
        <v>57</v>
      </c>
      <c r="K83">
        <v>176919328.78999999</v>
      </c>
    </row>
    <row r="84" spans="1:11" x14ac:dyDescent="0.25">
      <c r="A84">
        <v>20201231</v>
      </c>
      <c r="B84" t="s">
        <v>104</v>
      </c>
      <c r="C84" t="s">
        <v>105</v>
      </c>
      <c r="D84" t="s">
        <v>886</v>
      </c>
      <c r="E84" t="s">
        <v>885</v>
      </c>
      <c r="F84">
        <v>1800000</v>
      </c>
      <c r="G84">
        <v>1823004.74</v>
      </c>
      <c r="H84">
        <v>0.625</v>
      </c>
      <c r="I84">
        <v>45244</v>
      </c>
      <c r="J84" t="s">
        <v>57</v>
      </c>
      <c r="K84">
        <v>176919328.78999999</v>
      </c>
    </row>
    <row r="85" spans="1:11" x14ac:dyDescent="0.25">
      <c r="A85">
        <v>20201231</v>
      </c>
      <c r="B85" t="s">
        <v>104</v>
      </c>
      <c r="C85" t="s">
        <v>105</v>
      </c>
      <c r="D85" t="s">
        <v>889</v>
      </c>
      <c r="E85" t="s">
        <v>888</v>
      </c>
      <c r="F85">
        <v>1700000</v>
      </c>
      <c r="G85">
        <v>1734208.73</v>
      </c>
      <c r="H85">
        <v>1</v>
      </c>
      <c r="I85">
        <v>44972</v>
      </c>
      <c r="J85" t="s">
        <v>57</v>
      </c>
      <c r="K85">
        <v>176919328.78999999</v>
      </c>
    </row>
    <row r="86" spans="1:11" x14ac:dyDescent="0.25">
      <c r="A86">
        <v>20201231</v>
      </c>
      <c r="B86" t="s">
        <v>104</v>
      </c>
      <c r="C86" t="s">
        <v>105</v>
      </c>
      <c r="D86" t="s">
        <v>152</v>
      </c>
      <c r="E86" t="s">
        <v>150</v>
      </c>
      <c r="F86">
        <v>1800000</v>
      </c>
      <c r="G86">
        <v>1843429.32</v>
      </c>
      <c r="H86">
        <v>0.84</v>
      </c>
      <c r="I86">
        <v>45925</v>
      </c>
      <c r="J86" t="s">
        <v>57</v>
      </c>
      <c r="K86">
        <v>176919328.78999999</v>
      </c>
    </row>
    <row r="87" spans="1:11" x14ac:dyDescent="0.25">
      <c r="A87">
        <v>20201231</v>
      </c>
      <c r="B87" t="s">
        <v>104</v>
      </c>
      <c r="C87" t="s">
        <v>105</v>
      </c>
      <c r="D87" t="s">
        <v>892</v>
      </c>
      <c r="E87" t="s">
        <v>891</v>
      </c>
      <c r="F87">
        <v>1500000</v>
      </c>
      <c r="G87">
        <v>1690609.11</v>
      </c>
      <c r="H87">
        <v>2.5</v>
      </c>
      <c r="I87">
        <v>47450</v>
      </c>
      <c r="J87" t="s">
        <v>57</v>
      </c>
      <c r="K87">
        <v>176919328.78999999</v>
      </c>
    </row>
    <row r="88" spans="1:11" x14ac:dyDescent="0.25">
      <c r="A88">
        <v>20201231</v>
      </c>
      <c r="B88" t="s">
        <v>104</v>
      </c>
      <c r="C88" t="s">
        <v>105</v>
      </c>
      <c r="D88" t="s">
        <v>895</v>
      </c>
      <c r="E88" t="s">
        <v>894</v>
      </c>
      <c r="F88">
        <v>2000000</v>
      </c>
      <c r="G88">
        <v>2355253.42</v>
      </c>
      <c r="H88">
        <v>6.125</v>
      </c>
      <c r="I88">
        <v>52417</v>
      </c>
      <c r="J88" t="s">
        <v>57</v>
      </c>
      <c r="K88">
        <v>176919328.78999999</v>
      </c>
    </row>
    <row r="89" spans="1:11" x14ac:dyDescent="0.25">
      <c r="A89">
        <v>20201231</v>
      </c>
      <c r="B89" t="s">
        <v>104</v>
      </c>
      <c r="C89" t="s">
        <v>105</v>
      </c>
      <c r="D89" t="s">
        <v>168</v>
      </c>
      <c r="E89" t="s">
        <v>167</v>
      </c>
      <c r="F89">
        <v>500000</v>
      </c>
      <c r="G89">
        <v>574383.22</v>
      </c>
      <c r="H89">
        <v>4.625</v>
      </c>
      <c r="I89">
        <v>73050</v>
      </c>
      <c r="J89" t="s">
        <v>57</v>
      </c>
      <c r="K89">
        <v>176919328.78999999</v>
      </c>
    </row>
    <row r="90" spans="1:11" x14ac:dyDescent="0.25">
      <c r="A90">
        <v>20201231</v>
      </c>
      <c r="B90" t="s">
        <v>104</v>
      </c>
      <c r="C90" t="s">
        <v>105</v>
      </c>
      <c r="D90" t="s">
        <v>898</v>
      </c>
      <c r="E90" t="s">
        <v>897</v>
      </c>
      <c r="F90">
        <v>1000000</v>
      </c>
      <c r="G90">
        <v>1089947.1200000001</v>
      </c>
      <c r="H90">
        <v>2.375</v>
      </c>
      <c r="I90">
        <v>45558</v>
      </c>
      <c r="J90" t="s">
        <v>57</v>
      </c>
      <c r="K90">
        <v>176919328.78999999</v>
      </c>
    </row>
    <row r="91" spans="1:11" x14ac:dyDescent="0.25">
      <c r="A91">
        <v>20201231</v>
      </c>
      <c r="B91" t="s">
        <v>104</v>
      </c>
      <c r="C91" t="s">
        <v>105</v>
      </c>
      <c r="D91" t="s">
        <v>793</v>
      </c>
      <c r="E91" t="s">
        <v>791</v>
      </c>
      <c r="F91">
        <v>1100000</v>
      </c>
      <c r="G91">
        <v>1265689.23</v>
      </c>
      <c r="H91">
        <v>3.75</v>
      </c>
      <c r="I91">
        <v>53388</v>
      </c>
      <c r="J91" t="s">
        <v>57</v>
      </c>
      <c r="K91">
        <v>176919328.78999999</v>
      </c>
    </row>
    <row r="92" spans="1:11" x14ac:dyDescent="0.25">
      <c r="A92">
        <v>20201231</v>
      </c>
      <c r="B92" t="s">
        <v>104</v>
      </c>
      <c r="C92" t="s">
        <v>105</v>
      </c>
      <c r="D92" t="s">
        <v>171</v>
      </c>
      <c r="E92" t="s">
        <v>170</v>
      </c>
      <c r="F92">
        <v>1700000</v>
      </c>
      <c r="G92">
        <v>1744533.25</v>
      </c>
      <c r="H92">
        <v>1.25</v>
      </c>
      <c r="I92">
        <v>44720</v>
      </c>
      <c r="J92" t="s">
        <v>57</v>
      </c>
      <c r="K92">
        <v>176919328.78999999</v>
      </c>
    </row>
    <row r="93" spans="1:11" x14ac:dyDescent="0.25">
      <c r="A93">
        <v>20201231</v>
      </c>
      <c r="B93" t="s">
        <v>104</v>
      </c>
      <c r="C93" t="s">
        <v>105</v>
      </c>
      <c r="D93" t="s">
        <v>901</v>
      </c>
      <c r="E93" t="s">
        <v>900</v>
      </c>
      <c r="F93">
        <v>500000</v>
      </c>
      <c r="G93">
        <v>590379.11</v>
      </c>
      <c r="H93">
        <v>5.625</v>
      </c>
      <c r="I93">
        <v>65675</v>
      </c>
      <c r="J93" t="s">
        <v>57</v>
      </c>
      <c r="K93">
        <v>176919328.78999999</v>
      </c>
    </row>
    <row r="94" spans="1:11" x14ac:dyDescent="0.25">
      <c r="A94">
        <v>20201231</v>
      </c>
      <c r="B94" t="s">
        <v>104</v>
      </c>
      <c r="C94" t="s">
        <v>105</v>
      </c>
      <c r="D94" t="s">
        <v>796</v>
      </c>
      <c r="E94" t="s">
        <v>795</v>
      </c>
      <c r="F94">
        <v>300000</v>
      </c>
      <c r="G94">
        <v>304851.56</v>
      </c>
      <c r="H94">
        <v>1.66</v>
      </c>
      <c r="I94">
        <v>44238</v>
      </c>
      <c r="J94" t="s">
        <v>57</v>
      </c>
      <c r="K94">
        <v>176919328.78999999</v>
      </c>
    </row>
    <row r="95" spans="1:11" x14ac:dyDescent="0.25">
      <c r="A95">
        <v>20201231</v>
      </c>
      <c r="B95" t="s">
        <v>104</v>
      </c>
      <c r="C95" t="s">
        <v>105</v>
      </c>
      <c r="D95" t="s">
        <v>904</v>
      </c>
      <c r="E95" t="s">
        <v>903</v>
      </c>
      <c r="F95">
        <v>1300000</v>
      </c>
      <c r="G95">
        <v>1389922.71</v>
      </c>
      <c r="H95">
        <v>0.875</v>
      </c>
      <c r="I95">
        <v>46952</v>
      </c>
      <c r="J95" t="s">
        <v>57</v>
      </c>
      <c r="K95">
        <v>176919328.78999999</v>
      </c>
    </row>
    <row r="96" spans="1:11" x14ac:dyDescent="0.25">
      <c r="A96">
        <v>20201231</v>
      </c>
      <c r="B96" t="s">
        <v>104</v>
      </c>
      <c r="C96" t="s">
        <v>105</v>
      </c>
      <c r="D96" t="s">
        <v>907</v>
      </c>
      <c r="E96" t="s">
        <v>906</v>
      </c>
      <c r="F96">
        <v>1000000</v>
      </c>
      <c r="G96">
        <v>1069704.54</v>
      </c>
      <c r="H96">
        <v>1.5</v>
      </c>
      <c r="I96">
        <v>45695</v>
      </c>
      <c r="J96" t="s">
        <v>57</v>
      </c>
      <c r="K96">
        <v>176919328.78999999</v>
      </c>
    </row>
    <row r="97" spans="1:11" x14ac:dyDescent="0.25">
      <c r="A97">
        <v>20201231</v>
      </c>
      <c r="B97" t="s">
        <v>104</v>
      </c>
      <c r="C97" t="s">
        <v>105</v>
      </c>
      <c r="D97" t="s">
        <v>910</v>
      </c>
      <c r="E97" t="s">
        <v>909</v>
      </c>
      <c r="F97">
        <v>1100000</v>
      </c>
      <c r="G97">
        <v>1172783.99</v>
      </c>
      <c r="H97">
        <v>2.625</v>
      </c>
      <c r="I97">
        <v>45726</v>
      </c>
      <c r="J97" t="s">
        <v>57</v>
      </c>
      <c r="K97">
        <v>176919328.78999999</v>
      </c>
    </row>
    <row r="98" spans="1:11" x14ac:dyDescent="0.25">
      <c r="A98">
        <v>20201231</v>
      </c>
      <c r="B98" t="s">
        <v>104</v>
      </c>
      <c r="C98" t="s">
        <v>105</v>
      </c>
      <c r="D98" t="s">
        <v>348</v>
      </c>
      <c r="E98" t="s">
        <v>347</v>
      </c>
      <c r="F98">
        <v>2000000</v>
      </c>
      <c r="G98">
        <v>2022257.53</v>
      </c>
      <c r="H98">
        <v>1.75</v>
      </c>
      <c r="I98">
        <v>44726</v>
      </c>
      <c r="J98" t="s">
        <v>57</v>
      </c>
      <c r="K98">
        <v>176919328.78999999</v>
      </c>
    </row>
    <row r="99" spans="1:11" x14ac:dyDescent="0.25">
      <c r="A99">
        <v>20201231</v>
      </c>
      <c r="B99" t="s">
        <v>104</v>
      </c>
      <c r="C99" t="s">
        <v>105</v>
      </c>
      <c r="D99" t="s">
        <v>175</v>
      </c>
      <c r="E99" t="s">
        <v>173</v>
      </c>
      <c r="F99">
        <v>1350000</v>
      </c>
      <c r="G99">
        <v>1458429.04</v>
      </c>
      <c r="H99">
        <v>1.75</v>
      </c>
      <c r="I99">
        <v>45841</v>
      </c>
      <c r="J99" t="s">
        <v>57</v>
      </c>
      <c r="K99">
        <v>176919328.78999999</v>
      </c>
    </row>
    <row r="100" spans="1:11" x14ac:dyDescent="0.25">
      <c r="A100">
        <v>20201231</v>
      </c>
      <c r="B100" t="s">
        <v>104</v>
      </c>
      <c r="C100" t="s">
        <v>105</v>
      </c>
      <c r="D100" t="s">
        <v>799</v>
      </c>
      <c r="E100" t="s">
        <v>798</v>
      </c>
      <c r="F100">
        <v>700000</v>
      </c>
      <c r="G100">
        <v>730439.69</v>
      </c>
      <c r="H100">
        <v>3.625</v>
      </c>
      <c r="I100">
        <v>46296</v>
      </c>
      <c r="J100" t="s">
        <v>57</v>
      </c>
      <c r="K100">
        <v>176919328.78999999</v>
      </c>
    </row>
    <row r="101" spans="1:11" x14ac:dyDescent="0.25">
      <c r="A101">
        <v>20201231</v>
      </c>
      <c r="B101" t="s">
        <v>104</v>
      </c>
      <c r="C101" t="s">
        <v>105</v>
      </c>
      <c r="D101" t="s">
        <v>913</v>
      </c>
      <c r="E101" t="s">
        <v>912</v>
      </c>
      <c r="F101">
        <v>2000000</v>
      </c>
      <c r="G101">
        <v>2168706.2999999998</v>
      </c>
      <c r="H101">
        <v>2.375</v>
      </c>
      <c r="I101">
        <v>47807</v>
      </c>
      <c r="J101" t="s">
        <v>57</v>
      </c>
      <c r="K101">
        <v>176919328.78999999</v>
      </c>
    </row>
    <row r="102" spans="1:11" x14ac:dyDescent="0.25">
      <c r="A102">
        <v>20201231</v>
      </c>
      <c r="B102" t="s">
        <v>104</v>
      </c>
      <c r="C102" t="s">
        <v>105</v>
      </c>
      <c r="D102" t="s">
        <v>916</v>
      </c>
      <c r="E102" t="s">
        <v>915</v>
      </c>
      <c r="F102">
        <v>500000</v>
      </c>
      <c r="G102">
        <v>551576.86</v>
      </c>
      <c r="H102">
        <v>2.125</v>
      </c>
      <c r="I102">
        <v>46430</v>
      </c>
      <c r="J102" t="s">
        <v>57</v>
      </c>
      <c r="K102">
        <v>176919328.78999999</v>
      </c>
    </row>
    <row r="103" spans="1:11" x14ac:dyDescent="0.25">
      <c r="A103">
        <v>20201231</v>
      </c>
      <c r="B103" t="s">
        <v>104</v>
      </c>
      <c r="C103" t="s">
        <v>105</v>
      </c>
      <c r="D103" t="s">
        <v>919</v>
      </c>
      <c r="E103" t="s">
        <v>918</v>
      </c>
      <c r="F103">
        <v>800000</v>
      </c>
      <c r="G103">
        <v>915665.21</v>
      </c>
      <c r="H103">
        <v>3.375</v>
      </c>
      <c r="I103">
        <v>54545</v>
      </c>
      <c r="J103" t="s">
        <v>57</v>
      </c>
      <c r="K103">
        <v>176919328.78999999</v>
      </c>
    </row>
    <row r="104" spans="1:11" x14ac:dyDescent="0.25">
      <c r="A104">
        <v>20201231</v>
      </c>
      <c r="B104" t="s">
        <v>104</v>
      </c>
      <c r="C104" t="s">
        <v>105</v>
      </c>
      <c r="D104" t="s">
        <v>180</v>
      </c>
      <c r="E104" t="s">
        <v>177</v>
      </c>
      <c r="F104">
        <v>1500000</v>
      </c>
      <c r="G104">
        <v>1632826.44</v>
      </c>
      <c r="H104">
        <v>1.5</v>
      </c>
      <c r="I104">
        <v>46528</v>
      </c>
      <c r="J104" t="s">
        <v>57</v>
      </c>
      <c r="K104">
        <v>176919328.78999999</v>
      </c>
    </row>
    <row r="105" spans="1:11" x14ac:dyDescent="0.25">
      <c r="A105">
        <v>20201231</v>
      </c>
      <c r="B105" t="s">
        <v>104</v>
      </c>
      <c r="C105" t="s">
        <v>105</v>
      </c>
      <c r="D105" t="s">
        <v>185</v>
      </c>
      <c r="E105" t="s">
        <v>182</v>
      </c>
      <c r="F105">
        <v>2000000</v>
      </c>
      <c r="G105">
        <v>2231087.12</v>
      </c>
      <c r="H105">
        <v>1.75</v>
      </c>
      <c r="I105">
        <v>46896</v>
      </c>
      <c r="J105" t="s">
        <v>57</v>
      </c>
      <c r="K105">
        <v>176919328.78999999</v>
      </c>
    </row>
    <row r="106" spans="1:11" x14ac:dyDescent="0.25">
      <c r="A106">
        <v>20201231</v>
      </c>
      <c r="B106" t="s">
        <v>104</v>
      </c>
      <c r="C106" t="s">
        <v>105</v>
      </c>
      <c r="D106" t="s">
        <v>922</v>
      </c>
      <c r="E106" t="s">
        <v>921</v>
      </c>
      <c r="F106">
        <v>1000000</v>
      </c>
      <c r="G106">
        <v>1009683.42</v>
      </c>
      <c r="H106">
        <v>0.25</v>
      </c>
      <c r="I106">
        <v>45259</v>
      </c>
      <c r="J106" t="s">
        <v>57</v>
      </c>
      <c r="K106">
        <v>176919328.78999999</v>
      </c>
    </row>
    <row r="107" spans="1:11" x14ac:dyDescent="0.25">
      <c r="A107">
        <v>20201231</v>
      </c>
      <c r="B107" t="s">
        <v>104</v>
      </c>
      <c r="C107" t="s">
        <v>105</v>
      </c>
      <c r="D107" t="s">
        <v>802</v>
      </c>
      <c r="E107" t="s">
        <v>801</v>
      </c>
      <c r="F107">
        <v>700000</v>
      </c>
      <c r="G107">
        <v>731596.85</v>
      </c>
      <c r="H107">
        <v>1</v>
      </c>
      <c r="I107">
        <v>46741</v>
      </c>
      <c r="J107" t="s">
        <v>57</v>
      </c>
      <c r="K107">
        <v>176919328.78999999</v>
      </c>
    </row>
    <row r="108" spans="1:11" x14ac:dyDescent="0.25">
      <c r="A108">
        <v>20201231</v>
      </c>
      <c r="B108" t="s">
        <v>104</v>
      </c>
      <c r="C108" t="s">
        <v>105</v>
      </c>
      <c r="D108" t="s">
        <v>188</v>
      </c>
      <c r="E108" t="s">
        <v>187</v>
      </c>
      <c r="F108">
        <v>800000</v>
      </c>
      <c r="G108">
        <v>843291.29</v>
      </c>
      <c r="H108">
        <v>0.75</v>
      </c>
      <c r="I108">
        <v>46713</v>
      </c>
      <c r="J108" t="s">
        <v>57</v>
      </c>
      <c r="K108">
        <v>176919328.78999999</v>
      </c>
    </row>
    <row r="109" spans="1:11" x14ac:dyDescent="0.25">
      <c r="A109">
        <v>20201231</v>
      </c>
      <c r="B109" t="s">
        <v>104</v>
      </c>
      <c r="C109" t="s">
        <v>105</v>
      </c>
      <c r="D109" t="s">
        <v>925</v>
      </c>
      <c r="E109" t="s">
        <v>924</v>
      </c>
      <c r="F109">
        <v>2100000</v>
      </c>
      <c r="G109">
        <v>2201442.08</v>
      </c>
      <c r="H109">
        <v>1.25</v>
      </c>
      <c r="I109">
        <v>45444</v>
      </c>
      <c r="J109" t="s">
        <v>57</v>
      </c>
      <c r="K109">
        <v>176919328.78999999</v>
      </c>
    </row>
    <row r="110" spans="1:11" x14ac:dyDescent="0.25">
      <c r="A110">
        <v>20201231</v>
      </c>
      <c r="B110" t="s">
        <v>104</v>
      </c>
      <c r="C110" t="s">
        <v>105</v>
      </c>
      <c r="D110" t="s">
        <v>928</v>
      </c>
      <c r="E110" t="s">
        <v>927</v>
      </c>
      <c r="F110">
        <v>800000</v>
      </c>
      <c r="G110">
        <v>857093.13</v>
      </c>
      <c r="H110">
        <v>2.1240000000000001</v>
      </c>
      <c r="I110">
        <v>47757</v>
      </c>
      <c r="J110" t="s">
        <v>57</v>
      </c>
      <c r="K110">
        <v>176919328.78999999</v>
      </c>
    </row>
    <row r="111" spans="1:11" x14ac:dyDescent="0.25">
      <c r="A111">
        <v>20201231</v>
      </c>
      <c r="B111" t="s">
        <v>104</v>
      </c>
      <c r="C111" t="s">
        <v>105</v>
      </c>
      <c r="D111" t="s">
        <v>931</v>
      </c>
      <c r="E111" t="s">
        <v>930</v>
      </c>
      <c r="F111">
        <v>1500000</v>
      </c>
      <c r="G111">
        <v>1513187.47</v>
      </c>
      <c r="H111">
        <v>0.125</v>
      </c>
      <c r="I111">
        <v>45717</v>
      </c>
      <c r="J111" t="s">
        <v>57</v>
      </c>
      <c r="K111">
        <v>176919328.78999999</v>
      </c>
    </row>
    <row r="112" spans="1:11" x14ac:dyDescent="0.25">
      <c r="A112">
        <v>20201231</v>
      </c>
      <c r="B112" t="s">
        <v>104</v>
      </c>
      <c r="C112" t="s">
        <v>105</v>
      </c>
      <c r="D112" t="s">
        <v>934</v>
      </c>
      <c r="E112" t="s">
        <v>933</v>
      </c>
      <c r="F112">
        <v>500000</v>
      </c>
      <c r="G112">
        <v>541696.23</v>
      </c>
      <c r="H112">
        <v>4.625</v>
      </c>
      <c r="I112">
        <v>47580</v>
      </c>
      <c r="J112" t="s">
        <v>57</v>
      </c>
      <c r="K112">
        <v>176919328.78999999</v>
      </c>
    </row>
    <row r="113" spans="1:11" x14ac:dyDescent="0.25">
      <c r="A113">
        <v>20201231</v>
      </c>
      <c r="B113" t="s">
        <v>104</v>
      </c>
      <c r="C113" t="s">
        <v>105</v>
      </c>
      <c r="D113" t="s">
        <v>937</v>
      </c>
      <c r="E113" t="s">
        <v>936</v>
      </c>
      <c r="F113">
        <v>1600000</v>
      </c>
      <c r="G113">
        <v>1701748.38</v>
      </c>
      <c r="H113">
        <v>1.125</v>
      </c>
      <c r="I113">
        <v>46852</v>
      </c>
      <c r="J113" t="s">
        <v>57</v>
      </c>
      <c r="K113">
        <v>176919328.78999999</v>
      </c>
    </row>
    <row r="114" spans="1:11" x14ac:dyDescent="0.25">
      <c r="A114">
        <v>20201231</v>
      </c>
      <c r="B114" t="s">
        <v>104</v>
      </c>
      <c r="C114" t="s">
        <v>105</v>
      </c>
      <c r="D114" t="s">
        <v>586</v>
      </c>
      <c r="E114" t="s">
        <v>585</v>
      </c>
      <c r="F114">
        <v>1300000</v>
      </c>
      <c r="G114">
        <v>1376998.64</v>
      </c>
      <c r="H114">
        <v>0.875</v>
      </c>
      <c r="I114">
        <v>47405</v>
      </c>
      <c r="J114" t="s">
        <v>57</v>
      </c>
      <c r="K114">
        <v>176919328.78999999</v>
      </c>
    </row>
    <row r="115" spans="1:11" x14ac:dyDescent="0.25">
      <c r="A115">
        <v>20201231</v>
      </c>
      <c r="B115" t="s">
        <v>104</v>
      </c>
      <c r="C115" t="s">
        <v>105</v>
      </c>
      <c r="D115" t="s">
        <v>940</v>
      </c>
      <c r="E115" t="s">
        <v>939</v>
      </c>
      <c r="F115">
        <v>1400000</v>
      </c>
      <c r="G115">
        <v>1438949.45</v>
      </c>
      <c r="H115">
        <v>1</v>
      </c>
      <c r="I115">
        <v>44965</v>
      </c>
      <c r="J115" t="s">
        <v>57</v>
      </c>
      <c r="K115">
        <v>176919328.78999999</v>
      </c>
    </row>
    <row r="116" spans="1:11" x14ac:dyDescent="0.25">
      <c r="A116">
        <v>20201231</v>
      </c>
      <c r="B116" t="s">
        <v>104</v>
      </c>
      <c r="C116" t="s">
        <v>105</v>
      </c>
      <c r="D116" t="s">
        <v>943</v>
      </c>
      <c r="E116" t="s">
        <v>942</v>
      </c>
      <c r="F116">
        <v>1200000</v>
      </c>
      <c r="G116">
        <v>1257739.73</v>
      </c>
      <c r="H116">
        <v>2.25</v>
      </c>
      <c r="I116">
        <v>46309</v>
      </c>
      <c r="J116" t="s">
        <v>57</v>
      </c>
      <c r="K116">
        <v>176919328.78999999</v>
      </c>
    </row>
    <row r="117" spans="1:11" x14ac:dyDescent="0.25">
      <c r="A117">
        <v>20201231</v>
      </c>
      <c r="B117" t="s">
        <v>104</v>
      </c>
      <c r="C117" t="s">
        <v>105</v>
      </c>
      <c r="D117" t="s">
        <v>636</v>
      </c>
      <c r="E117" t="s">
        <v>635</v>
      </c>
      <c r="F117">
        <v>1500000</v>
      </c>
      <c r="G117">
        <v>1543638.61</v>
      </c>
      <c r="H117">
        <v>1.375</v>
      </c>
      <c r="I117">
        <v>47526</v>
      </c>
      <c r="J117" t="s">
        <v>57</v>
      </c>
      <c r="K117">
        <v>176919328.78999999</v>
      </c>
    </row>
    <row r="118" spans="1:11" x14ac:dyDescent="0.25">
      <c r="A118">
        <v>20201231</v>
      </c>
      <c r="B118" t="s">
        <v>104</v>
      </c>
      <c r="C118" t="s">
        <v>105</v>
      </c>
      <c r="D118" t="s">
        <v>639</v>
      </c>
      <c r="E118" t="s">
        <v>638</v>
      </c>
      <c r="F118">
        <v>1500000</v>
      </c>
      <c r="G118">
        <v>1517833.97</v>
      </c>
      <c r="H118">
        <v>0.625</v>
      </c>
      <c r="I118">
        <v>46722</v>
      </c>
      <c r="J118" t="s">
        <v>57</v>
      </c>
      <c r="K118">
        <v>176919328.78999999</v>
      </c>
    </row>
    <row r="119" spans="1:11" x14ac:dyDescent="0.25">
      <c r="A119">
        <v>20201231</v>
      </c>
      <c r="B119" t="s">
        <v>104</v>
      </c>
      <c r="C119" t="s">
        <v>105</v>
      </c>
      <c r="D119" t="s">
        <v>642</v>
      </c>
      <c r="E119" t="s">
        <v>641</v>
      </c>
      <c r="F119">
        <v>2000000</v>
      </c>
      <c r="G119">
        <v>2080655.34</v>
      </c>
      <c r="H119">
        <v>1</v>
      </c>
      <c r="I119">
        <v>46345</v>
      </c>
      <c r="J119" t="s">
        <v>57</v>
      </c>
      <c r="K119">
        <v>176919328.78999999</v>
      </c>
    </row>
    <row r="120" spans="1:11" x14ac:dyDescent="0.25">
      <c r="A120">
        <v>20201231</v>
      </c>
      <c r="B120" t="s">
        <v>104</v>
      </c>
      <c r="C120" t="s">
        <v>105</v>
      </c>
      <c r="D120" t="s">
        <v>645</v>
      </c>
      <c r="E120" t="s">
        <v>644</v>
      </c>
      <c r="F120">
        <v>400000</v>
      </c>
      <c r="G120">
        <v>387856.05</v>
      </c>
      <c r="H120">
        <v>1.95</v>
      </c>
      <c r="I120">
        <v>46354</v>
      </c>
      <c r="J120" t="s">
        <v>57</v>
      </c>
      <c r="K120">
        <v>176919328.78999999</v>
      </c>
    </row>
    <row r="121" spans="1:11" x14ac:dyDescent="0.25">
      <c r="A121">
        <v>20201231</v>
      </c>
      <c r="B121" t="s">
        <v>104</v>
      </c>
      <c r="C121" t="s">
        <v>105</v>
      </c>
      <c r="D121" t="s">
        <v>647</v>
      </c>
      <c r="E121" t="s">
        <v>646</v>
      </c>
      <c r="F121">
        <v>1000000</v>
      </c>
      <c r="G121">
        <v>1050628.08</v>
      </c>
      <c r="H121">
        <v>0.75</v>
      </c>
      <c r="I121">
        <v>47455</v>
      </c>
      <c r="J121" t="s">
        <v>57</v>
      </c>
      <c r="K121">
        <v>176919328.78999999</v>
      </c>
    </row>
    <row r="122" spans="1:11" x14ac:dyDescent="0.25">
      <c r="A122">
        <v>20201231</v>
      </c>
      <c r="B122" t="s">
        <v>104</v>
      </c>
      <c r="C122" t="s">
        <v>105</v>
      </c>
      <c r="D122" t="s">
        <v>650</v>
      </c>
      <c r="E122" t="s">
        <v>649</v>
      </c>
      <c r="F122">
        <v>2000000</v>
      </c>
      <c r="G122">
        <v>2123226.85</v>
      </c>
      <c r="H122">
        <v>0.875</v>
      </c>
      <c r="I122">
        <v>47467</v>
      </c>
      <c r="J122" t="s">
        <v>57</v>
      </c>
      <c r="K122">
        <v>176919328.78999999</v>
      </c>
    </row>
    <row r="123" spans="1:11" x14ac:dyDescent="0.25">
      <c r="A123">
        <v>20201231</v>
      </c>
      <c r="B123" t="s">
        <v>104</v>
      </c>
      <c r="C123" t="s">
        <v>105</v>
      </c>
      <c r="D123" t="s">
        <v>192</v>
      </c>
      <c r="E123" t="s">
        <v>191</v>
      </c>
      <c r="F123">
        <v>1200000</v>
      </c>
      <c r="G123">
        <v>1227424.52</v>
      </c>
      <c r="H123">
        <v>1.5</v>
      </c>
      <c r="I123">
        <v>45343</v>
      </c>
      <c r="J123" t="s">
        <v>57</v>
      </c>
      <c r="K123">
        <v>176919328.78999999</v>
      </c>
    </row>
    <row r="124" spans="1:11" x14ac:dyDescent="0.25">
      <c r="A124">
        <v>20201231</v>
      </c>
      <c r="B124" t="s">
        <v>104</v>
      </c>
      <c r="C124" t="s">
        <v>105</v>
      </c>
      <c r="D124" t="s">
        <v>653</v>
      </c>
      <c r="E124" t="s">
        <v>652</v>
      </c>
      <c r="F124">
        <v>701000</v>
      </c>
      <c r="G124">
        <v>720030.08</v>
      </c>
      <c r="H124">
        <v>0.45</v>
      </c>
      <c r="I124">
        <v>46037</v>
      </c>
      <c r="J124" t="s">
        <v>57</v>
      </c>
      <c r="K124">
        <v>176919328.78999999</v>
      </c>
    </row>
    <row r="125" spans="1:11" x14ac:dyDescent="0.25">
      <c r="A125">
        <v>20201231</v>
      </c>
      <c r="B125" t="s">
        <v>104</v>
      </c>
      <c r="C125" t="s">
        <v>105</v>
      </c>
      <c r="D125" t="s">
        <v>656</v>
      </c>
      <c r="E125" t="s">
        <v>655</v>
      </c>
      <c r="F125">
        <v>600000</v>
      </c>
      <c r="G125">
        <v>624103.69999999995</v>
      </c>
      <c r="H125">
        <v>2.7309999999999999</v>
      </c>
      <c r="I125">
        <v>48228</v>
      </c>
      <c r="J125" t="s">
        <v>57</v>
      </c>
      <c r="K125">
        <v>176919328.78999999</v>
      </c>
    </row>
    <row r="126" spans="1:11" x14ac:dyDescent="0.25">
      <c r="A126">
        <v>20201231</v>
      </c>
      <c r="B126" t="s">
        <v>104</v>
      </c>
      <c r="C126" t="s">
        <v>105</v>
      </c>
      <c r="D126" t="s">
        <v>659</v>
      </c>
      <c r="E126" t="s">
        <v>658</v>
      </c>
      <c r="F126">
        <v>1500000</v>
      </c>
      <c r="G126">
        <v>1592841.02</v>
      </c>
      <c r="H126">
        <v>1.625</v>
      </c>
      <c r="I126">
        <v>46407</v>
      </c>
      <c r="J126" t="s">
        <v>57</v>
      </c>
      <c r="K126">
        <v>176919328.78999999</v>
      </c>
    </row>
    <row r="127" spans="1:11" x14ac:dyDescent="0.25">
      <c r="A127">
        <v>20201231</v>
      </c>
      <c r="B127" t="s">
        <v>104</v>
      </c>
      <c r="C127" t="s">
        <v>105</v>
      </c>
      <c r="D127" t="s">
        <v>662</v>
      </c>
      <c r="E127" t="s">
        <v>661</v>
      </c>
      <c r="F127">
        <v>800000</v>
      </c>
      <c r="G127">
        <v>801921.95</v>
      </c>
      <c r="H127">
        <v>0.125</v>
      </c>
      <c r="I127">
        <v>44942</v>
      </c>
      <c r="J127" t="s">
        <v>57</v>
      </c>
      <c r="K127">
        <v>176919328.78999999</v>
      </c>
    </row>
    <row r="128" spans="1:11" x14ac:dyDescent="0.25">
      <c r="A128">
        <v>20201231</v>
      </c>
      <c r="B128" t="s">
        <v>104</v>
      </c>
      <c r="C128" t="s">
        <v>105</v>
      </c>
      <c r="D128" t="s">
        <v>590</v>
      </c>
      <c r="E128" t="s">
        <v>588</v>
      </c>
      <c r="F128">
        <v>1800000</v>
      </c>
      <c r="G128">
        <v>1856348.61</v>
      </c>
      <c r="H128">
        <v>0.625</v>
      </c>
      <c r="I128">
        <v>46421</v>
      </c>
      <c r="J128" t="s">
        <v>57</v>
      </c>
      <c r="K128">
        <v>176919328.78999999</v>
      </c>
    </row>
    <row r="129" spans="1:11" x14ac:dyDescent="0.25">
      <c r="A129">
        <v>20201231</v>
      </c>
      <c r="B129" t="s">
        <v>104</v>
      </c>
      <c r="C129" t="s">
        <v>105</v>
      </c>
      <c r="D129" t="s">
        <v>665</v>
      </c>
      <c r="E129" t="s">
        <v>664</v>
      </c>
      <c r="F129">
        <v>1300000</v>
      </c>
      <c r="G129">
        <v>1353797.77</v>
      </c>
      <c r="H129">
        <v>0.65</v>
      </c>
      <c r="I129">
        <v>48255</v>
      </c>
      <c r="J129" t="s">
        <v>57</v>
      </c>
      <c r="K129">
        <v>176919328.78999999</v>
      </c>
    </row>
    <row r="130" spans="1:11" x14ac:dyDescent="0.25">
      <c r="A130">
        <v>20201231</v>
      </c>
      <c r="B130" t="s">
        <v>104</v>
      </c>
      <c r="C130" t="s">
        <v>105</v>
      </c>
      <c r="D130" t="s">
        <v>257</v>
      </c>
      <c r="E130" t="s">
        <v>256</v>
      </c>
      <c r="F130">
        <v>300000</v>
      </c>
      <c r="G130">
        <v>302535.07</v>
      </c>
      <c r="H130">
        <v>1.125</v>
      </c>
      <c r="I130">
        <v>46431</v>
      </c>
      <c r="J130" t="s">
        <v>57</v>
      </c>
      <c r="K130">
        <v>176919328.78999999</v>
      </c>
    </row>
    <row r="131" spans="1:11" x14ac:dyDescent="0.25">
      <c r="A131">
        <v>20201231</v>
      </c>
      <c r="B131" t="s">
        <v>104</v>
      </c>
      <c r="C131" t="s">
        <v>105</v>
      </c>
      <c r="D131" t="s">
        <v>668</v>
      </c>
      <c r="E131" t="s">
        <v>667</v>
      </c>
      <c r="F131">
        <v>1200000</v>
      </c>
      <c r="G131">
        <v>1221114.4099999999</v>
      </c>
      <c r="H131">
        <v>0.25</v>
      </c>
      <c r="I131">
        <v>46527</v>
      </c>
      <c r="J131" t="s">
        <v>57</v>
      </c>
      <c r="K131">
        <v>176919328.78999999</v>
      </c>
    </row>
    <row r="132" spans="1:11" x14ac:dyDescent="0.25">
      <c r="A132">
        <v>20201231</v>
      </c>
      <c r="B132" t="s">
        <v>104</v>
      </c>
      <c r="C132" t="s">
        <v>105</v>
      </c>
      <c r="D132" t="s">
        <v>671</v>
      </c>
      <c r="E132" t="s">
        <v>670</v>
      </c>
      <c r="F132">
        <v>1400000</v>
      </c>
      <c r="G132">
        <v>1349895.84</v>
      </c>
      <c r="H132">
        <v>0.75</v>
      </c>
      <c r="I132">
        <v>46795</v>
      </c>
      <c r="J132" t="s">
        <v>57</v>
      </c>
      <c r="K132">
        <v>176919328.78999999</v>
      </c>
    </row>
    <row r="133" spans="1:11" x14ac:dyDescent="0.25">
      <c r="A133">
        <v>20201231</v>
      </c>
      <c r="B133" t="s">
        <v>104</v>
      </c>
      <c r="C133" t="s">
        <v>105</v>
      </c>
      <c r="D133" t="s">
        <v>674</v>
      </c>
      <c r="E133" t="s">
        <v>673</v>
      </c>
      <c r="F133">
        <v>210075</v>
      </c>
      <c r="G133">
        <v>279084.64</v>
      </c>
      <c r="I133">
        <v>73050</v>
      </c>
      <c r="J133" t="s">
        <v>57</v>
      </c>
      <c r="K133">
        <v>176919328.78999999</v>
      </c>
    </row>
    <row r="134" spans="1:11" x14ac:dyDescent="0.25">
      <c r="A134">
        <v>20201231</v>
      </c>
      <c r="B134" t="s">
        <v>104</v>
      </c>
      <c r="C134" t="s">
        <v>105</v>
      </c>
      <c r="D134" t="s">
        <v>593</v>
      </c>
      <c r="E134" t="s">
        <v>592</v>
      </c>
      <c r="F134">
        <v>1400000</v>
      </c>
      <c r="G134">
        <v>1419484.1</v>
      </c>
      <c r="H134">
        <v>0.375</v>
      </c>
      <c r="I134">
        <v>46444</v>
      </c>
      <c r="J134" t="s">
        <v>57</v>
      </c>
      <c r="K134">
        <v>176919328.78999999</v>
      </c>
    </row>
    <row r="135" spans="1:11" x14ac:dyDescent="0.25">
      <c r="A135">
        <v>20201231</v>
      </c>
      <c r="B135" t="s">
        <v>104</v>
      </c>
      <c r="C135" t="s">
        <v>105</v>
      </c>
      <c r="D135" t="s">
        <v>680</v>
      </c>
      <c r="E135" t="s">
        <v>679</v>
      </c>
      <c r="F135">
        <v>1200000</v>
      </c>
      <c r="G135">
        <v>1292646.08</v>
      </c>
      <c r="H135">
        <v>1.75</v>
      </c>
      <c r="I135">
        <v>46083</v>
      </c>
      <c r="J135" t="s">
        <v>57</v>
      </c>
      <c r="K135">
        <v>176919328.78999999</v>
      </c>
    </row>
    <row r="136" spans="1:11" x14ac:dyDescent="0.25">
      <c r="A136">
        <v>20201231</v>
      </c>
      <c r="B136" t="s">
        <v>104</v>
      </c>
      <c r="C136" t="s">
        <v>105</v>
      </c>
      <c r="D136" t="s">
        <v>683</v>
      </c>
      <c r="E136" t="s">
        <v>682</v>
      </c>
      <c r="F136">
        <v>200000</v>
      </c>
      <c r="G136">
        <v>233022.68</v>
      </c>
      <c r="H136">
        <v>3.5</v>
      </c>
      <c r="I136">
        <v>46113</v>
      </c>
      <c r="J136" t="s">
        <v>57</v>
      </c>
      <c r="K136">
        <v>176919328.78999999</v>
      </c>
    </row>
    <row r="137" spans="1:11" x14ac:dyDescent="0.25">
      <c r="A137">
        <v>20201231</v>
      </c>
      <c r="B137" t="s">
        <v>104</v>
      </c>
      <c r="C137" t="s">
        <v>105</v>
      </c>
      <c r="D137" t="s">
        <v>686</v>
      </c>
      <c r="E137" t="s">
        <v>685</v>
      </c>
      <c r="F137">
        <v>500000</v>
      </c>
      <c r="G137">
        <v>615148.07999999996</v>
      </c>
      <c r="H137">
        <v>2.2000000000000002</v>
      </c>
      <c r="I137">
        <v>48306</v>
      </c>
      <c r="J137" t="s">
        <v>57</v>
      </c>
      <c r="K137">
        <v>176919328.78999999</v>
      </c>
    </row>
    <row r="138" spans="1:11" x14ac:dyDescent="0.25">
      <c r="A138">
        <v>20201231</v>
      </c>
      <c r="B138" t="s">
        <v>104</v>
      </c>
      <c r="C138" t="s">
        <v>105</v>
      </c>
      <c r="D138" t="s">
        <v>596</v>
      </c>
      <c r="E138" t="s">
        <v>595</v>
      </c>
      <c r="F138">
        <v>800000</v>
      </c>
      <c r="G138">
        <v>932747.29</v>
      </c>
      <c r="H138">
        <v>2.375</v>
      </c>
      <c r="I138">
        <v>46844</v>
      </c>
      <c r="J138" t="s">
        <v>57</v>
      </c>
      <c r="K138">
        <v>176919328.78999999</v>
      </c>
    </row>
    <row r="139" spans="1:11" x14ac:dyDescent="0.25">
      <c r="A139">
        <v>20201231</v>
      </c>
      <c r="B139" t="s">
        <v>104</v>
      </c>
      <c r="C139" t="s">
        <v>105</v>
      </c>
      <c r="D139" t="s">
        <v>689</v>
      </c>
      <c r="E139" t="s">
        <v>688</v>
      </c>
      <c r="F139">
        <v>600000</v>
      </c>
      <c r="G139">
        <v>619089.93999999994</v>
      </c>
      <c r="H139">
        <v>6.75</v>
      </c>
      <c r="I139">
        <v>73050</v>
      </c>
      <c r="J139" t="s">
        <v>57</v>
      </c>
      <c r="K139">
        <v>176919328.78999999</v>
      </c>
    </row>
    <row r="140" spans="1:11" x14ac:dyDescent="0.25">
      <c r="A140">
        <v>20201231</v>
      </c>
      <c r="B140" t="s">
        <v>104</v>
      </c>
      <c r="C140" t="s">
        <v>105</v>
      </c>
      <c r="D140" t="s">
        <v>692</v>
      </c>
      <c r="E140" t="s">
        <v>691</v>
      </c>
      <c r="F140">
        <v>1300000</v>
      </c>
      <c r="G140">
        <v>1309924.01</v>
      </c>
      <c r="H140">
        <v>2.0979999999999999</v>
      </c>
      <c r="I140">
        <v>46093</v>
      </c>
      <c r="J140" t="s">
        <v>57</v>
      </c>
      <c r="K140">
        <v>176919328.78999999</v>
      </c>
    </row>
    <row r="141" spans="1:11" x14ac:dyDescent="0.25">
      <c r="A141">
        <v>20201231</v>
      </c>
      <c r="B141" t="s">
        <v>104</v>
      </c>
      <c r="C141" t="s">
        <v>105</v>
      </c>
      <c r="D141" t="s">
        <v>695</v>
      </c>
      <c r="E141" t="s">
        <v>694</v>
      </c>
      <c r="F141">
        <v>400000</v>
      </c>
      <c r="G141">
        <v>433616.44</v>
      </c>
      <c r="H141">
        <v>1</v>
      </c>
      <c r="I141">
        <v>47596</v>
      </c>
      <c r="J141" t="s">
        <v>57</v>
      </c>
      <c r="K141">
        <v>176919328.78999999</v>
      </c>
    </row>
    <row r="142" spans="1:11" x14ac:dyDescent="0.25">
      <c r="A142">
        <v>20201231</v>
      </c>
      <c r="B142" t="s">
        <v>104</v>
      </c>
      <c r="C142" t="s">
        <v>105</v>
      </c>
      <c r="D142" t="s">
        <v>698</v>
      </c>
      <c r="E142" t="s">
        <v>697</v>
      </c>
      <c r="F142">
        <v>200000</v>
      </c>
      <c r="G142">
        <v>212178.22</v>
      </c>
      <c r="H142">
        <v>0.875</v>
      </c>
      <c r="I142">
        <v>47601</v>
      </c>
      <c r="J142" t="s">
        <v>57</v>
      </c>
      <c r="K142">
        <v>176919328.78999999</v>
      </c>
    </row>
    <row r="143" spans="1:11" x14ac:dyDescent="0.25">
      <c r="A143">
        <v>20201231</v>
      </c>
      <c r="B143" t="s">
        <v>104</v>
      </c>
      <c r="C143" t="s">
        <v>105</v>
      </c>
      <c r="D143" t="s">
        <v>701</v>
      </c>
      <c r="E143" t="s">
        <v>700</v>
      </c>
      <c r="F143">
        <v>500000</v>
      </c>
      <c r="G143">
        <v>564340.27</v>
      </c>
      <c r="H143">
        <v>2.875</v>
      </c>
      <c r="I143">
        <v>46051</v>
      </c>
      <c r="J143" t="s">
        <v>57</v>
      </c>
      <c r="K143">
        <v>176919328.78999999</v>
      </c>
    </row>
    <row r="144" spans="1:11" x14ac:dyDescent="0.25">
      <c r="A144">
        <v>20201231</v>
      </c>
      <c r="B144" t="s">
        <v>104</v>
      </c>
      <c r="C144" t="s">
        <v>105</v>
      </c>
      <c r="D144" t="s">
        <v>704</v>
      </c>
      <c r="E144" t="s">
        <v>703</v>
      </c>
      <c r="F144">
        <v>1000000</v>
      </c>
      <c r="G144">
        <v>1183949.8600000001</v>
      </c>
      <c r="H144">
        <v>2</v>
      </c>
      <c r="I144">
        <v>48340</v>
      </c>
      <c r="J144" t="s">
        <v>57</v>
      </c>
      <c r="K144">
        <v>176919328.78999999</v>
      </c>
    </row>
    <row r="145" spans="1:11" x14ac:dyDescent="0.25">
      <c r="A145">
        <v>20201231</v>
      </c>
      <c r="B145" t="s">
        <v>104</v>
      </c>
      <c r="C145" t="s">
        <v>105</v>
      </c>
      <c r="D145" t="s">
        <v>707</v>
      </c>
      <c r="E145" t="s">
        <v>706</v>
      </c>
      <c r="F145">
        <v>1400000</v>
      </c>
      <c r="G145">
        <v>1589360.55</v>
      </c>
      <c r="H145">
        <v>1.625</v>
      </c>
      <c r="I145">
        <v>47608</v>
      </c>
      <c r="J145" t="s">
        <v>57</v>
      </c>
      <c r="K145">
        <v>176919328.78999999</v>
      </c>
    </row>
    <row r="146" spans="1:11" x14ac:dyDescent="0.25">
      <c r="A146">
        <v>20201231</v>
      </c>
      <c r="B146" t="s">
        <v>104</v>
      </c>
      <c r="C146" t="s">
        <v>105</v>
      </c>
      <c r="D146" t="s">
        <v>710</v>
      </c>
      <c r="E146" t="s">
        <v>709</v>
      </c>
      <c r="F146">
        <v>500000</v>
      </c>
      <c r="G146">
        <v>529144.93000000005</v>
      </c>
      <c r="H146">
        <v>0.75</v>
      </c>
      <c r="I146">
        <v>46886</v>
      </c>
      <c r="J146" t="s">
        <v>57</v>
      </c>
      <c r="K146">
        <v>176919328.78999999</v>
      </c>
    </row>
    <row r="147" spans="1:11" x14ac:dyDescent="0.25">
      <c r="A147">
        <v>20201231</v>
      </c>
      <c r="B147" t="s">
        <v>104</v>
      </c>
      <c r="C147" t="s">
        <v>105</v>
      </c>
      <c r="D147" t="s">
        <v>713</v>
      </c>
      <c r="E147" t="s">
        <v>712</v>
      </c>
      <c r="F147">
        <v>1000000</v>
      </c>
      <c r="G147">
        <v>1109917.53</v>
      </c>
      <c r="H147">
        <v>1.5</v>
      </c>
      <c r="I147">
        <v>47618</v>
      </c>
      <c r="J147" t="s">
        <v>57</v>
      </c>
      <c r="K147">
        <v>176919328.78999999</v>
      </c>
    </row>
    <row r="148" spans="1:11" x14ac:dyDescent="0.25">
      <c r="A148">
        <v>20201231</v>
      </c>
      <c r="B148" t="s">
        <v>104</v>
      </c>
      <c r="C148" t="s">
        <v>105</v>
      </c>
      <c r="D148" t="s">
        <v>716</v>
      </c>
      <c r="E148" t="s">
        <v>715</v>
      </c>
      <c r="F148">
        <v>1000000</v>
      </c>
      <c r="G148">
        <v>1043514.66</v>
      </c>
      <c r="H148">
        <v>1.75</v>
      </c>
      <c r="I148">
        <v>46550</v>
      </c>
      <c r="J148" t="s">
        <v>57</v>
      </c>
      <c r="K148">
        <v>176919328.78999999</v>
      </c>
    </row>
    <row r="149" spans="1:11" x14ac:dyDescent="0.25">
      <c r="A149">
        <v>20201231</v>
      </c>
      <c r="B149" t="s">
        <v>104</v>
      </c>
      <c r="C149" t="s">
        <v>105</v>
      </c>
      <c r="D149" t="s">
        <v>242</v>
      </c>
      <c r="E149" t="s">
        <v>241</v>
      </c>
      <c r="F149">
        <v>500000</v>
      </c>
      <c r="G149">
        <v>526224.42000000004</v>
      </c>
      <c r="H149">
        <v>2.375</v>
      </c>
      <c r="I149">
        <v>46190</v>
      </c>
      <c r="J149" t="s">
        <v>57</v>
      </c>
      <c r="K149">
        <v>176919328.78999999</v>
      </c>
    </row>
    <row r="150" spans="1:11" x14ac:dyDescent="0.25">
      <c r="A150">
        <v>20201231</v>
      </c>
      <c r="B150" t="s">
        <v>104</v>
      </c>
      <c r="C150" t="s">
        <v>105</v>
      </c>
      <c r="D150" t="s">
        <v>719</v>
      </c>
      <c r="E150" t="s">
        <v>718</v>
      </c>
      <c r="F150">
        <v>500000</v>
      </c>
      <c r="G150">
        <v>557612.53</v>
      </c>
      <c r="H150">
        <v>3.625</v>
      </c>
      <c r="I150">
        <v>73050</v>
      </c>
      <c r="J150" t="s">
        <v>57</v>
      </c>
      <c r="K150">
        <v>176919328.78999999</v>
      </c>
    </row>
    <row r="151" spans="1:11" x14ac:dyDescent="0.25">
      <c r="A151">
        <v>20201231</v>
      </c>
      <c r="B151" t="s">
        <v>104</v>
      </c>
      <c r="C151" t="s">
        <v>105</v>
      </c>
      <c r="D151" t="s">
        <v>722</v>
      </c>
      <c r="E151" t="s">
        <v>721</v>
      </c>
      <c r="F151">
        <v>300000</v>
      </c>
      <c r="G151">
        <v>319170.42</v>
      </c>
      <c r="H151">
        <v>1.625</v>
      </c>
      <c r="I151">
        <v>46401</v>
      </c>
      <c r="J151" t="s">
        <v>57</v>
      </c>
      <c r="K151">
        <v>176919328.78999999</v>
      </c>
    </row>
    <row r="152" spans="1:11" x14ac:dyDescent="0.25">
      <c r="A152">
        <v>20201231</v>
      </c>
      <c r="B152" t="s">
        <v>104</v>
      </c>
      <c r="C152" t="s">
        <v>105</v>
      </c>
      <c r="D152" t="s">
        <v>725</v>
      </c>
      <c r="E152" t="s">
        <v>724</v>
      </c>
      <c r="F152">
        <v>1500000</v>
      </c>
      <c r="G152">
        <v>1581647.26</v>
      </c>
      <c r="H152">
        <v>1</v>
      </c>
      <c r="I152">
        <v>47308</v>
      </c>
      <c r="J152" t="s">
        <v>57</v>
      </c>
      <c r="K152">
        <v>176919328.78999999</v>
      </c>
    </row>
    <row r="153" spans="1:11" x14ac:dyDescent="0.25">
      <c r="A153">
        <v>20201231</v>
      </c>
      <c r="B153" t="s">
        <v>104</v>
      </c>
      <c r="C153" t="s">
        <v>105</v>
      </c>
      <c r="D153" t="s">
        <v>728</v>
      </c>
      <c r="E153" t="s">
        <v>727</v>
      </c>
      <c r="F153">
        <v>600000</v>
      </c>
      <c r="G153">
        <v>672257.67</v>
      </c>
      <c r="H153">
        <v>6</v>
      </c>
      <c r="I153">
        <v>73050</v>
      </c>
      <c r="J153" t="s">
        <v>57</v>
      </c>
      <c r="K153">
        <v>176919328.78999999</v>
      </c>
    </row>
    <row r="154" spans="1:11" x14ac:dyDescent="0.25">
      <c r="A154">
        <v>20201231</v>
      </c>
      <c r="B154" t="s">
        <v>104</v>
      </c>
      <c r="C154" t="s">
        <v>105</v>
      </c>
      <c r="D154" t="s">
        <v>731</v>
      </c>
      <c r="E154" t="s">
        <v>730</v>
      </c>
      <c r="F154">
        <v>800000</v>
      </c>
      <c r="G154">
        <v>757667.4</v>
      </c>
      <c r="H154">
        <v>1</v>
      </c>
      <c r="I154">
        <v>45021</v>
      </c>
      <c r="J154" t="s">
        <v>57</v>
      </c>
      <c r="K154">
        <v>176919328.78999999</v>
      </c>
    </row>
    <row r="155" spans="1:11" x14ac:dyDescent="0.25">
      <c r="A155">
        <v>20201231</v>
      </c>
      <c r="B155" t="s">
        <v>104</v>
      </c>
      <c r="C155" t="s">
        <v>105</v>
      </c>
      <c r="D155" t="s">
        <v>734</v>
      </c>
      <c r="E155" t="s">
        <v>733</v>
      </c>
      <c r="F155">
        <v>2000000</v>
      </c>
      <c r="G155">
        <v>2186451.7799999998</v>
      </c>
      <c r="H155">
        <v>2.5</v>
      </c>
      <c r="I155">
        <v>45573</v>
      </c>
      <c r="J155" t="s">
        <v>57</v>
      </c>
      <c r="K155">
        <v>176919328.78999999</v>
      </c>
    </row>
    <row r="156" spans="1:11" x14ac:dyDescent="0.25">
      <c r="A156">
        <v>20201231</v>
      </c>
      <c r="B156" t="s">
        <v>104</v>
      </c>
      <c r="C156" t="s">
        <v>105</v>
      </c>
      <c r="D156" t="s">
        <v>601</v>
      </c>
      <c r="E156" t="s">
        <v>598</v>
      </c>
      <c r="F156">
        <v>500000</v>
      </c>
      <c r="G156">
        <v>559613.57999999996</v>
      </c>
      <c r="H156">
        <v>2.75</v>
      </c>
      <c r="I156">
        <v>47449</v>
      </c>
      <c r="J156" t="s">
        <v>57</v>
      </c>
      <c r="K156">
        <v>176919328.78999999</v>
      </c>
    </row>
    <row r="157" spans="1:11" x14ac:dyDescent="0.25">
      <c r="A157">
        <v>20201231</v>
      </c>
      <c r="B157" t="s">
        <v>104</v>
      </c>
      <c r="C157" t="s">
        <v>105</v>
      </c>
      <c r="D157" t="s">
        <v>245</v>
      </c>
      <c r="E157" t="s">
        <v>244</v>
      </c>
      <c r="F157">
        <v>1000000</v>
      </c>
      <c r="G157">
        <v>1045259.73</v>
      </c>
      <c r="H157">
        <v>2</v>
      </c>
      <c r="I157">
        <v>73050</v>
      </c>
      <c r="J157" t="s">
        <v>57</v>
      </c>
      <c r="K157">
        <v>176919328.78999999</v>
      </c>
    </row>
    <row r="158" spans="1:11" x14ac:dyDescent="0.25">
      <c r="A158">
        <v>20201231</v>
      </c>
      <c r="B158" t="s">
        <v>104</v>
      </c>
      <c r="C158" t="s">
        <v>105</v>
      </c>
      <c r="D158" t="s">
        <v>737</v>
      </c>
      <c r="E158" t="s">
        <v>736</v>
      </c>
      <c r="F158">
        <v>400000</v>
      </c>
      <c r="G158">
        <v>464715.51</v>
      </c>
      <c r="H158">
        <v>5.05</v>
      </c>
      <c r="I158">
        <v>73050</v>
      </c>
      <c r="J158" t="s">
        <v>57</v>
      </c>
      <c r="K158">
        <v>176919328.78999999</v>
      </c>
    </row>
    <row r="159" spans="1:11" x14ac:dyDescent="0.25">
      <c r="A159">
        <v>20201231</v>
      </c>
      <c r="B159" t="s">
        <v>104</v>
      </c>
      <c r="C159" t="s">
        <v>105</v>
      </c>
      <c r="D159" t="s">
        <v>618</v>
      </c>
      <c r="E159" t="s">
        <v>617</v>
      </c>
      <c r="F159">
        <v>600000</v>
      </c>
      <c r="G159">
        <v>634033.64</v>
      </c>
      <c r="H159">
        <v>0.875</v>
      </c>
      <c r="I159">
        <v>48465</v>
      </c>
      <c r="J159" t="s">
        <v>57</v>
      </c>
      <c r="K159">
        <v>176919328.78999999</v>
      </c>
    </row>
    <row r="160" spans="1:11" x14ac:dyDescent="0.25">
      <c r="A160">
        <v>20201231</v>
      </c>
      <c r="B160" t="s">
        <v>104</v>
      </c>
      <c r="C160" t="s">
        <v>105</v>
      </c>
      <c r="D160" t="s">
        <v>248</v>
      </c>
      <c r="E160" t="s">
        <v>247</v>
      </c>
      <c r="F160">
        <v>700000</v>
      </c>
      <c r="G160">
        <v>736135.63</v>
      </c>
      <c r="H160">
        <v>2.25</v>
      </c>
      <c r="I160">
        <v>73050</v>
      </c>
      <c r="J160" t="s">
        <v>57</v>
      </c>
      <c r="K160">
        <v>176919328.78999999</v>
      </c>
    </row>
    <row r="161" spans="1:11" x14ac:dyDescent="0.25">
      <c r="A161">
        <v>20201231</v>
      </c>
      <c r="B161" t="s">
        <v>104</v>
      </c>
      <c r="C161" t="s">
        <v>105</v>
      </c>
      <c r="D161" t="s">
        <v>740</v>
      </c>
      <c r="E161" t="s">
        <v>739</v>
      </c>
      <c r="F161">
        <v>1500000</v>
      </c>
      <c r="G161">
        <v>1565421.16</v>
      </c>
      <c r="H161">
        <v>0.75</v>
      </c>
      <c r="I161">
        <v>47736</v>
      </c>
      <c r="J161" t="s">
        <v>57</v>
      </c>
      <c r="K161">
        <v>176919328.78999999</v>
      </c>
    </row>
    <row r="162" spans="1:11" x14ac:dyDescent="0.25">
      <c r="A162">
        <v>20201231</v>
      </c>
      <c r="B162" t="s">
        <v>104</v>
      </c>
      <c r="C162" t="s">
        <v>105</v>
      </c>
      <c r="D162" t="s">
        <v>252</v>
      </c>
      <c r="E162" t="s">
        <v>250</v>
      </c>
      <c r="F162">
        <v>500000</v>
      </c>
      <c r="G162">
        <v>530233.97</v>
      </c>
      <c r="H162">
        <v>2.125</v>
      </c>
      <c r="I162">
        <v>45936</v>
      </c>
      <c r="J162" t="s">
        <v>57</v>
      </c>
      <c r="K162">
        <v>176919328.78999999</v>
      </c>
    </row>
    <row r="163" spans="1:11" x14ac:dyDescent="0.25">
      <c r="A163">
        <v>20201231</v>
      </c>
      <c r="B163" t="s">
        <v>104</v>
      </c>
      <c r="C163" t="s">
        <v>105</v>
      </c>
      <c r="D163" t="s">
        <v>607</v>
      </c>
      <c r="E163" t="s">
        <v>606</v>
      </c>
      <c r="F163">
        <v>1500000</v>
      </c>
      <c r="G163">
        <v>1728493.93</v>
      </c>
      <c r="H163">
        <v>2.5</v>
      </c>
      <c r="I163">
        <v>46427</v>
      </c>
      <c r="J163" t="s">
        <v>57</v>
      </c>
      <c r="K163">
        <v>176919328.78999999</v>
      </c>
    </row>
    <row r="164" spans="1:11" x14ac:dyDescent="0.25">
      <c r="A164">
        <v>20201231</v>
      </c>
      <c r="B164" t="s">
        <v>104</v>
      </c>
      <c r="C164" t="s">
        <v>105</v>
      </c>
      <c r="D164" t="s">
        <v>607</v>
      </c>
      <c r="E164" t="s">
        <v>606</v>
      </c>
      <c r="F164">
        <v>800000</v>
      </c>
      <c r="G164">
        <v>921863.43</v>
      </c>
      <c r="H164">
        <v>2.5</v>
      </c>
      <c r="I164">
        <v>46427</v>
      </c>
      <c r="J164" t="s">
        <v>57</v>
      </c>
      <c r="K164">
        <v>176919328.78999999</v>
      </c>
    </row>
    <row r="165" spans="1:11" x14ac:dyDescent="0.25">
      <c r="A165">
        <v>20201231</v>
      </c>
      <c r="B165" t="s">
        <v>104</v>
      </c>
      <c r="C165" t="s">
        <v>105</v>
      </c>
      <c r="D165" t="s">
        <v>225</v>
      </c>
      <c r="E165" t="s">
        <v>221</v>
      </c>
      <c r="F165">
        <v>500000</v>
      </c>
      <c r="G165">
        <v>507598.97</v>
      </c>
      <c r="H165">
        <v>1.75</v>
      </c>
      <c r="I165">
        <v>47779</v>
      </c>
      <c r="J165" t="s">
        <v>57</v>
      </c>
      <c r="K165">
        <v>176919328.78999999</v>
      </c>
    </row>
    <row r="166" spans="1:11" x14ac:dyDescent="0.25">
      <c r="A166">
        <v>20201231</v>
      </c>
      <c r="B166" t="s">
        <v>104</v>
      </c>
      <c r="C166" t="s">
        <v>105</v>
      </c>
      <c r="D166" t="s">
        <v>743</v>
      </c>
      <c r="E166" t="s">
        <v>742</v>
      </c>
      <c r="F166">
        <v>500000</v>
      </c>
      <c r="G166">
        <v>509593.9</v>
      </c>
      <c r="H166">
        <v>1</v>
      </c>
      <c r="I166">
        <v>45957</v>
      </c>
      <c r="J166" t="s">
        <v>57</v>
      </c>
      <c r="K166">
        <v>176919328.78999999</v>
      </c>
    </row>
    <row r="167" spans="1:11" x14ac:dyDescent="0.25">
      <c r="A167">
        <v>20201231</v>
      </c>
      <c r="B167" t="s">
        <v>104</v>
      </c>
      <c r="C167" t="s">
        <v>105</v>
      </c>
      <c r="D167" t="s">
        <v>746</v>
      </c>
      <c r="E167" t="s">
        <v>745</v>
      </c>
      <c r="F167">
        <v>1500000</v>
      </c>
      <c r="G167">
        <v>1675859.18</v>
      </c>
      <c r="H167">
        <v>1.75</v>
      </c>
      <c r="I167">
        <v>46455</v>
      </c>
      <c r="J167" t="s">
        <v>57</v>
      </c>
      <c r="K167">
        <v>176919328.78999999</v>
      </c>
    </row>
    <row r="168" spans="1:11" x14ac:dyDescent="0.25">
      <c r="A168">
        <v>20201231</v>
      </c>
      <c r="B168" t="s">
        <v>104</v>
      </c>
      <c r="C168" t="s">
        <v>105</v>
      </c>
      <c r="D168" t="s">
        <v>750</v>
      </c>
      <c r="E168" t="s">
        <v>748</v>
      </c>
      <c r="F168">
        <v>1000000</v>
      </c>
      <c r="G168">
        <v>1019707.53</v>
      </c>
      <c r="H168">
        <v>1.875</v>
      </c>
      <c r="I168">
        <v>55481</v>
      </c>
      <c r="J168" t="s">
        <v>57</v>
      </c>
      <c r="K168">
        <v>176919328.78999999</v>
      </c>
    </row>
    <row r="169" spans="1:11" x14ac:dyDescent="0.25">
      <c r="A169">
        <v>20201231</v>
      </c>
      <c r="B169" t="s">
        <v>104</v>
      </c>
      <c r="C169" t="s">
        <v>105</v>
      </c>
      <c r="D169" t="s">
        <v>230</v>
      </c>
      <c r="E169" t="s">
        <v>229</v>
      </c>
      <c r="F169">
        <v>1000000</v>
      </c>
      <c r="G169">
        <v>1005722.3</v>
      </c>
      <c r="H169">
        <v>0.878</v>
      </c>
      <c r="I169">
        <v>46715</v>
      </c>
      <c r="J169" t="s">
        <v>57</v>
      </c>
      <c r="K169">
        <v>176919328.78999999</v>
      </c>
    </row>
    <row r="170" spans="1:11" x14ac:dyDescent="0.25">
      <c r="A170">
        <v>20201231</v>
      </c>
      <c r="B170" t="s">
        <v>104</v>
      </c>
      <c r="C170" t="s">
        <v>105</v>
      </c>
      <c r="D170" t="s">
        <v>610</v>
      </c>
      <c r="E170" t="s">
        <v>609</v>
      </c>
      <c r="F170">
        <v>1500000</v>
      </c>
      <c r="G170">
        <v>1495535.96</v>
      </c>
      <c r="H170">
        <v>0.25</v>
      </c>
      <c r="I170">
        <v>46717</v>
      </c>
      <c r="J170" t="s">
        <v>57</v>
      </c>
      <c r="K170">
        <v>176919328.78999999</v>
      </c>
    </row>
    <row r="171" spans="1:11" x14ac:dyDescent="0.25">
      <c r="A171">
        <v>20201231</v>
      </c>
      <c r="B171" t="s">
        <v>104</v>
      </c>
      <c r="C171" t="s">
        <v>105</v>
      </c>
      <c r="D171" t="s">
        <v>754</v>
      </c>
      <c r="E171" t="s">
        <v>752</v>
      </c>
      <c r="F171">
        <v>400000</v>
      </c>
      <c r="G171">
        <v>399997.98</v>
      </c>
      <c r="H171">
        <v>3.25</v>
      </c>
      <c r="I171">
        <v>46730</v>
      </c>
      <c r="J171" t="s">
        <v>57</v>
      </c>
      <c r="K171">
        <v>176919328.78999999</v>
      </c>
    </row>
    <row r="172" spans="1:11" x14ac:dyDescent="0.25">
      <c r="A172">
        <v>20201231</v>
      </c>
      <c r="B172" t="s">
        <v>104</v>
      </c>
      <c r="C172" t="s">
        <v>105</v>
      </c>
      <c r="D172" t="s">
        <v>756</v>
      </c>
      <c r="E172" t="s">
        <v>755</v>
      </c>
      <c r="F172">
        <v>700000</v>
      </c>
      <c r="G172">
        <v>726516.1</v>
      </c>
      <c r="H172">
        <v>5.875</v>
      </c>
      <c r="I172">
        <v>46006</v>
      </c>
      <c r="J172" t="s">
        <v>57</v>
      </c>
      <c r="K172">
        <v>176919328.78999999</v>
      </c>
    </row>
    <row r="173" spans="1:11" x14ac:dyDescent="0.25">
      <c r="A173">
        <v>20201231</v>
      </c>
      <c r="B173" t="s">
        <v>104</v>
      </c>
      <c r="C173" t="s">
        <v>105</v>
      </c>
      <c r="D173" t="s">
        <v>613</v>
      </c>
      <c r="E173" t="s">
        <v>612</v>
      </c>
      <c r="F173">
        <v>700000</v>
      </c>
      <c r="G173">
        <v>697689.47</v>
      </c>
      <c r="H173">
        <v>3</v>
      </c>
      <c r="I173">
        <v>46736</v>
      </c>
      <c r="J173" t="s">
        <v>57</v>
      </c>
      <c r="K173">
        <v>176919328.78999999</v>
      </c>
    </row>
    <row r="174" spans="1:11" x14ac:dyDescent="0.25">
      <c r="A174">
        <v>20201231</v>
      </c>
      <c r="B174" t="s">
        <v>104</v>
      </c>
      <c r="C174" t="s">
        <v>105</v>
      </c>
      <c r="D174" t="s">
        <v>759</v>
      </c>
      <c r="E174" t="s">
        <v>758</v>
      </c>
      <c r="F174">
        <v>2100000</v>
      </c>
      <c r="G174">
        <v>2292872.63</v>
      </c>
      <c r="H174">
        <v>1.875</v>
      </c>
      <c r="I174">
        <v>46535</v>
      </c>
      <c r="J174" t="s">
        <v>57</v>
      </c>
      <c r="K174">
        <v>176919328.78999999</v>
      </c>
    </row>
    <row r="175" spans="1:11" x14ac:dyDescent="0.25">
      <c r="A175">
        <v>20201231</v>
      </c>
      <c r="B175" t="s">
        <v>104</v>
      </c>
      <c r="C175" t="s">
        <v>105</v>
      </c>
      <c r="D175" t="s">
        <v>158</v>
      </c>
      <c r="E175" t="s">
        <v>154</v>
      </c>
      <c r="F175">
        <v>1500000</v>
      </c>
      <c r="G175">
        <v>1604793.7</v>
      </c>
      <c r="H175">
        <v>2.375</v>
      </c>
      <c r="I175">
        <v>45187</v>
      </c>
      <c r="J175" t="s">
        <v>57</v>
      </c>
      <c r="K175">
        <v>176919328.78999999</v>
      </c>
    </row>
    <row r="176" spans="1:11" x14ac:dyDescent="0.25">
      <c r="A176">
        <v>20201231</v>
      </c>
      <c r="B176" t="s">
        <v>104</v>
      </c>
      <c r="C176" t="s">
        <v>105</v>
      </c>
      <c r="D176" t="s">
        <v>762</v>
      </c>
      <c r="E176" t="s">
        <v>761</v>
      </c>
      <c r="F176">
        <v>1500000</v>
      </c>
      <c r="G176">
        <v>1636940.96</v>
      </c>
      <c r="H176">
        <v>1.875</v>
      </c>
      <c r="I176">
        <v>45827</v>
      </c>
      <c r="J176" t="s">
        <v>57</v>
      </c>
      <c r="K176">
        <v>176919328.78999999</v>
      </c>
    </row>
    <row r="177" spans="1:11" x14ac:dyDescent="0.25">
      <c r="A177">
        <v>20201231</v>
      </c>
      <c r="B177" t="s">
        <v>104</v>
      </c>
      <c r="C177" t="s">
        <v>105</v>
      </c>
      <c r="D177" t="s">
        <v>765</v>
      </c>
      <c r="E177" t="s">
        <v>764</v>
      </c>
      <c r="F177">
        <v>1800000</v>
      </c>
      <c r="G177">
        <v>1952426.47</v>
      </c>
      <c r="H177">
        <v>1.75</v>
      </c>
      <c r="I177">
        <v>46198</v>
      </c>
      <c r="J177" t="s">
        <v>57</v>
      </c>
      <c r="K177">
        <v>176919328.78999999</v>
      </c>
    </row>
    <row r="178" spans="1:11" x14ac:dyDescent="0.25">
      <c r="A178">
        <v>20201231</v>
      </c>
      <c r="B178" t="s">
        <v>104</v>
      </c>
      <c r="C178" t="s">
        <v>105</v>
      </c>
      <c r="D178" t="s">
        <v>615</v>
      </c>
      <c r="E178" t="s">
        <v>614</v>
      </c>
      <c r="F178">
        <v>600000</v>
      </c>
      <c r="G178">
        <v>651461.67000000004</v>
      </c>
      <c r="H178">
        <v>2.875</v>
      </c>
      <c r="I178">
        <v>45840</v>
      </c>
      <c r="J178" t="s">
        <v>57</v>
      </c>
      <c r="K178">
        <v>176919328.78999999</v>
      </c>
    </row>
    <row r="179" spans="1:11" x14ac:dyDescent="0.25">
      <c r="A179">
        <v>20201231</v>
      </c>
      <c r="B179" t="s">
        <v>104</v>
      </c>
      <c r="C179" t="s">
        <v>105</v>
      </c>
      <c r="D179" t="s">
        <v>615</v>
      </c>
      <c r="E179" t="s">
        <v>614</v>
      </c>
      <c r="F179">
        <v>500000</v>
      </c>
      <c r="G179">
        <v>542884.73</v>
      </c>
      <c r="H179">
        <v>2.875</v>
      </c>
      <c r="I179">
        <v>45840</v>
      </c>
      <c r="J179" t="s">
        <v>57</v>
      </c>
      <c r="K179">
        <v>176919328.78999999</v>
      </c>
    </row>
    <row r="180" spans="1:11" x14ac:dyDescent="0.25">
      <c r="A180">
        <v>20201231</v>
      </c>
      <c r="B180" t="s">
        <v>104</v>
      </c>
      <c r="C180" t="s">
        <v>105</v>
      </c>
      <c r="D180" t="s">
        <v>621</v>
      </c>
      <c r="E180" t="s">
        <v>620</v>
      </c>
      <c r="F180">
        <v>700000</v>
      </c>
      <c r="G180">
        <v>723867.89</v>
      </c>
      <c r="H180">
        <v>2.875</v>
      </c>
      <c r="I180">
        <v>73050</v>
      </c>
      <c r="J180" t="s">
        <v>57</v>
      </c>
      <c r="K180">
        <v>176919328.78999999</v>
      </c>
    </row>
    <row r="181" spans="1:11" x14ac:dyDescent="0.25">
      <c r="A181">
        <v>20201231</v>
      </c>
      <c r="B181" t="s">
        <v>104</v>
      </c>
      <c r="C181" t="s">
        <v>105</v>
      </c>
      <c r="D181" t="s">
        <v>624</v>
      </c>
      <c r="E181" t="s">
        <v>623</v>
      </c>
      <c r="F181">
        <v>1300000</v>
      </c>
      <c r="G181">
        <v>1368680.78</v>
      </c>
      <c r="H181">
        <v>1.35</v>
      </c>
      <c r="I181">
        <v>46858</v>
      </c>
      <c r="J181" t="s">
        <v>57</v>
      </c>
      <c r="K181">
        <v>176919328.78999999</v>
      </c>
    </row>
    <row r="182" spans="1:11" x14ac:dyDescent="0.25">
      <c r="A182">
        <v>20201231</v>
      </c>
      <c r="B182" t="s">
        <v>104</v>
      </c>
      <c r="C182" t="s">
        <v>105</v>
      </c>
      <c r="D182" t="s">
        <v>627</v>
      </c>
      <c r="E182" t="s">
        <v>626</v>
      </c>
      <c r="F182">
        <v>500000</v>
      </c>
      <c r="G182">
        <v>514867.47</v>
      </c>
      <c r="H182">
        <v>2.125</v>
      </c>
      <c r="I182">
        <v>64838</v>
      </c>
      <c r="J182" t="s">
        <v>57</v>
      </c>
      <c r="K182">
        <v>176919328.78999999</v>
      </c>
    </row>
    <row r="183" spans="1:11" x14ac:dyDescent="0.25">
      <c r="A183">
        <v>20201231</v>
      </c>
      <c r="B183" t="s">
        <v>104</v>
      </c>
      <c r="C183" t="s">
        <v>105</v>
      </c>
      <c r="D183" t="s">
        <v>630</v>
      </c>
      <c r="E183" t="s">
        <v>629</v>
      </c>
      <c r="F183">
        <v>2000000</v>
      </c>
      <c r="G183">
        <v>2390258.08</v>
      </c>
      <c r="H183">
        <v>3</v>
      </c>
      <c r="I183">
        <v>46909</v>
      </c>
      <c r="J183" t="s">
        <v>57</v>
      </c>
      <c r="K183">
        <v>176919328.78999999</v>
      </c>
    </row>
    <row r="184" spans="1:11" x14ac:dyDescent="0.25">
      <c r="A184">
        <v>20201231</v>
      </c>
      <c r="B184" t="s">
        <v>104</v>
      </c>
      <c r="C184" t="s">
        <v>105</v>
      </c>
      <c r="D184" t="s">
        <v>633</v>
      </c>
      <c r="E184" t="s">
        <v>632</v>
      </c>
      <c r="F184">
        <v>1600000</v>
      </c>
      <c r="G184">
        <v>1726809.42</v>
      </c>
      <c r="H184">
        <v>1.25</v>
      </c>
      <c r="I184">
        <v>46214</v>
      </c>
      <c r="J184" t="s">
        <v>57</v>
      </c>
      <c r="K184">
        <v>176919328.78999999</v>
      </c>
    </row>
    <row r="185" spans="1:11" x14ac:dyDescent="0.25">
      <c r="A185">
        <v>20201231</v>
      </c>
      <c r="B185" t="s">
        <v>104</v>
      </c>
      <c r="C185" t="s">
        <v>105</v>
      </c>
      <c r="D185" t="s">
        <v>853</v>
      </c>
      <c r="E185" t="s">
        <v>852</v>
      </c>
      <c r="F185">
        <v>800000</v>
      </c>
      <c r="G185">
        <v>776898.16</v>
      </c>
      <c r="H185">
        <v>1.625</v>
      </c>
      <c r="I185">
        <v>45189</v>
      </c>
      <c r="J185" t="s">
        <v>57</v>
      </c>
      <c r="K185">
        <v>176919328.78999999</v>
      </c>
    </row>
    <row r="186" spans="1:11" x14ac:dyDescent="0.25">
      <c r="A186">
        <v>20201231</v>
      </c>
      <c r="B186" t="s">
        <v>104</v>
      </c>
      <c r="C186" t="s">
        <v>105</v>
      </c>
      <c r="D186" t="s">
        <v>677</v>
      </c>
      <c r="E186" t="s">
        <v>676</v>
      </c>
      <c r="F186">
        <v>1500000</v>
      </c>
      <c r="G186">
        <v>1524358.65</v>
      </c>
      <c r="H186">
        <v>0.625</v>
      </c>
      <c r="I186">
        <v>48269</v>
      </c>
      <c r="J186" t="s">
        <v>57</v>
      </c>
      <c r="K186">
        <v>176919328.78999999</v>
      </c>
    </row>
    <row r="187" spans="1:11" x14ac:dyDescent="0.25">
      <c r="A187">
        <v>20201231</v>
      </c>
      <c r="B187" t="s">
        <v>104</v>
      </c>
      <c r="C187" t="s">
        <v>105</v>
      </c>
      <c r="D187" t="s">
        <v>604</v>
      </c>
      <c r="E187" t="s">
        <v>603</v>
      </c>
      <c r="F187">
        <v>400000</v>
      </c>
      <c r="G187">
        <v>417404.66</v>
      </c>
      <c r="H187">
        <v>1.25</v>
      </c>
      <c r="I187">
        <v>51647</v>
      </c>
      <c r="J187" t="s">
        <v>57</v>
      </c>
      <c r="K187">
        <v>176919328.78999999</v>
      </c>
    </row>
    <row r="188" spans="1:11" x14ac:dyDescent="0.25">
      <c r="A188">
        <v>20201231</v>
      </c>
      <c r="B188" t="s">
        <v>104</v>
      </c>
      <c r="C188" t="s">
        <v>105</v>
      </c>
      <c r="D188" t="s">
        <v>946</v>
      </c>
      <c r="E188" t="s">
        <v>945</v>
      </c>
      <c r="F188">
        <v>11000</v>
      </c>
      <c r="G188">
        <v>665720</v>
      </c>
      <c r="J188" t="s">
        <v>57</v>
      </c>
      <c r="K188">
        <v>176919328.78999999</v>
      </c>
    </row>
    <row r="189" spans="1:11" x14ac:dyDescent="0.25">
      <c r="A189">
        <v>20201231</v>
      </c>
      <c r="B189" t="s">
        <v>104</v>
      </c>
      <c r="C189" t="s">
        <v>105</v>
      </c>
      <c r="D189" t="s">
        <v>946</v>
      </c>
      <c r="E189" t="s">
        <v>945</v>
      </c>
      <c r="F189">
        <v>37200</v>
      </c>
      <c r="G189">
        <v>2251344</v>
      </c>
      <c r="J189" t="s">
        <v>57</v>
      </c>
      <c r="K189">
        <v>176919328.78999999</v>
      </c>
    </row>
    <row r="190" spans="1:11" x14ac:dyDescent="0.25">
      <c r="A190">
        <v>20201231</v>
      </c>
      <c r="B190" t="s">
        <v>104</v>
      </c>
      <c r="C190" t="s">
        <v>105</v>
      </c>
      <c r="D190" t="s">
        <v>952</v>
      </c>
      <c r="E190" t="s">
        <v>951</v>
      </c>
      <c r="F190">
        <v>10000</v>
      </c>
      <c r="G190">
        <v>1090000</v>
      </c>
      <c r="J190" t="s">
        <v>57</v>
      </c>
      <c r="K190">
        <v>176919328.78999999</v>
      </c>
    </row>
    <row r="191" spans="1:11" x14ac:dyDescent="0.25">
      <c r="A191">
        <v>20201231</v>
      </c>
      <c r="B191" t="s">
        <v>104</v>
      </c>
      <c r="C191" t="s">
        <v>105</v>
      </c>
      <c r="D191" t="s">
        <v>949</v>
      </c>
      <c r="E191" t="s">
        <v>948</v>
      </c>
      <c r="F191">
        <v>350</v>
      </c>
      <c r="G191">
        <v>473567.5</v>
      </c>
      <c r="J191" t="s">
        <v>57</v>
      </c>
      <c r="K191">
        <v>176919328.78999999</v>
      </c>
    </row>
    <row r="192" spans="1:11" x14ac:dyDescent="0.25">
      <c r="A192">
        <v>20201231</v>
      </c>
      <c r="B192" t="s">
        <v>104</v>
      </c>
      <c r="C192" t="s">
        <v>105</v>
      </c>
      <c r="D192" t="s">
        <v>410</v>
      </c>
      <c r="E192" t="s">
        <v>409</v>
      </c>
      <c r="F192">
        <v>325000</v>
      </c>
      <c r="G192">
        <v>3851250</v>
      </c>
      <c r="J192" t="s">
        <v>57</v>
      </c>
      <c r="K192">
        <v>176919328.78999999</v>
      </c>
    </row>
    <row r="193" spans="1:11" x14ac:dyDescent="0.25">
      <c r="A193">
        <v>20201231</v>
      </c>
      <c r="B193" t="s">
        <v>106</v>
      </c>
      <c r="C193" t="s">
        <v>107</v>
      </c>
      <c r="E193" t="s">
        <v>79</v>
      </c>
      <c r="G193">
        <v>-1574.74</v>
      </c>
      <c r="J193" t="s">
        <v>63</v>
      </c>
      <c r="K193">
        <v>75455236.109999999</v>
      </c>
    </row>
    <row r="194" spans="1:11" x14ac:dyDescent="0.25">
      <c r="A194">
        <v>20201231</v>
      </c>
      <c r="B194" t="s">
        <v>106</v>
      </c>
      <c r="C194" t="s">
        <v>107</v>
      </c>
      <c r="E194" t="s">
        <v>80</v>
      </c>
      <c r="G194">
        <v>-2532.17</v>
      </c>
      <c r="J194" t="s">
        <v>63</v>
      </c>
      <c r="K194">
        <v>75455236.109999999</v>
      </c>
    </row>
    <row r="195" spans="1:11" x14ac:dyDescent="0.25">
      <c r="A195">
        <v>20201231</v>
      </c>
      <c r="B195" t="s">
        <v>106</v>
      </c>
      <c r="C195" t="s">
        <v>107</v>
      </c>
      <c r="E195" t="s">
        <v>110</v>
      </c>
      <c r="G195">
        <v>-9669.7000000000007</v>
      </c>
      <c r="J195" t="s">
        <v>63</v>
      </c>
      <c r="K195">
        <v>75455236.109999999</v>
      </c>
    </row>
    <row r="196" spans="1:11" x14ac:dyDescent="0.25">
      <c r="A196">
        <v>20201231</v>
      </c>
      <c r="B196" t="s">
        <v>106</v>
      </c>
      <c r="C196" t="s">
        <v>107</v>
      </c>
      <c r="E196" t="s">
        <v>84</v>
      </c>
      <c r="G196">
        <v>-803.51</v>
      </c>
      <c r="J196" t="s">
        <v>63</v>
      </c>
      <c r="K196">
        <v>75455236.109999999</v>
      </c>
    </row>
    <row r="197" spans="1:11" x14ac:dyDescent="0.25">
      <c r="A197">
        <v>20201231</v>
      </c>
      <c r="B197" t="s">
        <v>106</v>
      </c>
      <c r="C197" t="s">
        <v>107</v>
      </c>
      <c r="E197" t="s">
        <v>75</v>
      </c>
      <c r="G197">
        <v>-136.35</v>
      </c>
      <c r="J197" t="s">
        <v>63</v>
      </c>
      <c r="K197">
        <v>75455236.109999999</v>
      </c>
    </row>
    <row r="198" spans="1:11" x14ac:dyDescent="0.25">
      <c r="A198">
        <v>20201231</v>
      </c>
      <c r="B198" t="s">
        <v>106</v>
      </c>
      <c r="C198" t="s">
        <v>107</v>
      </c>
      <c r="E198" t="s">
        <v>75</v>
      </c>
      <c r="G198">
        <v>-1549.38</v>
      </c>
      <c r="J198" t="s">
        <v>63</v>
      </c>
      <c r="K198">
        <v>75455236.109999999</v>
      </c>
    </row>
    <row r="199" spans="1:11" x14ac:dyDescent="0.25">
      <c r="A199">
        <v>20201231</v>
      </c>
      <c r="B199" t="s">
        <v>106</v>
      </c>
      <c r="C199" t="s">
        <v>107</v>
      </c>
      <c r="E199" t="s">
        <v>83</v>
      </c>
      <c r="G199">
        <v>-235164.32</v>
      </c>
      <c r="J199" t="s">
        <v>63</v>
      </c>
      <c r="K199">
        <v>75455236.109999999</v>
      </c>
    </row>
    <row r="200" spans="1:11" x14ac:dyDescent="0.25">
      <c r="A200">
        <v>20201231</v>
      </c>
      <c r="B200" t="s">
        <v>106</v>
      </c>
      <c r="C200" t="s">
        <v>107</v>
      </c>
      <c r="E200" t="s">
        <v>92</v>
      </c>
      <c r="G200">
        <v>-27.64</v>
      </c>
      <c r="J200" t="s">
        <v>63</v>
      </c>
      <c r="K200">
        <v>75455236.109999999</v>
      </c>
    </row>
    <row r="201" spans="1:11" x14ac:dyDescent="0.25">
      <c r="A201">
        <v>20201231</v>
      </c>
      <c r="B201" t="s">
        <v>106</v>
      </c>
      <c r="C201" t="s">
        <v>107</v>
      </c>
      <c r="E201" t="s">
        <v>109</v>
      </c>
      <c r="G201">
        <v>-34128.410000000003</v>
      </c>
      <c r="J201" t="s">
        <v>63</v>
      </c>
      <c r="K201">
        <v>75455236.109999999</v>
      </c>
    </row>
    <row r="202" spans="1:11" x14ac:dyDescent="0.25">
      <c r="A202">
        <v>20201231</v>
      </c>
      <c r="B202" t="s">
        <v>106</v>
      </c>
      <c r="C202" t="s">
        <v>107</v>
      </c>
      <c r="E202" t="s">
        <v>91</v>
      </c>
      <c r="G202">
        <v>-2835.9</v>
      </c>
      <c r="J202" t="s">
        <v>63</v>
      </c>
      <c r="K202">
        <v>75455236.109999999</v>
      </c>
    </row>
    <row r="203" spans="1:11" x14ac:dyDescent="0.25">
      <c r="A203">
        <v>20201231</v>
      </c>
      <c r="B203" t="s">
        <v>106</v>
      </c>
      <c r="C203" t="s">
        <v>107</v>
      </c>
      <c r="E203" t="s">
        <v>81</v>
      </c>
      <c r="G203">
        <v>-11509.91</v>
      </c>
      <c r="J203" t="s">
        <v>63</v>
      </c>
      <c r="K203">
        <v>75455236.109999999</v>
      </c>
    </row>
    <row r="204" spans="1:11" x14ac:dyDescent="0.25">
      <c r="A204">
        <v>20201231</v>
      </c>
      <c r="B204" t="s">
        <v>106</v>
      </c>
      <c r="C204" t="s">
        <v>107</v>
      </c>
      <c r="E204" t="s">
        <v>90</v>
      </c>
      <c r="G204">
        <v>-6.1</v>
      </c>
      <c r="J204" t="s">
        <v>63</v>
      </c>
      <c r="K204">
        <v>75455236.109999999</v>
      </c>
    </row>
    <row r="205" spans="1:11" x14ac:dyDescent="0.25">
      <c r="A205">
        <v>20201231</v>
      </c>
      <c r="B205" t="s">
        <v>106</v>
      </c>
      <c r="C205" t="s">
        <v>107</v>
      </c>
      <c r="E205" t="s">
        <v>66</v>
      </c>
      <c r="G205">
        <v>-5.04</v>
      </c>
      <c r="J205" t="s">
        <v>63</v>
      </c>
      <c r="K205">
        <v>75455236.109999999</v>
      </c>
    </row>
    <row r="206" spans="1:11" x14ac:dyDescent="0.25">
      <c r="A206">
        <v>20201231</v>
      </c>
      <c r="B206" t="s">
        <v>106</v>
      </c>
      <c r="C206" t="s">
        <v>107</v>
      </c>
      <c r="E206" t="s">
        <v>108</v>
      </c>
      <c r="G206">
        <v>1218.75</v>
      </c>
      <c r="J206" t="s">
        <v>63</v>
      </c>
      <c r="K206">
        <v>75455236.109999999</v>
      </c>
    </row>
    <row r="207" spans="1:11" x14ac:dyDescent="0.25">
      <c r="A207">
        <v>20201231</v>
      </c>
      <c r="B207" t="s">
        <v>106</v>
      </c>
      <c r="C207" t="s">
        <v>107</v>
      </c>
      <c r="E207" t="s">
        <v>89</v>
      </c>
      <c r="G207">
        <v>-3.75</v>
      </c>
      <c r="J207" t="s">
        <v>63</v>
      </c>
      <c r="K207">
        <v>75455236.109999999</v>
      </c>
    </row>
    <row r="208" spans="1:11" x14ac:dyDescent="0.25">
      <c r="A208">
        <v>20201231</v>
      </c>
      <c r="B208" t="s">
        <v>106</v>
      </c>
      <c r="C208" t="s">
        <v>107</v>
      </c>
      <c r="E208" t="s">
        <v>61</v>
      </c>
      <c r="G208">
        <v>1295421.8600000001</v>
      </c>
      <c r="J208" t="s">
        <v>63</v>
      </c>
      <c r="K208">
        <v>75455236.109999999</v>
      </c>
    </row>
    <row r="209" spans="1:11" x14ac:dyDescent="0.25">
      <c r="A209">
        <v>20201231</v>
      </c>
      <c r="B209" t="s">
        <v>106</v>
      </c>
      <c r="C209" t="s">
        <v>107</v>
      </c>
      <c r="D209" t="s">
        <v>1242</v>
      </c>
      <c r="E209" t="s">
        <v>1241</v>
      </c>
      <c r="F209">
        <v>900000</v>
      </c>
      <c r="G209">
        <v>1040861.63</v>
      </c>
      <c r="H209">
        <v>4.125</v>
      </c>
      <c r="I209">
        <v>45924</v>
      </c>
      <c r="J209" t="s">
        <v>63</v>
      </c>
      <c r="K209">
        <v>75455236.109999999</v>
      </c>
    </row>
    <row r="210" spans="1:11" x14ac:dyDescent="0.25">
      <c r="A210">
        <v>20201231</v>
      </c>
      <c r="B210" t="s">
        <v>106</v>
      </c>
      <c r="C210" t="s">
        <v>107</v>
      </c>
      <c r="D210" t="s">
        <v>1095</v>
      </c>
      <c r="E210" t="s">
        <v>1094</v>
      </c>
      <c r="F210">
        <v>235000</v>
      </c>
      <c r="G210">
        <v>255956.95</v>
      </c>
      <c r="H210">
        <v>3.7</v>
      </c>
      <c r="I210">
        <v>54697</v>
      </c>
      <c r="J210" t="s">
        <v>63</v>
      </c>
      <c r="K210">
        <v>75455236.109999999</v>
      </c>
    </row>
    <row r="211" spans="1:11" x14ac:dyDescent="0.25">
      <c r="A211">
        <v>20201231</v>
      </c>
      <c r="B211" t="s">
        <v>106</v>
      </c>
      <c r="C211" t="s">
        <v>107</v>
      </c>
      <c r="D211" t="s">
        <v>1098</v>
      </c>
      <c r="E211" t="s">
        <v>1097</v>
      </c>
      <c r="F211">
        <v>380000</v>
      </c>
      <c r="G211">
        <v>536221.80000000005</v>
      </c>
      <c r="H211">
        <v>4.8</v>
      </c>
      <c r="I211">
        <v>52786</v>
      </c>
      <c r="J211" t="s">
        <v>63</v>
      </c>
      <c r="K211">
        <v>75455236.109999999</v>
      </c>
    </row>
    <row r="212" spans="1:11" x14ac:dyDescent="0.25">
      <c r="A212">
        <v>20201231</v>
      </c>
      <c r="B212" t="s">
        <v>106</v>
      </c>
      <c r="C212" t="s">
        <v>107</v>
      </c>
      <c r="D212" t="s">
        <v>1101</v>
      </c>
      <c r="E212" t="s">
        <v>1100</v>
      </c>
      <c r="F212">
        <v>300000</v>
      </c>
      <c r="G212">
        <v>312433.53000000003</v>
      </c>
      <c r="H212">
        <v>1.9</v>
      </c>
      <c r="I212">
        <v>46813</v>
      </c>
      <c r="J212" t="s">
        <v>63</v>
      </c>
      <c r="K212">
        <v>75455236.109999999</v>
      </c>
    </row>
    <row r="213" spans="1:11" x14ac:dyDescent="0.25">
      <c r="A213">
        <v>20201231</v>
      </c>
      <c r="B213" t="s">
        <v>106</v>
      </c>
      <c r="C213" t="s">
        <v>107</v>
      </c>
      <c r="D213" t="s">
        <v>1305</v>
      </c>
      <c r="E213" t="s">
        <v>1304</v>
      </c>
      <c r="F213">
        <v>150000</v>
      </c>
      <c r="G213">
        <v>230461.33</v>
      </c>
      <c r="H213">
        <v>5.3</v>
      </c>
      <c r="I213">
        <v>54879</v>
      </c>
      <c r="J213" t="s">
        <v>63</v>
      </c>
      <c r="K213">
        <v>75455236.109999999</v>
      </c>
    </row>
    <row r="214" spans="1:11" x14ac:dyDescent="0.25">
      <c r="A214">
        <v>20201231</v>
      </c>
      <c r="B214" t="s">
        <v>106</v>
      </c>
      <c r="C214" t="s">
        <v>107</v>
      </c>
      <c r="D214" t="s">
        <v>1270</v>
      </c>
      <c r="E214" t="s">
        <v>1269</v>
      </c>
      <c r="F214">
        <v>450000</v>
      </c>
      <c r="G214">
        <v>626644.84</v>
      </c>
      <c r="H214">
        <v>6.875</v>
      </c>
      <c r="I214">
        <v>49871</v>
      </c>
      <c r="J214" t="s">
        <v>63</v>
      </c>
      <c r="K214">
        <v>75455236.109999999</v>
      </c>
    </row>
    <row r="215" spans="1:11" x14ac:dyDescent="0.25">
      <c r="A215">
        <v>20201231</v>
      </c>
      <c r="B215" t="s">
        <v>106</v>
      </c>
      <c r="C215" t="s">
        <v>107</v>
      </c>
      <c r="D215" t="s">
        <v>1167</v>
      </c>
      <c r="E215" t="s">
        <v>1166</v>
      </c>
      <c r="F215">
        <v>125000</v>
      </c>
      <c r="G215">
        <v>128937.81</v>
      </c>
      <c r="H215">
        <v>1.95</v>
      </c>
      <c r="I215">
        <v>45109</v>
      </c>
      <c r="J215" t="s">
        <v>63</v>
      </c>
      <c r="K215">
        <v>75455236.109999999</v>
      </c>
    </row>
    <row r="216" spans="1:11" x14ac:dyDescent="0.25">
      <c r="A216">
        <v>20201231</v>
      </c>
      <c r="B216" t="s">
        <v>106</v>
      </c>
      <c r="C216" t="s">
        <v>107</v>
      </c>
      <c r="D216" t="s">
        <v>1362</v>
      </c>
      <c r="E216" t="s">
        <v>1361</v>
      </c>
      <c r="F216">
        <v>150000</v>
      </c>
      <c r="G216">
        <v>153950.5</v>
      </c>
      <c r="H216">
        <v>1.75</v>
      </c>
      <c r="I216">
        <v>46661</v>
      </c>
      <c r="J216" t="s">
        <v>63</v>
      </c>
      <c r="K216">
        <v>75455236.109999999</v>
      </c>
    </row>
    <row r="217" spans="1:11" x14ac:dyDescent="0.25">
      <c r="A217">
        <v>20201231</v>
      </c>
      <c r="B217" t="s">
        <v>106</v>
      </c>
      <c r="C217" t="s">
        <v>107</v>
      </c>
      <c r="D217" t="s">
        <v>1314</v>
      </c>
      <c r="E217" t="s">
        <v>1313</v>
      </c>
      <c r="F217">
        <v>350000</v>
      </c>
      <c r="G217">
        <v>390006.46</v>
      </c>
      <c r="H217">
        <v>3.875</v>
      </c>
      <c r="I217">
        <v>45411</v>
      </c>
      <c r="J217" t="s">
        <v>63</v>
      </c>
      <c r="K217">
        <v>75455236.109999999</v>
      </c>
    </row>
    <row r="218" spans="1:11" x14ac:dyDescent="0.25">
      <c r="A218">
        <v>20201231</v>
      </c>
      <c r="B218" t="s">
        <v>106</v>
      </c>
      <c r="C218" t="s">
        <v>107</v>
      </c>
      <c r="D218" t="s">
        <v>1128</v>
      </c>
      <c r="E218" t="s">
        <v>1127</v>
      </c>
      <c r="F218">
        <v>1400000</v>
      </c>
      <c r="G218">
        <v>1474278.56</v>
      </c>
      <c r="H218">
        <v>1.9</v>
      </c>
      <c r="I218">
        <v>47876</v>
      </c>
      <c r="J218" t="s">
        <v>63</v>
      </c>
      <c r="K218">
        <v>75455236.109999999</v>
      </c>
    </row>
    <row r="219" spans="1:11" x14ac:dyDescent="0.25">
      <c r="A219">
        <v>20201231</v>
      </c>
      <c r="B219" t="s">
        <v>106</v>
      </c>
      <c r="C219" t="s">
        <v>107</v>
      </c>
      <c r="D219" t="s">
        <v>1317</v>
      </c>
      <c r="E219" t="s">
        <v>1316</v>
      </c>
      <c r="F219">
        <v>200000</v>
      </c>
      <c r="G219">
        <v>212041.17</v>
      </c>
      <c r="H219">
        <v>2.125</v>
      </c>
      <c r="I219">
        <v>48333</v>
      </c>
      <c r="J219" t="s">
        <v>63</v>
      </c>
      <c r="K219">
        <v>75455236.109999999</v>
      </c>
    </row>
    <row r="220" spans="1:11" x14ac:dyDescent="0.25">
      <c r="A220">
        <v>20201231</v>
      </c>
      <c r="B220" t="s">
        <v>106</v>
      </c>
      <c r="C220" t="s">
        <v>107</v>
      </c>
      <c r="D220" t="s">
        <v>1320</v>
      </c>
      <c r="E220" t="s">
        <v>1319</v>
      </c>
      <c r="F220">
        <v>175000</v>
      </c>
      <c r="G220">
        <v>185836</v>
      </c>
      <c r="H220">
        <v>1.8</v>
      </c>
      <c r="I220">
        <v>46675</v>
      </c>
      <c r="J220" t="s">
        <v>63</v>
      </c>
      <c r="K220">
        <v>75455236.109999999</v>
      </c>
    </row>
    <row r="221" spans="1:11" x14ac:dyDescent="0.25">
      <c r="A221">
        <v>20201231</v>
      </c>
      <c r="B221" t="s">
        <v>106</v>
      </c>
      <c r="C221" t="s">
        <v>107</v>
      </c>
      <c r="D221" t="s">
        <v>1323</v>
      </c>
      <c r="E221" t="s">
        <v>1322</v>
      </c>
      <c r="F221">
        <v>325000</v>
      </c>
      <c r="G221">
        <v>348859.33</v>
      </c>
      <c r="H221">
        <v>2.85</v>
      </c>
      <c r="I221">
        <v>45762</v>
      </c>
      <c r="J221" t="s">
        <v>63</v>
      </c>
      <c r="K221">
        <v>75455236.109999999</v>
      </c>
    </row>
    <row r="222" spans="1:11" x14ac:dyDescent="0.25">
      <c r="A222">
        <v>20201231</v>
      </c>
      <c r="B222" t="s">
        <v>106</v>
      </c>
      <c r="C222" t="s">
        <v>107</v>
      </c>
      <c r="D222" t="s">
        <v>1131</v>
      </c>
      <c r="E222" t="s">
        <v>1130</v>
      </c>
      <c r="F222">
        <v>275000</v>
      </c>
      <c r="G222">
        <v>335721.53</v>
      </c>
      <c r="H222">
        <v>5.15</v>
      </c>
      <c r="I222">
        <v>47604</v>
      </c>
      <c r="J222" t="s">
        <v>63</v>
      </c>
      <c r="K222">
        <v>75455236.109999999</v>
      </c>
    </row>
    <row r="223" spans="1:11" x14ac:dyDescent="0.25">
      <c r="A223">
        <v>20201231</v>
      </c>
      <c r="B223" t="s">
        <v>106</v>
      </c>
      <c r="C223" t="s">
        <v>107</v>
      </c>
      <c r="D223" t="s">
        <v>1326</v>
      </c>
      <c r="E223" t="s">
        <v>1325</v>
      </c>
      <c r="F223">
        <v>550000</v>
      </c>
      <c r="G223">
        <v>605258.38</v>
      </c>
      <c r="H223">
        <v>2.956</v>
      </c>
      <c r="I223">
        <v>47981</v>
      </c>
      <c r="J223" t="s">
        <v>63</v>
      </c>
      <c r="K223">
        <v>75455236.109999999</v>
      </c>
    </row>
    <row r="224" spans="1:11" x14ac:dyDescent="0.25">
      <c r="A224">
        <v>20201231</v>
      </c>
      <c r="B224" t="s">
        <v>106</v>
      </c>
      <c r="C224" t="s">
        <v>107</v>
      </c>
      <c r="D224" t="s">
        <v>1134</v>
      </c>
      <c r="E224" t="s">
        <v>1133</v>
      </c>
      <c r="F224">
        <v>450000</v>
      </c>
      <c r="G224">
        <v>484129.8</v>
      </c>
      <c r="H224">
        <v>2.2360000000000002</v>
      </c>
      <c r="I224">
        <v>47614</v>
      </c>
      <c r="J224" t="s">
        <v>63</v>
      </c>
      <c r="K224">
        <v>75455236.109999999</v>
      </c>
    </row>
    <row r="225" spans="1:11" x14ac:dyDescent="0.25">
      <c r="A225">
        <v>20201231</v>
      </c>
      <c r="B225" t="s">
        <v>106</v>
      </c>
      <c r="C225" t="s">
        <v>107</v>
      </c>
      <c r="D225" t="s">
        <v>1329</v>
      </c>
      <c r="E225" t="s">
        <v>1328</v>
      </c>
      <c r="F225">
        <v>125000</v>
      </c>
      <c r="G225">
        <v>143585.59</v>
      </c>
      <c r="H225">
        <v>3.625</v>
      </c>
      <c r="I225">
        <v>47618</v>
      </c>
      <c r="J225" t="s">
        <v>63</v>
      </c>
      <c r="K225">
        <v>75455236.109999999</v>
      </c>
    </row>
    <row r="226" spans="1:11" x14ac:dyDescent="0.25">
      <c r="A226">
        <v>20201231</v>
      </c>
      <c r="B226" t="s">
        <v>106</v>
      </c>
      <c r="C226" t="s">
        <v>107</v>
      </c>
      <c r="D226" t="s">
        <v>1335</v>
      </c>
      <c r="E226" t="s">
        <v>1334</v>
      </c>
      <c r="F226">
        <v>225000</v>
      </c>
      <c r="G226">
        <v>258557.75</v>
      </c>
      <c r="H226">
        <v>3.5</v>
      </c>
      <c r="I226">
        <v>47635</v>
      </c>
      <c r="J226" t="s">
        <v>63</v>
      </c>
      <c r="K226">
        <v>75455236.109999999</v>
      </c>
    </row>
    <row r="227" spans="1:11" x14ac:dyDescent="0.25">
      <c r="A227">
        <v>20201231</v>
      </c>
      <c r="B227" t="s">
        <v>106</v>
      </c>
      <c r="C227" t="s">
        <v>107</v>
      </c>
      <c r="D227" t="s">
        <v>1332</v>
      </c>
      <c r="E227" t="s">
        <v>1331</v>
      </c>
      <c r="F227">
        <v>250000</v>
      </c>
      <c r="G227">
        <v>283012.92</v>
      </c>
      <c r="H227">
        <v>3.75</v>
      </c>
      <c r="I227">
        <v>46054</v>
      </c>
      <c r="J227" t="s">
        <v>63</v>
      </c>
      <c r="K227">
        <v>75455236.109999999</v>
      </c>
    </row>
    <row r="228" spans="1:11" x14ac:dyDescent="0.25">
      <c r="A228">
        <v>20201231</v>
      </c>
      <c r="B228" t="s">
        <v>106</v>
      </c>
      <c r="C228" t="s">
        <v>107</v>
      </c>
      <c r="D228" t="s">
        <v>1137</v>
      </c>
      <c r="E228" t="s">
        <v>1136</v>
      </c>
      <c r="F228">
        <v>150000</v>
      </c>
      <c r="G228">
        <v>160518.75</v>
      </c>
      <c r="H228">
        <v>2.25</v>
      </c>
      <c r="I228">
        <v>46539</v>
      </c>
      <c r="J228" t="s">
        <v>63</v>
      </c>
      <c r="K228">
        <v>75455236.109999999</v>
      </c>
    </row>
    <row r="229" spans="1:11" x14ac:dyDescent="0.25">
      <c r="A229">
        <v>20201231</v>
      </c>
      <c r="B229" t="s">
        <v>106</v>
      </c>
      <c r="C229" t="s">
        <v>107</v>
      </c>
      <c r="D229" t="s">
        <v>1338</v>
      </c>
      <c r="E229" t="s">
        <v>1337</v>
      </c>
      <c r="F229">
        <v>75000</v>
      </c>
      <c r="G229">
        <v>78867.08</v>
      </c>
      <c r="H229">
        <v>1.7</v>
      </c>
      <c r="I229">
        <v>45853</v>
      </c>
      <c r="J229" t="s">
        <v>63</v>
      </c>
      <c r="K229">
        <v>75455236.109999999</v>
      </c>
    </row>
    <row r="230" spans="1:11" x14ac:dyDescent="0.25">
      <c r="A230">
        <v>20201231</v>
      </c>
      <c r="B230" t="s">
        <v>106</v>
      </c>
      <c r="C230" t="s">
        <v>107</v>
      </c>
      <c r="D230" t="s">
        <v>1341</v>
      </c>
      <c r="E230" t="s">
        <v>1340</v>
      </c>
      <c r="F230">
        <v>650000</v>
      </c>
      <c r="G230">
        <v>873974.83</v>
      </c>
      <c r="H230">
        <v>4.8</v>
      </c>
      <c r="I230">
        <v>52642</v>
      </c>
      <c r="J230" t="s">
        <v>63</v>
      </c>
      <c r="K230">
        <v>75455236.109999999</v>
      </c>
    </row>
    <row r="231" spans="1:11" x14ac:dyDescent="0.25">
      <c r="A231">
        <v>20201231</v>
      </c>
      <c r="B231" t="s">
        <v>106</v>
      </c>
      <c r="C231" t="s">
        <v>107</v>
      </c>
      <c r="D231" t="s">
        <v>1344</v>
      </c>
      <c r="E231" t="s">
        <v>1343</v>
      </c>
      <c r="F231">
        <v>100000</v>
      </c>
      <c r="G231">
        <v>105729.36</v>
      </c>
      <c r="H231">
        <v>1.75</v>
      </c>
      <c r="I231">
        <v>46044</v>
      </c>
      <c r="J231" t="s">
        <v>63</v>
      </c>
      <c r="K231">
        <v>75455236.109999999</v>
      </c>
    </row>
    <row r="232" spans="1:11" x14ac:dyDescent="0.25">
      <c r="A232">
        <v>20201231</v>
      </c>
      <c r="B232" t="s">
        <v>106</v>
      </c>
      <c r="C232" t="s">
        <v>107</v>
      </c>
      <c r="D232" t="s">
        <v>1140</v>
      </c>
      <c r="E232" t="s">
        <v>1139</v>
      </c>
      <c r="F232">
        <v>225000</v>
      </c>
      <c r="G232">
        <v>238497.5</v>
      </c>
      <c r="H232">
        <v>2</v>
      </c>
      <c r="I232">
        <v>45809</v>
      </c>
      <c r="J232" t="s">
        <v>63</v>
      </c>
      <c r="K232">
        <v>75455236.109999999</v>
      </c>
    </row>
    <row r="233" spans="1:11" x14ac:dyDescent="0.25">
      <c r="A233">
        <v>20201231</v>
      </c>
      <c r="B233" t="s">
        <v>106</v>
      </c>
      <c r="C233" t="s">
        <v>107</v>
      </c>
      <c r="D233" t="s">
        <v>1143</v>
      </c>
      <c r="E233" t="s">
        <v>1142</v>
      </c>
      <c r="F233">
        <v>250000</v>
      </c>
      <c r="G233">
        <v>266202.78000000003</v>
      </c>
      <c r="H233">
        <v>2.9</v>
      </c>
      <c r="I233">
        <v>54954</v>
      </c>
      <c r="J233" t="s">
        <v>63</v>
      </c>
      <c r="K233">
        <v>75455236.109999999</v>
      </c>
    </row>
    <row r="234" spans="1:11" x14ac:dyDescent="0.25">
      <c r="A234">
        <v>20201231</v>
      </c>
      <c r="B234" t="s">
        <v>106</v>
      </c>
      <c r="C234" t="s">
        <v>107</v>
      </c>
      <c r="D234" t="s">
        <v>1146</v>
      </c>
      <c r="E234" t="s">
        <v>1145</v>
      </c>
      <c r="F234">
        <v>1075000</v>
      </c>
      <c r="G234">
        <v>1148265.1000000001</v>
      </c>
      <c r="H234">
        <v>2.3929999999999998</v>
      </c>
      <c r="I234">
        <v>46906</v>
      </c>
      <c r="J234" t="s">
        <v>63</v>
      </c>
      <c r="K234">
        <v>75455236.109999999</v>
      </c>
    </row>
    <row r="235" spans="1:11" x14ac:dyDescent="0.25">
      <c r="A235">
        <v>20201231</v>
      </c>
      <c r="B235" t="s">
        <v>106</v>
      </c>
      <c r="C235" t="s">
        <v>107</v>
      </c>
      <c r="D235" t="s">
        <v>1149</v>
      </c>
      <c r="E235" t="s">
        <v>1148</v>
      </c>
      <c r="F235">
        <v>75000</v>
      </c>
      <c r="G235">
        <v>76510.080000000002</v>
      </c>
      <c r="H235">
        <v>1.7</v>
      </c>
      <c r="I235">
        <v>44727</v>
      </c>
      <c r="J235" t="s">
        <v>63</v>
      </c>
      <c r="K235">
        <v>75455236.109999999</v>
      </c>
    </row>
    <row r="236" spans="1:11" x14ac:dyDescent="0.25">
      <c r="A236">
        <v>20201231</v>
      </c>
      <c r="B236" t="s">
        <v>106</v>
      </c>
      <c r="C236" t="s">
        <v>107</v>
      </c>
      <c r="D236" t="s">
        <v>1152</v>
      </c>
      <c r="E236" t="s">
        <v>1151</v>
      </c>
      <c r="F236">
        <v>200000</v>
      </c>
      <c r="G236">
        <v>209838.52</v>
      </c>
      <c r="H236">
        <v>2.2189999999999999</v>
      </c>
      <c r="I236">
        <v>46182</v>
      </c>
      <c r="J236" t="s">
        <v>63</v>
      </c>
      <c r="K236">
        <v>75455236.109999999</v>
      </c>
    </row>
    <row r="237" spans="1:11" x14ac:dyDescent="0.25">
      <c r="A237">
        <v>20201231</v>
      </c>
      <c r="B237" t="s">
        <v>106</v>
      </c>
      <c r="C237" t="s">
        <v>107</v>
      </c>
      <c r="D237" t="s">
        <v>1155</v>
      </c>
      <c r="E237" t="s">
        <v>1154</v>
      </c>
      <c r="F237">
        <v>580000</v>
      </c>
      <c r="G237">
        <v>607217.94999999995</v>
      </c>
      <c r="H237">
        <v>2.1930000000000001</v>
      </c>
      <c r="I237">
        <v>46178</v>
      </c>
      <c r="J237" t="s">
        <v>63</v>
      </c>
      <c r="K237">
        <v>75455236.109999999</v>
      </c>
    </row>
    <row r="238" spans="1:11" x14ac:dyDescent="0.25">
      <c r="A238">
        <v>20201231</v>
      </c>
      <c r="B238" t="s">
        <v>106</v>
      </c>
      <c r="C238" t="s">
        <v>107</v>
      </c>
      <c r="D238" t="s">
        <v>1158</v>
      </c>
      <c r="E238" t="s">
        <v>1157</v>
      </c>
      <c r="F238">
        <v>75000</v>
      </c>
      <c r="G238">
        <v>80021.5</v>
      </c>
      <c r="H238">
        <v>2.4</v>
      </c>
      <c r="I238">
        <v>45823</v>
      </c>
      <c r="J238" t="s">
        <v>63</v>
      </c>
      <c r="K238">
        <v>75455236.109999999</v>
      </c>
    </row>
    <row r="239" spans="1:11" x14ac:dyDescent="0.25">
      <c r="A239">
        <v>20201231</v>
      </c>
      <c r="B239" t="s">
        <v>106</v>
      </c>
      <c r="C239" t="s">
        <v>107</v>
      </c>
      <c r="D239" t="s">
        <v>1161</v>
      </c>
      <c r="E239" t="s">
        <v>1160</v>
      </c>
      <c r="F239">
        <v>200000</v>
      </c>
      <c r="G239">
        <v>202471.33</v>
      </c>
      <c r="H239">
        <v>1.3260000000000001</v>
      </c>
      <c r="I239">
        <v>45092</v>
      </c>
      <c r="J239" t="s">
        <v>63</v>
      </c>
      <c r="K239">
        <v>75455236.109999999</v>
      </c>
    </row>
    <row r="240" spans="1:11" x14ac:dyDescent="0.25">
      <c r="A240">
        <v>20201231</v>
      </c>
      <c r="B240" t="s">
        <v>106</v>
      </c>
      <c r="C240" t="s">
        <v>107</v>
      </c>
      <c r="D240" t="s">
        <v>1164</v>
      </c>
      <c r="E240" t="s">
        <v>1163</v>
      </c>
      <c r="F240">
        <v>1050000</v>
      </c>
      <c r="G240">
        <v>1116737.1299999999</v>
      </c>
      <c r="H240">
        <v>2.5499999999999998</v>
      </c>
      <c r="I240">
        <v>47894</v>
      </c>
      <c r="J240" t="s">
        <v>63</v>
      </c>
      <c r="K240">
        <v>75455236.109999999</v>
      </c>
    </row>
    <row r="241" spans="1:11" x14ac:dyDescent="0.25">
      <c r="A241">
        <v>20201231</v>
      </c>
      <c r="B241" t="s">
        <v>106</v>
      </c>
      <c r="C241" t="s">
        <v>107</v>
      </c>
      <c r="D241" t="s">
        <v>1170</v>
      </c>
      <c r="E241" t="s">
        <v>1169</v>
      </c>
      <c r="F241">
        <v>250000</v>
      </c>
      <c r="G241">
        <v>267178.06</v>
      </c>
      <c r="H241">
        <v>3.0249999999999999</v>
      </c>
      <c r="I241">
        <v>54966</v>
      </c>
      <c r="J241" t="s">
        <v>63</v>
      </c>
      <c r="K241">
        <v>75455236.109999999</v>
      </c>
    </row>
    <row r="242" spans="1:11" x14ac:dyDescent="0.25">
      <c r="A242">
        <v>20201231</v>
      </c>
      <c r="B242" t="s">
        <v>106</v>
      </c>
      <c r="C242" t="s">
        <v>107</v>
      </c>
      <c r="D242" t="s">
        <v>1173</v>
      </c>
      <c r="E242" t="s">
        <v>1172</v>
      </c>
      <c r="F242">
        <v>625000</v>
      </c>
      <c r="G242">
        <v>776832.64</v>
      </c>
      <c r="H242">
        <v>4.375</v>
      </c>
      <c r="I242">
        <v>50510</v>
      </c>
      <c r="J242" t="s">
        <v>63</v>
      </c>
      <c r="K242">
        <v>75455236.109999999</v>
      </c>
    </row>
    <row r="243" spans="1:11" x14ac:dyDescent="0.25">
      <c r="A243">
        <v>20201231</v>
      </c>
      <c r="B243" t="s">
        <v>106</v>
      </c>
      <c r="C243" t="s">
        <v>107</v>
      </c>
      <c r="D243" t="s">
        <v>1176</v>
      </c>
      <c r="E243" t="s">
        <v>1175</v>
      </c>
      <c r="F243">
        <v>575000</v>
      </c>
      <c r="G243">
        <v>591433.98</v>
      </c>
      <c r="H243">
        <v>1.65</v>
      </c>
      <c r="I243">
        <v>46784</v>
      </c>
      <c r="J243" t="s">
        <v>63</v>
      </c>
      <c r="K243">
        <v>75455236.109999999</v>
      </c>
    </row>
    <row r="244" spans="1:11" x14ac:dyDescent="0.25">
      <c r="A244">
        <v>20201231</v>
      </c>
      <c r="B244" t="s">
        <v>106</v>
      </c>
      <c r="C244" t="s">
        <v>107</v>
      </c>
      <c r="D244" t="s">
        <v>1347</v>
      </c>
      <c r="E244" t="s">
        <v>1346</v>
      </c>
      <c r="F244">
        <v>175000</v>
      </c>
      <c r="G244">
        <v>187931.53</v>
      </c>
      <c r="H244">
        <v>3.2</v>
      </c>
      <c r="I244">
        <v>47894</v>
      </c>
      <c r="J244" t="s">
        <v>63</v>
      </c>
      <c r="K244">
        <v>75455236.109999999</v>
      </c>
    </row>
    <row r="245" spans="1:11" x14ac:dyDescent="0.25">
      <c r="A245">
        <v>20201231</v>
      </c>
      <c r="B245" t="s">
        <v>106</v>
      </c>
      <c r="C245" t="s">
        <v>107</v>
      </c>
      <c r="D245" t="s">
        <v>1179</v>
      </c>
      <c r="E245" t="s">
        <v>1178</v>
      </c>
      <c r="F245">
        <v>500000</v>
      </c>
      <c r="G245">
        <v>516905.06</v>
      </c>
      <c r="H245">
        <v>2.5880000000000001</v>
      </c>
      <c r="I245">
        <v>49533</v>
      </c>
      <c r="J245" t="s">
        <v>63</v>
      </c>
      <c r="K245">
        <v>75455236.109999999</v>
      </c>
    </row>
    <row r="246" spans="1:11" x14ac:dyDescent="0.25">
      <c r="A246">
        <v>20201231</v>
      </c>
      <c r="B246" t="s">
        <v>106</v>
      </c>
      <c r="C246" t="s">
        <v>107</v>
      </c>
      <c r="D246" t="s">
        <v>1350</v>
      </c>
      <c r="E246" t="s">
        <v>1349</v>
      </c>
      <c r="F246">
        <v>515000</v>
      </c>
      <c r="G246">
        <v>604049.51</v>
      </c>
      <c r="H246">
        <v>4.125</v>
      </c>
      <c r="I246">
        <v>46371</v>
      </c>
      <c r="J246" t="s">
        <v>63</v>
      </c>
      <c r="K246">
        <v>75455236.109999999</v>
      </c>
    </row>
    <row r="247" spans="1:11" x14ac:dyDescent="0.25">
      <c r="A247">
        <v>20201231</v>
      </c>
      <c r="B247" t="s">
        <v>106</v>
      </c>
      <c r="C247" t="s">
        <v>107</v>
      </c>
      <c r="D247" t="s">
        <v>1353</v>
      </c>
      <c r="E247" t="s">
        <v>1352</v>
      </c>
      <c r="F247">
        <v>150000</v>
      </c>
      <c r="G247">
        <v>170115.92</v>
      </c>
      <c r="H247">
        <v>3.35</v>
      </c>
      <c r="I247">
        <v>55046</v>
      </c>
      <c r="J247" t="s">
        <v>63</v>
      </c>
      <c r="K247">
        <v>75455236.109999999</v>
      </c>
    </row>
    <row r="248" spans="1:11" x14ac:dyDescent="0.25">
      <c r="A248">
        <v>20201231</v>
      </c>
      <c r="B248" t="s">
        <v>106</v>
      </c>
      <c r="C248" t="s">
        <v>107</v>
      </c>
      <c r="D248" t="s">
        <v>1182</v>
      </c>
      <c r="E248" t="s">
        <v>1181</v>
      </c>
      <c r="F248">
        <v>500000</v>
      </c>
      <c r="G248">
        <v>569505</v>
      </c>
      <c r="H248">
        <v>4.8099999999999996</v>
      </c>
      <c r="I248">
        <v>47743</v>
      </c>
      <c r="J248" t="s">
        <v>63</v>
      </c>
      <c r="K248">
        <v>75455236.109999999</v>
      </c>
    </row>
    <row r="249" spans="1:11" x14ac:dyDescent="0.25">
      <c r="A249">
        <v>20201231</v>
      </c>
      <c r="B249" t="s">
        <v>106</v>
      </c>
      <c r="C249" t="s">
        <v>107</v>
      </c>
      <c r="D249" t="s">
        <v>1185</v>
      </c>
      <c r="E249" t="s">
        <v>1184</v>
      </c>
      <c r="F249">
        <v>300000</v>
      </c>
      <c r="G249">
        <v>325038.33</v>
      </c>
      <c r="H249">
        <v>3.5</v>
      </c>
      <c r="I249">
        <v>47757</v>
      </c>
      <c r="J249" t="s">
        <v>63</v>
      </c>
      <c r="K249">
        <v>75455236.109999999</v>
      </c>
    </row>
    <row r="250" spans="1:11" x14ac:dyDescent="0.25">
      <c r="A250">
        <v>20201231</v>
      </c>
      <c r="B250" t="s">
        <v>106</v>
      </c>
      <c r="C250" t="s">
        <v>107</v>
      </c>
      <c r="D250" t="s">
        <v>1188</v>
      </c>
      <c r="E250" t="s">
        <v>1187</v>
      </c>
      <c r="F250">
        <v>175000</v>
      </c>
      <c r="G250">
        <v>176435.88</v>
      </c>
      <c r="H250">
        <v>0.9</v>
      </c>
      <c r="I250">
        <v>45922</v>
      </c>
      <c r="J250" t="s">
        <v>63</v>
      </c>
      <c r="K250">
        <v>75455236.109999999</v>
      </c>
    </row>
    <row r="251" spans="1:11" x14ac:dyDescent="0.25">
      <c r="A251">
        <v>20201231</v>
      </c>
      <c r="B251" t="s">
        <v>106</v>
      </c>
      <c r="C251" t="s">
        <v>107</v>
      </c>
      <c r="D251" t="s">
        <v>1191</v>
      </c>
      <c r="E251" t="s">
        <v>1190</v>
      </c>
      <c r="F251">
        <v>650000</v>
      </c>
      <c r="G251">
        <v>669597.12</v>
      </c>
      <c r="H251">
        <v>2.0129999999999999</v>
      </c>
      <c r="I251">
        <v>47018</v>
      </c>
      <c r="J251" t="s">
        <v>63</v>
      </c>
      <c r="K251">
        <v>75455236.109999999</v>
      </c>
    </row>
    <row r="252" spans="1:11" x14ac:dyDescent="0.25">
      <c r="A252">
        <v>20201231</v>
      </c>
      <c r="B252" t="s">
        <v>106</v>
      </c>
      <c r="C252" t="s">
        <v>107</v>
      </c>
      <c r="D252" t="s">
        <v>1356</v>
      </c>
      <c r="E252" t="s">
        <v>1355</v>
      </c>
      <c r="F252">
        <v>325000</v>
      </c>
      <c r="G252">
        <v>340238.93</v>
      </c>
      <c r="H252">
        <v>2.375</v>
      </c>
      <c r="I252">
        <v>46675</v>
      </c>
      <c r="J252" t="s">
        <v>63</v>
      </c>
      <c r="K252">
        <v>75455236.109999999</v>
      </c>
    </row>
    <row r="253" spans="1:11" x14ac:dyDescent="0.25">
      <c r="A253">
        <v>20201231</v>
      </c>
      <c r="B253" t="s">
        <v>106</v>
      </c>
      <c r="C253" t="s">
        <v>107</v>
      </c>
      <c r="D253" t="s">
        <v>1359</v>
      </c>
      <c r="E253" t="s">
        <v>1358</v>
      </c>
      <c r="F253">
        <v>1025000</v>
      </c>
      <c r="G253">
        <v>1036063.31</v>
      </c>
      <c r="H253">
        <v>0.875</v>
      </c>
      <c r="I253">
        <v>46310</v>
      </c>
      <c r="J253" t="s">
        <v>63</v>
      </c>
      <c r="K253">
        <v>75455236.109999999</v>
      </c>
    </row>
    <row r="254" spans="1:11" x14ac:dyDescent="0.25">
      <c r="A254">
        <v>20201231</v>
      </c>
      <c r="B254" t="s">
        <v>106</v>
      </c>
      <c r="C254" t="s">
        <v>107</v>
      </c>
      <c r="D254" t="s">
        <v>1194</v>
      </c>
      <c r="E254" t="s">
        <v>1193</v>
      </c>
      <c r="F254">
        <v>271000</v>
      </c>
      <c r="G254">
        <v>275447.49</v>
      </c>
      <c r="H254">
        <v>3.55</v>
      </c>
      <c r="I254">
        <v>56872</v>
      </c>
      <c r="J254" t="s">
        <v>63</v>
      </c>
      <c r="K254">
        <v>75455236.109999999</v>
      </c>
    </row>
    <row r="255" spans="1:11" x14ac:dyDescent="0.25">
      <c r="A255">
        <v>20201231</v>
      </c>
      <c r="B255" t="s">
        <v>106</v>
      </c>
      <c r="C255" t="s">
        <v>107</v>
      </c>
      <c r="D255" t="s">
        <v>1365</v>
      </c>
      <c r="E255" t="s">
        <v>1364</v>
      </c>
      <c r="F255">
        <v>350000</v>
      </c>
      <c r="G255">
        <v>354862.67</v>
      </c>
      <c r="H255">
        <v>1.2</v>
      </c>
      <c r="I255">
        <v>46054</v>
      </c>
      <c r="J255" t="s">
        <v>63</v>
      </c>
      <c r="K255">
        <v>75455236.109999999</v>
      </c>
    </row>
    <row r="256" spans="1:11" x14ac:dyDescent="0.25">
      <c r="A256">
        <v>20201231</v>
      </c>
      <c r="B256" t="s">
        <v>106</v>
      </c>
      <c r="C256" t="s">
        <v>107</v>
      </c>
      <c r="D256" t="s">
        <v>1368</v>
      </c>
      <c r="E256" t="s">
        <v>1367</v>
      </c>
      <c r="F256">
        <v>200000</v>
      </c>
      <c r="G256">
        <v>200262.56</v>
      </c>
      <c r="H256">
        <v>1.55</v>
      </c>
      <c r="I256">
        <v>47765</v>
      </c>
      <c r="J256" t="s">
        <v>63</v>
      </c>
      <c r="K256">
        <v>75455236.109999999</v>
      </c>
    </row>
    <row r="257" spans="1:11" x14ac:dyDescent="0.25">
      <c r="A257">
        <v>20201231</v>
      </c>
      <c r="B257" t="s">
        <v>106</v>
      </c>
      <c r="C257" t="s">
        <v>107</v>
      </c>
      <c r="D257" t="s">
        <v>1197</v>
      </c>
      <c r="E257" t="s">
        <v>1196</v>
      </c>
      <c r="F257">
        <v>225000</v>
      </c>
      <c r="G257">
        <v>242618.25</v>
      </c>
      <c r="H257">
        <v>3</v>
      </c>
      <c r="I257">
        <v>55076</v>
      </c>
      <c r="J257" t="s">
        <v>63</v>
      </c>
      <c r="K257">
        <v>75455236.109999999</v>
      </c>
    </row>
    <row r="258" spans="1:11" x14ac:dyDescent="0.25">
      <c r="A258">
        <v>20201231</v>
      </c>
      <c r="B258" t="s">
        <v>106</v>
      </c>
      <c r="C258" t="s">
        <v>107</v>
      </c>
      <c r="D258" t="s">
        <v>1200</v>
      </c>
      <c r="E258" t="s">
        <v>1199</v>
      </c>
      <c r="F258">
        <v>125000</v>
      </c>
      <c r="G258">
        <v>131327.99</v>
      </c>
      <c r="H258">
        <v>3.25</v>
      </c>
      <c r="I258">
        <v>55076</v>
      </c>
      <c r="J258" t="s">
        <v>63</v>
      </c>
      <c r="K258">
        <v>75455236.109999999</v>
      </c>
    </row>
    <row r="259" spans="1:11" x14ac:dyDescent="0.25">
      <c r="A259">
        <v>20201231</v>
      </c>
      <c r="B259" t="s">
        <v>106</v>
      </c>
      <c r="C259" t="s">
        <v>107</v>
      </c>
      <c r="D259" t="s">
        <v>1203</v>
      </c>
      <c r="E259" t="s">
        <v>1202</v>
      </c>
      <c r="F259">
        <v>175000</v>
      </c>
      <c r="G259">
        <v>178545.01</v>
      </c>
      <c r="H259">
        <v>1.25</v>
      </c>
      <c r="I259">
        <v>46068</v>
      </c>
      <c r="J259" t="s">
        <v>63</v>
      </c>
      <c r="K259">
        <v>75455236.109999999</v>
      </c>
    </row>
    <row r="260" spans="1:11" x14ac:dyDescent="0.25">
      <c r="A260">
        <v>20201231</v>
      </c>
      <c r="B260" t="s">
        <v>106</v>
      </c>
      <c r="C260" t="s">
        <v>107</v>
      </c>
      <c r="D260" t="s">
        <v>1371</v>
      </c>
      <c r="E260" t="s">
        <v>1370</v>
      </c>
      <c r="F260">
        <v>460000</v>
      </c>
      <c r="G260">
        <v>483358.47</v>
      </c>
      <c r="H260">
        <v>2.831</v>
      </c>
      <c r="I260">
        <v>55450</v>
      </c>
      <c r="J260" t="s">
        <v>63</v>
      </c>
      <c r="K260">
        <v>75455236.109999999</v>
      </c>
    </row>
    <row r="261" spans="1:11" x14ac:dyDescent="0.25">
      <c r="A261">
        <v>20201231</v>
      </c>
      <c r="B261" t="s">
        <v>106</v>
      </c>
      <c r="C261" t="s">
        <v>107</v>
      </c>
      <c r="D261" t="s">
        <v>1206</v>
      </c>
      <c r="E261" t="s">
        <v>1205</v>
      </c>
      <c r="F261">
        <v>325000</v>
      </c>
      <c r="G261">
        <v>330421.25</v>
      </c>
      <c r="H261">
        <v>1.9219999999999999</v>
      </c>
      <c r="I261">
        <v>48145</v>
      </c>
      <c r="J261" t="s">
        <v>63</v>
      </c>
      <c r="K261">
        <v>75455236.109999999</v>
      </c>
    </row>
    <row r="262" spans="1:11" x14ac:dyDescent="0.25">
      <c r="A262">
        <v>20201231</v>
      </c>
      <c r="B262" t="s">
        <v>106</v>
      </c>
      <c r="C262" t="s">
        <v>107</v>
      </c>
      <c r="D262" t="s">
        <v>1374</v>
      </c>
      <c r="E262" t="s">
        <v>1373</v>
      </c>
      <c r="F262">
        <v>500000</v>
      </c>
      <c r="G262">
        <v>509420.25</v>
      </c>
      <c r="H262">
        <v>1.1970000000000001</v>
      </c>
      <c r="I262">
        <v>46319</v>
      </c>
      <c r="J262" t="s">
        <v>63</v>
      </c>
      <c r="K262">
        <v>75455236.109999999</v>
      </c>
    </row>
    <row r="263" spans="1:11" x14ac:dyDescent="0.25">
      <c r="A263">
        <v>20201231</v>
      </c>
      <c r="B263" t="s">
        <v>106</v>
      </c>
      <c r="C263" t="s">
        <v>107</v>
      </c>
      <c r="D263" t="s">
        <v>1209</v>
      </c>
      <c r="E263" t="s">
        <v>1208</v>
      </c>
      <c r="F263">
        <v>500000</v>
      </c>
      <c r="G263">
        <v>501752.5</v>
      </c>
      <c r="H263">
        <v>1.65</v>
      </c>
      <c r="I263">
        <v>47983</v>
      </c>
      <c r="J263" t="s">
        <v>63</v>
      </c>
      <c r="K263">
        <v>75455236.109999999</v>
      </c>
    </row>
    <row r="264" spans="1:11" x14ac:dyDescent="0.25">
      <c r="A264">
        <v>20201231</v>
      </c>
      <c r="B264" t="s">
        <v>106</v>
      </c>
      <c r="C264" t="s">
        <v>107</v>
      </c>
      <c r="D264" t="s">
        <v>1212</v>
      </c>
      <c r="E264" t="s">
        <v>1211</v>
      </c>
      <c r="F264">
        <v>475000</v>
      </c>
      <c r="G264">
        <v>523470.78</v>
      </c>
      <c r="H264">
        <v>3.625</v>
      </c>
      <c r="I264">
        <v>47880</v>
      </c>
      <c r="J264" t="s">
        <v>63</v>
      </c>
      <c r="K264">
        <v>75455236.109999999</v>
      </c>
    </row>
    <row r="265" spans="1:11" x14ac:dyDescent="0.25">
      <c r="A265">
        <v>20201231</v>
      </c>
      <c r="B265" t="s">
        <v>106</v>
      </c>
      <c r="C265" t="s">
        <v>107</v>
      </c>
      <c r="D265" t="s">
        <v>1215</v>
      </c>
      <c r="E265" t="s">
        <v>1214</v>
      </c>
      <c r="F265">
        <v>375000</v>
      </c>
      <c r="G265">
        <v>403896.56</v>
      </c>
      <c r="H265">
        <v>3.25</v>
      </c>
      <c r="I265">
        <v>46784</v>
      </c>
      <c r="J265" t="s">
        <v>63</v>
      </c>
      <c r="K265">
        <v>75455236.109999999</v>
      </c>
    </row>
    <row r="266" spans="1:11" x14ac:dyDescent="0.25">
      <c r="A266">
        <v>20201231</v>
      </c>
      <c r="B266" t="s">
        <v>106</v>
      </c>
      <c r="C266" t="s">
        <v>107</v>
      </c>
      <c r="D266" t="s">
        <v>1218</v>
      </c>
      <c r="E266" t="s">
        <v>1217</v>
      </c>
      <c r="F266">
        <v>450000</v>
      </c>
      <c r="G266">
        <v>456343.88</v>
      </c>
      <c r="H266">
        <v>1.73</v>
      </c>
      <c r="I266">
        <v>47939</v>
      </c>
      <c r="J266" t="s">
        <v>63</v>
      </c>
      <c r="K266">
        <v>75455236.109999999</v>
      </c>
    </row>
    <row r="267" spans="1:11" x14ac:dyDescent="0.25">
      <c r="A267">
        <v>20201231</v>
      </c>
      <c r="B267" t="s">
        <v>106</v>
      </c>
      <c r="C267" t="s">
        <v>107</v>
      </c>
      <c r="D267" t="s">
        <v>1221</v>
      </c>
      <c r="E267" t="s">
        <v>1220</v>
      </c>
      <c r="F267">
        <v>425000</v>
      </c>
      <c r="G267">
        <v>428787.32</v>
      </c>
      <c r="H267">
        <v>1.794</v>
      </c>
      <c r="I267">
        <v>48257</v>
      </c>
      <c r="J267" t="s">
        <v>63</v>
      </c>
      <c r="K267">
        <v>75455236.109999999</v>
      </c>
    </row>
    <row r="268" spans="1:11" x14ac:dyDescent="0.25">
      <c r="A268">
        <v>20201231</v>
      </c>
      <c r="B268" t="s">
        <v>106</v>
      </c>
      <c r="C268" t="s">
        <v>107</v>
      </c>
      <c r="D268" t="s">
        <v>1377</v>
      </c>
      <c r="E268" t="s">
        <v>1376</v>
      </c>
      <c r="F268">
        <v>400000</v>
      </c>
      <c r="G268">
        <v>404846.11</v>
      </c>
      <c r="H268">
        <v>1.0449999999999999</v>
      </c>
      <c r="I268">
        <v>46345</v>
      </c>
      <c r="J268" t="s">
        <v>63</v>
      </c>
      <c r="K268">
        <v>75455236.109999999</v>
      </c>
    </row>
    <row r="269" spans="1:11" x14ac:dyDescent="0.25">
      <c r="A269">
        <v>20201231</v>
      </c>
      <c r="B269" t="s">
        <v>106</v>
      </c>
      <c r="C269" t="s">
        <v>107</v>
      </c>
      <c r="D269" t="s">
        <v>1380</v>
      </c>
      <c r="E269" t="s">
        <v>1379</v>
      </c>
      <c r="F269">
        <v>250000</v>
      </c>
      <c r="G269">
        <v>250639.31</v>
      </c>
      <c r="H269">
        <v>1.25</v>
      </c>
      <c r="I269">
        <v>46710</v>
      </c>
      <c r="J269" t="s">
        <v>63</v>
      </c>
      <c r="K269">
        <v>75455236.109999999</v>
      </c>
    </row>
    <row r="270" spans="1:11" x14ac:dyDescent="0.25">
      <c r="A270">
        <v>20201231</v>
      </c>
      <c r="B270" t="s">
        <v>106</v>
      </c>
      <c r="C270" t="s">
        <v>107</v>
      </c>
      <c r="D270" t="s">
        <v>1083</v>
      </c>
      <c r="E270" t="s">
        <v>1082</v>
      </c>
      <c r="F270">
        <v>725000</v>
      </c>
      <c r="G270">
        <v>806204.03</v>
      </c>
      <c r="H270">
        <v>2.95</v>
      </c>
      <c r="I270">
        <v>46347</v>
      </c>
      <c r="J270" t="s">
        <v>63</v>
      </c>
      <c r="K270">
        <v>75455236.109999999</v>
      </c>
    </row>
    <row r="271" spans="1:11" x14ac:dyDescent="0.25">
      <c r="A271">
        <v>20201231</v>
      </c>
      <c r="B271" t="s">
        <v>106</v>
      </c>
      <c r="C271" t="s">
        <v>107</v>
      </c>
      <c r="D271" t="s">
        <v>1086</v>
      </c>
      <c r="E271" t="s">
        <v>1085</v>
      </c>
      <c r="F271">
        <v>480000</v>
      </c>
      <c r="G271">
        <v>607835.73</v>
      </c>
      <c r="H271">
        <v>4.25</v>
      </c>
      <c r="I271">
        <v>54748</v>
      </c>
      <c r="J271" t="s">
        <v>63</v>
      </c>
      <c r="K271">
        <v>75455236.109999999</v>
      </c>
    </row>
    <row r="272" spans="1:11" x14ac:dyDescent="0.25">
      <c r="A272">
        <v>20201231</v>
      </c>
      <c r="B272" t="s">
        <v>106</v>
      </c>
      <c r="C272" t="s">
        <v>107</v>
      </c>
      <c r="D272" t="s">
        <v>1224</v>
      </c>
      <c r="E272" t="s">
        <v>1223</v>
      </c>
      <c r="F272">
        <v>800000</v>
      </c>
      <c r="G272">
        <v>878861.11</v>
      </c>
      <c r="H272">
        <v>3.625</v>
      </c>
      <c r="I272">
        <v>45366</v>
      </c>
      <c r="J272" t="s">
        <v>63</v>
      </c>
      <c r="K272">
        <v>75455236.109999999</v>
      </c>
    </row>
    <row r="273" spans="1:11" x14ac:dyDescent="0.25">
      <c r="A273">
        <v>20201231</v>
      </c>
      <c r="B273" t="s">
        <v>106</v>
      </c>
      <c r="C273" t="s">
        <v>107</v>
      </c>
      <c r="D273" t="s">
        <v>1227</v>
      </c>
      <c r="E273" t="s">
        <v>1226</v>
      </c>
      <c r="F273">
        <v>525000</v>
      </c>
      <c r="G273">
        <v>526597.75</v>
      </c>
      <c r="H273">
        <v>0.75</v>
      </c>
      <c r="I273">
        <v>45998</v>
      </c>
      <c r="J273" t="s">
        <v>63</v>
      </c>
      <c r="K273">
        <v>75455236.109999999</v>
      </c>
    </row>
    <row r="274" spans="1:11" x14ac:dyDescent="0.25">
      <c r="A274">
        <v>20201231</v>
      </c>
      <c r="B274" t="s">
        <v>106</v>
      </c>
      <c r="C274" t="s">
        <v>107</v>
      </c>
      <c r="D274" t="s">
        <v>1089</v>
      </c>
      <c r="E274" t="s">
        <v>1088</v>
      </c>
      <c r="F274">
        <v>200000</v>
      </c>
      <c r="G274">
        <v>201264.78</v>
      </c>
      <c r="H274">
        <v>0.95</v>
      </c>
      <c r="I274">
        <v>46157</v>
      </c>
      <c r="J274" t="s">
        <v>63</v>
      </c>
      <c r="K274">
        <v>75455236.109999999</v>
      </c>
    </row>
    <row r="275" spans="1:11" x14ac:dyDescent="0.25">
      <c r="A275">
        <v>20201231</v>
      </c>
      <c r="B275" t="s">
        <v>106</v>
      </c>
      <c r="C275" t="s">
        <v>107</v>
      </c>
      <c r="D275" t="s">
        <v>1230</v>
      </c>
      <c r="E275" t="s">
        <v>1229</v>
      </c>
      <c r="F275">
        <v>385000</v>
      </c>
      <c r="G275">
        <v>389858.46</v>
      </c>
      <c r="H275">
        <v>1.093</v>
      </c>
      <c r="I275">
        <v>46365</v>
      </c>
      <c r="J275" t="s">
        <v>63</v>
      </c>
      <c r="K275">
        <v>75455236.109999999</v>
      </c>
    </row>
    <row r="276" spans="1:11" x14ac:dyDescent="0.25">
      <c r="A276">
        <v>20201231</v>
      </c>
      <c r="B276" t="s">
        <v>106</v>
      </c>
      <c r="C276" t="s">
        <v>107</v>
      </c>
      <c r="D276" t="s">
        <v>1233</v>
      </c>
      <c r="E276" t="s">
        <v>1232</v>
      </c>
      <c r="F276">
        <v>550000</v>
      </c>
      <c r="G276">
        <v>554897.22</v>
      </c>
      <c r="H276">
        <v>0.98499999999999999</v>
      </c>
      <c r="I276">
        <v>46366</v>
      </c>
      <c r="J276" t="s">
        <v>63</v>
      </c>
      <c r="K276">
        <v>75455236.109999999</v>
      </c>
    </row>
    <row r="277" spans="1:11" x14ac:dyDescent="0.25">
      <c r="A277">
        <v>20201231</v>
      </c>
      <c r="B277" t="s">
        <v>106</v>
      </c>
      <c r="C277" t="s">
        <v>107</v>
      </c>
      <c r="D277" t="s">
        <v>1092</v>
      </c>
      <c r="E277" t="s">
        <v>1091</v>
      </c>
      <c r="F277">
        <v>525000</v>
      </c>
      <c r="G277">
        <v>532139.78</v>
      </c>
      <c r="H277">
        <v>1.875</v>
      </c>
      <c r="I277">
        <v>47907</v>
      </c>
      <c r="J277" t="s">
        <v>63</v>
      </c>
      <c r="K277">
        <v>75455236.109999999</v>
      </c>
    </row>
    <row r="278" spans="1:11" x14ac:dyDescent="0.25">
      <c r="A278">
        <v>20201231</v>
      </c>
      <c r="B278" t="s">
        <v>106</v>
      </c>
      <c r="C278" t="s">
        <v>107</v>
      </c>
      <c r="D278" t="s">
        <v>1236</v>
      </c>
      <c r="E278" t="s">
        <v>1235</v>
      </c>
      <c r="F278">
        <v>525000</v>
      </c>
      <c r="G278">
        <v>530038.94999999995</v>
      </c>
      <c r="H278">
        <v>1.488</v>
      </c>
      <c r="I278">
        <v>46370</v>
      </c>
      <c r="J278" t="s">
        <v>63</v>
      </c>
      <c r="K278">
        <v>75455236.109999999</v>
      </c>
    </row>
    <row r="279" spans="1:11" x14ac:dyDescent="0.25">
      <c r="A279">
        <v>20201231</v>
      </c>
      <c r="B279" t="s">
        <v>106</v>
      </c>
      <c r="C279" t="s">
        <v>107</v>
      </c>
      <c r="D279" t="s">
        <v>1239</v>
      </c>
      <c r="E279" t="s">
        <v>1238</v>
      </c>
      <c r="F279">
        <v>350000</v>
      </c>
      <c r="G279">
        <v>394968.88</v>
      </c>
      <c r="H279">
        <v>3.577</v>
      </c>
      <c r="I279">
        <v>54883</v>
      </c>
      <c r="J279" t="s">
        <v>63</v>
      </c>
      <c r="K279">
        <v>75455236.109999999</v>
      </c>
    </row>
    <row r="280" spans="1:11" x14ac:dyDescent="0.25">
      <c r="A280">
        <v>20201231</v>
      </c>
      <c r="B280" t="s">
        <v>106</v>
      </c>
      <c r="C280" t="s">
        <v>107</v>
      </c>
      <c r="D280" t="s">
        <v>1296</v>
      </c>
      <c r="E280" t="s">
        <v>1294</v>
      </c>
      <c r="F280">
        <v>225000</v>
      </c>
      <c r="G280">
        <v>241305.65</v>
      </c>
      <c r="H280">
        <v>2.7040000000000002</v>
      </c>
      <c r="I280">
        <v>45666</v>
      </c>
      <c r="J280" t="s">
        <v>63</v>
      </c>
      <c r="K280">
        <v>75455236.109999999</v>
      </c>
    </row>
    <row r="281" spans="1:11" x14ac:dyDescent="0.25">
      <c r="A281">
        <v>20201231</v>
      </c>
      <c r="B281" t="s">
        <v>106</v>
      </c>
      <c r="C281" t="s">
        <v>107</v>
      </c>
      <c r="D281" t="s">
        <v>1074</v>
      </c>
      <c r="E281" t="s">
        <v>1073</v>
      </c>
      <c r="F281">
        <v>450000</v>
      </c>
      <c r="G281">
        <v>489028</v>
      </c>
      <c r="H281">
        <v>2.6</v>
      </c>
      <c r="I281">
        <v>47521</v>
      </c>
      <c r="J281" t="s">
        <v>63</v>
      </c>
      <c r="K281">
        <v>75455236.109999999</v>
      </c>
    </row>
    <row r="282" spans="1:11" x14ac:dyDescent="0.25">
      <c r="A282">
        <v>20201231</v>
      </c>
      <c r="B282" t="s">
        <v>106</v>
      </c>
      <c r="C282" t="s">
        <v>107</v>
      </c>
      <c r="D282" t="s">
        <v>1299</v>
      </c>
      <c r="E282" t="s">
        <v>1298</v>
      </c>
      <c r="F282">
        <v>300000</v>
      </c>
      <c r="G282">
        <v>316677</v>
      </c>
      <c r="H282">
        <v>1.8</v>
      </c>
      <c r="I282">
        <v>45701</v>
      </c>
      <c r="J282" t="s">
        <v>63</v>
      </c>
      <c r="K282">
        <v>75455236.109999999</v>
      </c>
    </row>
    <row r="283" spans="1:11" x14ac:dyDescent="0.25">
      <c r="A283">
        <v>20201231</v>
      </c>
      <c r="B283" t="s">
        <v>106</v>
      </c>
      <c r="C283" t="s">
        <v>107</v>
      </c>
      <c r="D283" t="s">
        <v>1302</v>
      </c>
      <c r="E283" t="s">
        <v>1301</v>
      </c>
      <c r="F283">
        <v>625000</v>
      </c>
      <c r="G283">
        <v>675349.31</v>
      </c>
      <c r="H283">
        <v>2.9</v>
      </c>
      <c r="I283">
        <v>47543</v>
      </c>
      <c r="J283" t="s">
        <v>63</v>
      </c>
      <c r="K283">
        <v>75455236.109999999</v>
      </c>
    </row>
    <row r="284" spans="1:11" x14ac:dyDescent="0.25">
      <c r="A284">
        <v>20201231</v>
      </c>
      <c r="B284" t="s">
        <v>106</v>
      </c>
      <c r="C284" t="s">
        <v>107</v>
      </c>
      <c r="D284" t="s">
        <v>985</v>
      </c>
      <c r="E284" t="s">
        <v>984</v>
      </c>
      <c r="F284">
        <v>920000</v>
      </c>
      <c r="G284">
        <v>1217925.6399999999</v>
      </c>
      <c r="H284">
        <v>4.5999999999999996</v>
      </c>
      <c r="I284">
        <v>50693</v>
      </c>
      <c r="J284" t="s">
        <v>63</v>
      </c>
      <c r="K284">
        <v>75455236.109999999</v>
      </c>
    </row>
    <row r="285" spans="1:11" x14ac:dyDescent="0.25">
      <c r="A285">
        <v>20201231</v>
      </c>
      <c r="B285" t="s">
        <v>106</v>
      </c>
      <c r="C285" t="s">
        <v>107</v>
      </c>
      <c r="D285" t="s">
        <v>1254</v>
      </c>
      <c r="E285" t="s">
        <v>1253</v>
      </c>
      <c r="F285">
        <v>780000</v>
      </c>
      <c r="G285">
        <v>1004198</v>
      </c>
      <c r="H285">
        <v>4.8</v>
      </c>
      <c r="I285">
        <v>54455</v>
      </c>
      <c r="J285" t="s">
        <v>63</v>
      </c>
      <c r="K285">
        <v>75455236.109999999</v>
      </c>
    </row>
    <row r="286" spans="1:11" x14ac:dyDescent="0.25">
      <c r="A286">
        <v>20201231</v>
      </c>
      <c r="B286" t="s">
        <v>106</v>
      </c>
      <c r="C286" t="s">
        <v>107</v>
      </c>
      <c r="D286" t="s">
        <v>1077</v>
      </c>
      <c r="E286" t="s">
        <v>1076</v>
      </c>
      <c r="F286">
        <v>250000</v>
      </c>
      <c r="G286">
        <v>260150.42</v>
      </c>
      <c r="H286">
        <v>1.5</v>
      </c>
      <c r="I286">
        <v>45726</v>
      </c>
      <c r="J286" t="s">
        <v>63</v>
      </c>
      <c r="K286">
        <v>75455236.109999999</v>
      </c>
    </row>
    <row r="287" spans="1:11" x14ac:dyDescent="0.25">
      <c r="A287">
        <v>20201231</v>
      </c>
      <c r="B287" t="s">
        <v>106</v>
      </c>
      <c r="C287" t="s">
        <v>107</v>
      </c>
      <c r="D287" t="s">
        <v>1308</v>
      </c>
      <c r="E287" t="s">
        <v>1307</v>
      </c>
      <c r="F287">
        <v>300000</v>
      </c>
      <c r="G287">
        <v>367492.17</v>
      </c>
      <c r="H287">
        <v>3.95</v>
      </c>
      <c r="I287">
        <v>47574</v>
      </c>
      <c r="J287" t="s">
        <v>63</v>
      </c>
      <c r="K287">
        <v>75455236.109999999</v>
      </c>
    </row>
    <row r="288" spans="1:11" x14ac:dyDescent="0.25">
      <c r="A288">
        <v>20201231</v>
      </c>
      <c r="B288" t="s">
        <v>106</v>
      </c>
      <c r="C288" t="s">
        <v>107</v>
      </c>
      <c r="D288" t="s">
        <v>1080</v>
      </c>
      <c r="E288" t="s">
        <v>1079</v>
      </c>
      <c r="F288">
        <v>325000</v>
      </c>
      <c r="G288">
        <v>384256.35</v>
      </c>
      <c r="H288">
        <v>3.25</v>
      </c>
      <c r="I288">
        <v>51222</v>
      </c>
      <c r="J288" t="s">
        <v>63</v>
      </c>
      <c r="K288">
        <v>75455236.109999999</v>
      </c>
    </row>
    <row r="289" spans="1:11" x14ac:dyDescent="0.25">
      <c r="A289">
        <v>20201231</v>
      </c>
      <c r="B289" t="s">
        <v>106</v>
      </c>
      <c r="C289" t="s">
        <v>107</v>
      </c>
      <c r="D289" t="s">
        <v>1104</v>
      </c>
      <c r="E289" t="s">
        <v>1103</v>
      </c>
      <c r="F289">
        <v>625000</v>
      </c>
      <c r="G289">
        <v>789035.76</v>
      </c>
      <c r="H289">
        <v>4.25</v>
      </c>
      <c r="I289">
        <v>54879</v>
      </c>
      <c r="J289" t="s">
        <v>63</v>
      </c>
      <c r="K289">
        <v>75455236.109999999</v>
      </c>
    </row>
    <row r="290" spans="1:11" x14ac:dyDescent="0.25">
      <c r="A290">
        <v>20201231</v>
      </c>
      <c r="B290" t="s">
        <v>106</v>
      </c>
      <c r="C290" t="s">
        <v>107</v>
      </c>
      <c r="D290" t="s">
        <v>1107</v>
      </c>
      <c r="E290" t="s">
        <v>1106</v>
      </c>
      <c r="F290">
        <v>400000</v>
      </c>
      <c r="G290">
        <v>462378.89</v>
      </c>
      <c r="H290">
        <v>3.35</v>
      </c>
      <c r="I290">
        <v>47574</v>
      </c>
      <c r="J290" t="s">
        <v>63</v>
      </c>
      <c r="K290">
        <v>75455236.109999999</v>
      </c>
    </row>
    <row r="291" spans="1:11" x14ac:dyDescent="0.25">
      <c r="A291">
        <v>20201231</v>
      </c>
      <c r="B291" t="s">
        <v>106</v>
      </c>
      <c r="C291" t="s">
        <v>107</v>
      </c>
      <c r="D291" t="s">
        <v>1110</v>
      </c>
      <c r="E291" t="s">
        <v>1109</v>
      </c>
      <c r="F291">
        <v>275000</v>
      </c>
      <c r="G291">
        <v>328242.75</v>
      </c>
      <c r="H291">
        <v>4.05</v>
      </c>
      <c r="I291">
        <v>47588</v>
      </c>
      <c r="J291" t="s">
        <v>63</v>
      </c>
      <c r="K291">
        <v>75455236.109999999</v>
      </c>
    </row>
    <row r="292" spans="1:11" x14ac:dyDescent="0.25">
      <c r="A292">
        <v>20201231</v>
      </c>
      <c r="B292" t="s">
        <v>106</v>
      </c>
      <c r="C292" t="s">
        <v>107</v>
      </c>
      <c r="D292" t="s">
        <v>1113</v>
      </c>
      <c r="E292" t="s">
        <v>1112</v>
      </c>
      <c r="F292">
        <v>600000</v>
      </c>
      <c r="G292">
        <v>775444.5</v>
      </c>
      <c r="H292">
        <v>5.625</v>
      </c>
      <c r="I292">
        <v>47574</v>
      </c>
      <c r="J292" t="s">
        <v>63</v>
      </c>
      <c r="K292">
        <v>75455236.109999999</v>
      </c>
    </row>
    <row r="293" spans="1:11" x14ac:dyDescent="0.25">
      <c r="A293">
        <v>20201231</v>
      </c>
      <c r="B293" t="s">
        <v>106</v>
      </c>
      <c r="C293" t="s">
        <v>107</v>
      </c>
      <c r="D293" t="s">
        <v>988</v>
      </c>
      <c r="E293" t="s">
        <v>987</v>
      </c>
      <c r="F293">
        <v>740000</v>
      </c>
      <c r="G293">
        <v>925919.24</v>
      </c>
      <c r="H293">
        <v>4.8499999999999996</v>
      </c>
      <c r="I293">
        <v>47058</v>
      </c>
      <c r="J293" t="s">
        <v>63</v>
      </c>
      <c r="K293">
        <v>75455236.109999999</v>
      </c>
    </row>
    <row r="294" spans="1:11" x14ac:dyDescent="0.25">
      <c r="A294">
        <v>20201231</v>
      </c>
      <c r="B294" t="s">
        <v>106</v>
      </c>
      <c r="C294" t="s">
        <v>107</v>
      </c>
      <c r="D294" t="s">
        <v>1257</v>
      </c>
      <c r="E294" t="s">
        <v>1256</v>
      </c>
      <c r="F294">
        <v>1200000</v>
      </c>
      <c r="G294">
        <v>1244065.9099999999</v>
      </c>
      <c r="H294">
        <v>4</v>
      </c>
      <c r="I294">
        <v>44512</v>
      </c>
      <c r="J294" t="s">
        <v>63</v>
      </c>
      <c r="K294">
        <v>75455236.109999999</v>
      </c>
    </row>
    <row r="295" spans="1:11" x14ac:dyDescent="0.25">
      <c r="A295">
        <v>20201231</v>
      </c>
      <c r="B295" t="s">
        <v>106</v>
      </c>
      <c r="C295" t="s">
        <v>107</v>
      </c>
      <c r="D295" t="s">
        <v>991</v>
      </c>
      <c r="E295" t="s">
        <v>990</v>
      </c>
      <c r="F295">
        <v>205000</v>
      </c>
      <c r="G295">
        <v>285015.03000000003</v>
      </c>
      <c r="H295">
        <v>4.75</v>
      </c>
      <c r="I295">
        <v>54377</v>
      </c>
      <c r="J295" t="s">
        <v>63</v>
      </c>
      <c r="K295">
        <v>75455236.109999999</v>
      </c>
    </row>
    <row r="296" spans="1:11" x14ac:dyDescent="0.25">
      <c r="A296">
        <v>20201231</v>
      </c>
      <c r="B296" t="s">
        <v>106</v>
      </c>
      <c r="C296" t="s">
        <v>107</v>
      </c>
      <c r="D296" t="s">
        <v>1260</v>
      </c>
      <c r="E296" t="s">
        <v>1259</v>
      </c>
      <c r="F296">
        <v>543000</v>
      </c>
      <c r="G296">
        <v>624368.85</v>
      </c>
      <c r="H296">
        <v>3.7</v>
      </c>
      <c r="I296">
        <v>46544</v>
      </c>
      <c r="J296" t="s">
        <v>63</v>
      </c>
      <c r="K296">
        <v>75455236.109999999</v>
      </c>
    </row>
    <row r="297" spans="1:11" x14ac:dyDescent="0.25">
      <c r="A297">
        <v>20201231</v>
      </c>
      <c r="B297" t="s">
        <v>106</v>
      </c>
      <c r="C297" t="s">
        <v>107</v>
      </c>
      <c r="D297" t="s">
        <v>1116</v>
      </c>
      <c r="E297" t="s">
        <v>1115</v>
      </c>
      <c r="F297">
        <v>625000</v>
      </c>
      <c r="G297">
        <v>930575.83</v>
      </c>
      <c r="H297">
        <v>5.5759999999999996</v>
      </c>
      <c r="I297">
        <v>54448</v>
      </c>
      <c r="J297" t="s">
        <v>63</v>
      </c>
      <c r="K297">
        <v>75455236.109999999</v>
      </c>
    </row>
    <row r="298" spans="1:11" x14ac:dyDescent="0.25">
      <c r="A298">
        <v>20201231</v>
      </c>
      <c r="B298" t="s">
        <v>106</v>
      </c>
      <c r="C298" t="s">
        <v>107</v>
      </c>
      <c r="D298" t="s">
        <v>1119</v>
      </c>
      <c r="E298" t="s">
        <v>1118</v>
      </c>
      <c r="F298">
        <v>250000</v>
      </c>
      <c r="G298">
        <v>275966.81</v>
      </c>
      <c r="H298">
        <v>2.95</v>
      </c>
      <c r="I298">
        <v>45756</v>
      </c>
      <c r="J298" t="s">
        <v>63</v>
      </c>
      <c r="K298">
        <v>75455236.109999999</v>
      </c>
    </row>
    <row r="299" spans="1:11" x14ac:dyDescent="0.25">
      <c r="A299">
        <v>20201231</v>
      </c>
      <c r="B299" t="s">
        <v>106</v>
      </c>
      <c r="C299" t="s">
        <v>107</v>
      </c>
      <c r="D299" t="s">
        <v>1311</v>
      </c>
      <c r="E299" t="s">
        <v>1310</v>
      </c>
      <c r="F299">
        <v>175000</v>
      </c>
      <c r="G299">
        <v>199573.31</v>
      </c>
      <c r="H299">
        <v>3.2</v>
      </c>
      <c r="I299">
        <v>47604</v>
      </c>
      <c r="J299" t="s">
        <v>63</v>
      </c>
      <c r="K299">
        <v>75455236.109999999</v>
      </c>
    </row>
    <row r="300" spans="1:11" x14ac:dyDescent="0.25">
      <c r="A300">
        <v>20201231</v>
      </c>
      <c r="B300" t="s">
        <v>106</v>
      </c>
      <c r="C300" t="s">
        <v>107</v>
      </c>
      <c r="D300" t="s">
        <v>1122</v>
      </c>
      <c r="E300" t="s">
        <v>1121</v>
      </c>
      <c r="F300">
        <v>200000</v>
      </c>
      <c r="G300">
        <v>204303.44</v>
      </c>
      <c r="H300">
        <v>1.75</v>
      </c>
      <c r="I300">
        <v>44672</v>
      </c>
      <c r="J300" t="s">
        <v>63</v>
      </c>
      <c r="K300">
        <v>75455236.109999999</v>
      </c>
    </row>
    <row r="301" spans="1:11" x14ac:dyDescent="0.25">
      <c r="A301">
        <v>20201231</v>
      </c>
      <c r="B301" t="s">
        <v>106</v>
      </c>
      <c r="C301" t="s">
        <v>107</v>
      </c>
      <c r="D301" t="s">
        <v>994</v>
      </c>
      <c r="E301" t="s">
        <v>993</v>
      </c>
      <c r="F301">
        <v>635000</v>
      </c>
      <c r="G301">
        <v>770107.19</v>
      </c>
      <c r="H301">
        <v>4.25</v>
      </c>
      <c r="I301">
        <v>47209</v>
      </c>
      <c r="J301" t="s">
        <v>63</v>
      </c>
      <c r="K301">
        <v>75455236.109999999</v>
      </c>
    </row>
    <row r="302" spans="1:11" x14ac:dyDescent="0.25">
      <c r="A302">
        <v>20201231</v>
      </c>
      <c r="B302" t="s">
        <v>106</v>
      </c>
      <c r="C302" t="s">
        <v>107</v>
      </c>
      <c r="D302" t="s">
        <v>997</v>
      </c>
      <c r="E302" t="s">
        <v>996</v>
      </c>
      <c r="F302">
        <v>400000</v>
      </c>
      <c r="G302">
        <v>569406.32999999996</v>
      </c>
      <c r="H302">
        <v>6.375</v>
      </c>
      <c r="I302">
        <v>49766</v>
      </c>
      <c r="J302" t="s">
        <v>63</v>
      </c>
      <c r="K302">
        <v>75455236.109999999</v>
      </c>
    </row>
    <row r="303" spans="1:11" x14ac:dyDescent="0.25">
      <c r="A303">
        <v>20201231</v>
      </c>
      <c r="B303" t="s">
        <v>106</v>
      </c>
      <c r="C303" t="s">
        <v>107</v>
      </c>
      <c r="D303" t="s">
        <v>1000</v>
      </c>
      <c r="E303" t="s">
        <v>999</v>
      </c>
      <c r="F303">
        <v>375000</v>
      </c>
      <c r="G303">
        <v>470090.63</v>
      </c>
      <c r="H303">
        <v>4.75</v>
      </c>
      <c r="I303">
        <v>47141</v>
      </c>
      <c r="J303" t="s">
        <v>63</v>
      </c>
      <c r="K303">
        <v>75455236.109999999</v>
      </c>
    </row>
    <row r="304" spans="1:11" x14ac:dyDescent="0.25">
      <c r="A304">
        <v>20201231</v>
      </c>
      <c r="B304" t="s">
        <v>106</v>
      </c>
      <c r="C304" t="s">
        <v>107</v>
      </c>
      <c r="D304" t="s">
        <v>1003</v>
      </c>
      <c r="E304" t="s">
        <v>1002</v>
      </c>
      <c r="F304">
        <v>450000</v>
      </c>
      <c r="G304">
        <v>514269</v>
      </c>
      <c r="H304">
        <v>5.0999999999999996</v>
      </c>
      <c r="I304">
        <v>45308</v>
      </c>
      <c r="J304" t="s">
        <v>63</v>
      </c>
      <c r="K304">
        <v>75455236.109999999</v>
      </c>
    </row>
    <row r="305" spans="1:11" x14ac:dyDescent="0.25">
      <c r="A305">
        <v>20201231</v>
      </c>
      <c r="B305" t="s">
        <v>106</v>
      </c>
      <c r="C305" t="s">
        <v>107</v>
      </c>
      <c r="D305" t="s">
        <v>1006</v>
      </c>
      <c r="E305" t="s">
        <v>1005</v>
      </c>
      <c r="F305">
        <v>350000</v>
      </c>
      <c r="G305">
        <v>467764.99</v>
      </c>
      <c r="H305">
        <v>4.75</v>
      </c>
      <c r="I305">
        <v>53465</v>
      </c>
      <c r="J305" t="s">
        <v>63</v>
      </c>
      <c r="K305">
        <v>75455236.109999999</v>
      </c>
    </row>
    <row r="306" spans="1:11" x14ac:dyDescent="0.25">
      <c r="A306">
        <v>20201231</v>
      </c>
      <c r="B306" t="s">
        <v>106</v>
      </c>
      <c r="C306" t="s">
        <v>107</v>
      </c>
      <c r="D306" t="s">
        <v>1263</v>
      </c>
      <c r="E306" t="s">
        <v>1262</v>
      </c>
      <c r="F306">
        <v>625000</v>
      </c>
      <c r="G306">
        <v>686304.17</v>
      </c>
      <c r="H306">
        <v>3.75</v>
      </c>
      <c r="I306">
        <v>45413</v>
      </c>
      <c r="J306" t="s">
        <v>63</v>
      </c>
      <c r="K306">
        <v>75455236.109999999</v>
      </c>
    </row>
    <row r="307" spans="1:11" x14ac:dyDescent="0.25">
      <c r="A307">
        <v>20201231</v>
      </c>
      <c r="B307" t="s">
        <v>106</v>
      </c>
      <c r="C307" t="s">
        <v>107</v>
      </c>
      <c r="D307" t="s">
        <v>1009</v>
      </c>
      <c r="E307" t="s">
        <v>1008</v>
      </c>
      <c r="F307">
        <v>600000</v>
      </c>
      <c r="G307">
        <v>758233.59</v>
      </c>
      <c r="H307">
        <v>4.8499999999999996</v>
      </c>
      <c r="I307">
        <v>50830</v>
      </c>
      <c r="J307" t="s">
        <v>63</v>
      </c>
      <c r="K307">
        <v>75455236.109999999</v>
      </c>
    </row>
    <row r="308" spans="1:11" x14ac:dyDescent="0.25">
      <c r="A308">
        <v>20201231</v>
      </c>
      <c r="B308" t="s">
        <v>106</v>
      </c>
      <c r="C308" t="s">
        <v>107</v>
      </c>
      <c r="D308" t="s">
        <v>1014</v>
      </c>
      <c r="E308" t="s">
        <v>1011</v>
      </c>
      <c r="F308">
        <v>650000</v>
      </c>
      <c r="G308">
        <v>732256.42</v>
      </c>
      <c r="H308">
        <v>3.75</v>
      </c>
      <c r="I308">
        <v>45731</v>
      </c>
      <c r="J308" t="s">
        <v>63</v>
      </c>
      <c r="K308">
        <v>75455236.109999999</v>
      </c>
    </row>
    <row r="309" spans="1:11" x14ac:dyDescent="0.25">
      <c r="A309">
        <v>20201231</v>
      </c>
      <c r="B309" t="s">
        <v>106</v>
      </c>
      <c r="C309" t="s">
        <v>107</v>
      </c>
      <c r="D309" t="s">
        <v>1267</v>
      </c>
      <c r="E309" t="s">
        <v>1265</v>
      </c>
      <c r="F309">
        <v>650000</v>
      </c>
      <c r="G309">
        <v>779932.47</v>
      </c>
      <c r="H309">
        <v>4.4180000000000001</v>
      </c>
      <c r="I309">
        <v>49628</v>
      </c>
      <c r="J309" t="s">
        <v>63</v>
      </c>
      <c r="K309">
        <v>75455236.109999999</v>
      </c>
    </row>
    <row r="310" spans="1:11" x14ac:dyDescent="0.25">
      <c r="A310">
        <v>20201231</v>
      </c>
      <c r="B310" t="s">
        <v>106</v>
      </c>
      <c r="C310" t="s">
        <v>107</v>
      </c>
      <c r="D310" t="s">
        <v>955</v>
      </c>
      <c r="E310" t="s">
        <v>954</v>
      </c>
      <c r="F310">
        <v>325000</v>
      </c>
      <c r="G310">
        <v>374073.74</v>
      </c>
      <c r="H310">
        <v>3.7</v>
      </c>
      <c r="I310">
        <v>45977</v>
      </c>
      <c r="J310" t="s">
        <v>63</v>
      </c>
      <c r="K310">
        <v>75455236.109999999</v>
      </c>
    </row>
    <row r="311" spans="1:11" x14ac:dyDescent="0.25">
      <c r="A311">
        <v>20201231</v>
      </c>
      <c r="B311" t="s">
        <v>106</v>
      </c>
      <c r="C311" t="s">
        <v>107</v>
      </c>
      <c r="D311" t="s">
        <v>1017</v>
      </c>
      <c r="E311" t="s">
        <v>1016</v>
      </c>
      <c r="F311">
        <v>1845000</v>
      </c>
      <c r="G311">
        <v>2181686.67</v>
      </c>
      <c r="H311">
        <v>4.9080000000000004</v>
      </c>
      <c r="I311">
        <v>45861</v>
      </c>
      <c r="J311" t="s">
        <v>63</v>
      </c>
      <c r="K311">
        <v>75455236.109999999</v>
      </c>
    </row>
    <row r="312" spans="1:11" x14ac:dyDescent="0.25">
      <c r="A312">
        <v>20201231</v>
      </c>
      <c r="B312" t="s">
        <v>106</v>
      </c>
      <c r="C312" t="s">
        <v>107</v>
      </c>
      <c r="D312" t="s">
        <v>1020</v>
      </c>
      <c r="E312" t="s">
        <v>1019</v>
      </c>
      <c r="F312">
        <v>725000</v>
      </c>
      <c r="G312">
        <v>846576.06</v>
      </c>
      <c r="H312">
        <v>3.95</v>
      </c>
      <c r="I312">
        <v>47345</v>
      </c>
      <c r="J312" t="s">
        <v>63</v>
      </c>
      <c r="K312">
        <v>75455236.109999999</v>
      </c>
    </row>
    <row r="313" spans="1:11" x14ac:dyDescent="0.25">
      <c r="A313">
        <v>20201231</v>
      </c>
      <c r="B313" t="s">
        <v>106</v>
      </c>
      <c r="C313" t="s">
        <v>107</v>
      </c>
      <c r="D313" t="s">
        <v>967</v>
      </c>
      <c r="E313" t="s">
        <v>966</v>
      </c>
      <c r="F313">
        <v>490000</v>
      </c>
      <c r="G313">
        <v>626929.96</v>
      </c>
      <c r="H313">
        <v>4.75</v>
      </c>
      <c r="I313">
        <v>53493</v>
      </c>
      <c r="J313" t="s">
        <v>63</v>
      </c>
      <c r="K313">
        <v>75455236.109999999</v>
      </c>
    </row>
    <row r="314" spans="1:11" x14ac:dyDescent="0.25">
      <c r="A314">
        <v>20201231</v>
      </c>
      <c r="B314" t="s">
        <v>106</v>
      </c>
      <c r="C314" t="s">
        <v>107</v>
      </c>
      <c r="D314" t="s">
        <v>1024</v>
      </c>
      <c r="E314" t="s">
        <v>1022</v>
      </c>
      <c r="F314">
        <v>400000</v>
      </c>
      <c r="G314">
        <v>449261.89</v>
      </c>
      <c r="H314">
        <v>3.875</v>
      </c>
      <c r="I314">
        <v>46502</v>
      </c>
      <c r="J314" t="s">
        <v>63</v>
      </c>
      <c r="K314">
        <v>75455236.109999999</v>
      </c>
    </row>
    <row r="315" spans="1:11" x14ac:dyDescent="0.25">
      <c r="A315">
        <v>20201231</v>
      </c>
      <c r="B315" t="s">
        <v>106</v>
      </c>
      <c r="C315" t="s">
        <v>107</v>
      </c>
      <c r="D315" t="s">
        <v>1027</v>
      </c>
      <c r="E315" t="s">
        <v>1026</v>
      </c>
      <c r="F315">
        <v>300000</v>
      </c>
      <c r="G315">
        <v>316895.25</v>
      </c>
      <c r="H315">
        <v>4.375</v>
      </c>
      <c r="I315">
        <v>44656</v>
      </c>
      <c r="J315" t="s">
        <v>63</v>
      </c>
      <c r="K315">
        <v>75455236.109999999</v>
      </c>
    </row>
    <row r="316" spans="1:11" x14ac:dyDescent="0.25">
      <c r="A316">
        <v>20201231</v>
      </c>
      <c r="B316" t="s">
        <v>106</v>
      </c>
      <c r="C316" t="s">
        <v>107</v>
      </c>
      <c r="D316" t="s">
        <v>1030</v>
      </c>
      <c r="E316" t="s">
        <v>1029</v>
      </c>
      <c r="F316">
        <v>245000</v>
      </c>
      <c r="G316">
        <v>372905.11</v>
      </c>
      <c r="H316">
        <v>5.25</v>
      </c>
      <c r="I316">
        <v>51028</v>
      </c>
      <c r="J316" t="s">
        <v>63</v>
      </c>
      <c r="K316">
        <v>75455236.109999999</v>
      </c>
    </row>
    <row r="317" spans="1:11" x14ac:dyDescent="0.25">
      <c r="A317">
        <v>20201231</v>
      </c>
      <c r="B317" t="s">
        <v>106</v>
      </c>
      <c r="C317" t="s">
        <v>107</v>
      </c>
      <c r="D317" t="s">
        <v>970</v>
      </c>
      <c r="E317" t="s">
        <v>969</v>
      </c>
      <c r="F317">
        <v>325000</v>
      </c>
      <c r="G317">
        <v>378551.51</v>
      </c>
      <c r="H317">
        <v>6.05</v>
      </c>
      <c r="I317">
        <v>51653</v>
      </c>
      <c r="J317" t="s">
        <v>63</v>
      </c>
      <c r="K317">
        <v>75455236.109999999</v>
      </c>
    </row>
    <row r="318" spans="1:11" x14ac:dyDescent="0.25">
      <c r="A318">
        <v>20201231</v>
      </c>
      <c r="B318" t="s">
        <v>106</v>
      </c>
      <c r="C318" t="s">
        <v>107</v>
      </c>
      <c r="D318" t="s">
        <v>973</v>
      </c>
      <c r="E318" t="s">
        <v>972</v>
      </c>
      <c r="F318">
        <v>240000</v>
      </c>
      <c r="G318">
        <v>296413.2</v>
      </c>
      <c r="H318">
        <v>5.625</v>
      </c>
      <c r="I318">
        <v>51745</v>
      </c>
      <c r="J318" t="s">
        <v>63</v>
      </c>
      <c r="K318">
        <v>75455236.109999999</v>
      </c>
    </row>
    <row r="319" spans="1:11" x14ac:dyDescent="0.25">
      <c r="A319">
        <v>20201231</v>
      </c>
      <c r="B319" t="s">
        <v>106</v>
      </c>
      <c r="C319" t="s">
        <v>107</v>
      </c>
      <c r="D319" t="s">
        <v>1033</v>
      </c>
      <c r="E319" t="s">
        <v>1032</v>
      </c>
      <c r="F319">
        <v>235000</v>
      </c>
      <c r="G319">
        <v>288117.05</v>
      </c>
      <c r="H319">
        <v>4.05</v>
      </c>
      <c r="I319">
        <v>54103</v>
      </c>
      <c r="J319" t="s">
        <v>63</v>
      </c>
      <c r="K319">
        <v>75455236.109999999</v>
      </c>
    </row>
    <row r="320" spans="1:11" x14ac:dyDescent="0.25">
      <c r="A320">
        <v>20201231</v>
      </c>
      <c r="B320" t="s">
        <v>106</v>
      </c>
      <c r="C320" t="s">
        <v>107</v>
      </c>
      <c r="D320" t="s">
        <v>1273</v>
      </c>
      <c r="E320" t="s">
        <v>1272</v>
      </c>
      <c r="F320">
        <v>450000</v>
      </c>
      <c r="G320">
        <v>505596.13</v>
      </c>
      <c r="H320">
        <v>4.125</v>
      </c>
      <c r="I320">
        <v>53662</v>
      </c>
      <c r="J320" t="s">
        <v>63</v>
      </c>
      <c r="K320">
        <v>75455236.109999999</v>
      </c>
    </row>
    <row r="321" spans="1:11" x14ac:dyDescent="0.25">
      <c r="A321">
        <v>20201231</v>
      </c>
      <c r="B321" t="s">
        <v>106</v>
      </c>
      <c r="C321" t="s">
        <v>107</v>
      </c>
      <c r="D321" t="s">
        <v>1036</v>
      </c>
      <c r="E321" t="s">
        <v>1035</v>
      </c>
      <c r="F321">
        <v>370000</v>
      </c>
      <c r="G321">
        <v>535808.38</v>
      </c>
      <c r="H321">
        <v>5.375</v>
      </c>
      <c r="I321">
        <v>51879</v>
      </c>
      <c r="J321" t="s">
        <v>63</v>
      </c>
      <c r="K321">
        <v>75455236.109999999</v>
      </c>
    </row>
    <row r="322" spans="1:11" x14ac:dyDescent="0.25">
      <c r="A322">
        <v>20201231</v>
      </c>
      <c r="B322" t="s">
        <v>106</v>
      </c>
      <c r="C322" t="s">
        <v>107</v>
      </c>
      <c r="D322" t="s">
        <v>1277</v>
      </c>
      <c r="E322" t="s">
        <v>1275</v>
      </c>
      <c r="F322">
        <v>780000</v>
      </c>
      <c r="G322">
        <v>1064323.6100000001</v>
      </c>
      <c r="H322">
        <v>4.8620000000000001</v>
      </c>
      <c r="I322">
        <v>53560</v>
      </c>
      <c r="J322" t="s">
        <v>63</v>
      </c>
      <c r="K322">
        <v>75455236.109999999</v>
      </c>
    </row>
    <row r="323" spans="1:11" x14ac:dyDescent="0.25">
      <c r="A323">
        <v>20201231</v>
      </c>
      <c r="B323" t="s">
        <v>106</v>
      </c>
      <c r="C323" t="s">
        <v>107</v>
      </c>
      <c r="D323" t="s">
        <v>1039</v>
      </c>
      <c r="E323" t="s">
        <v>1038</v>
      </c>
      <c r="F323">
        <v>550000</v>
      </c>
      <c r="G323">
        <v>729285.33</v>
      </c>
      <c r="H323">
        <v>4.2</v>
      </c>
      <c r="I323">
        <v>49616</v>
      </c>
      <c r="J323" t="s">
        <v>63</v>
      </c>
      <c r="K323">
        <v>75455236.109999999</v>
      </c>
    </row>
    <row r="324" spans="1:11" x14ac:dyDescent="0.25">
      <c r="A324">
        <v>20201231</v>
      </c>
      <c r="B324" t="s">
        <v>106</v>
      </c>
      <c r="C324" t="s">
        <v>107</v>
      </c>
      <c r="D324" t="s">
        <v>1042</v>
      </c>
      <c r="E324" t="s">
        <v>1041</v>
      </c>
      <c r="F324">
        <v>400000</v>
      </c>
      <c r="G324">
        <v>472612.22</v>
      </c>
      <c r="H324">
        <v>4.45</v>
      </c>
      <c r="I324">
        <v>46084</v>
      </c>
      <c r="J324" t="s">
        <v>63</v>
      </c>
      <c r="K324">
        <v>75455236.109999999</v>
      </c>
    </row>
    <row r="325" spans="1:11" x14ac:dyDescent="0.25">
      <c r="A325">
        <v>20201231</v>
      </c>
      <c r="B325" t="s">
        <v>106</v>
      </c>
      <c r="C325" t="s">
        <v>107</v>
      </c>
      <c r="D325" t="s">
        <v>1280</v>
      </c>
      <c r="E325" t="s">
        <v>1279</v>
      </c>
      <c r="F325">
        <v>375000</v>
      </c>
      <c r="G325">
        <v>436512.97</v>
      </c>
      <c r="H325">
        <v>3.625</v>
      </c>
      <c r="I325">
        <v>46407</v>
      </c>
      <c r="J325" t="s">
        <v>63</v>
      </c>
      <c r="K325">
        <v>75455236.109999999</v>
      </c>
    </row>
    <row r="326" spans="1:11" x14ac:dyDescent="0.25">
      <c r="A326">
        <v>20201231</v>
      </c>
      <c r="B326" t="s">
        <v>106</v>
      </c>
      <c r="C326" t="s">
        <v>107</v>
      </c>
      <c r="D326" t="s">
        <v>1283</v>
      </c>
      <c r="E326" t="s">
        <v>1282</v>
      </c>
      <c r="F326">
        <v>725000</v>
      </c>
      <c r="G326">
        <v>750426.68</v>
      </c>
      <c r="H326">
        <v>2.8940000000000001</v>
      </c>
      <c r="I326">
        <v>44718</v>
      </c>
      <c r="J326" t="s">
        <v>63</v>
      </c>
      <c r="K326">
        <v>75455236.109999999</v>
      </c>
    </row>
    <row r="327" spans="1:11" x14ac:dyDescent="0.25">
      <c r="A327">
        <v>20201231</v>
      </c>
      <c r="B327" t="s">
        <v>106</v>
      </c>
      <c r="C327" t="s">
        <v>107</v>
      </c>
      <c r="D327" t="s">
        <v>1046</v>
      </c>
      <c r="E327" t="s">
        <v>1044</v>
      </c>
      <c r="F327">
        <v>1150000</v>
      </c>
      <c r="G327">
        <v>1317698.75</v>
      </c>
      <c r="H327">
        <v>3.75</v>
      </c>
      <c r="I327">
        <v>46763</v>
      </c>
      <c r="J327" t="s">
        <v>63</v>
      </c>
      <c r="K327">
        <v>75455236.109999999</v>
      </c>
    </row>
    <row r="328" spans="1:11" x14ac:dyDescent="0.25">
      <c r="A328">
        <v>20201231</v>
      </c>
      <c r="B328" t="s">
        <v>106</v>
      </c>
      <c r="C328" t="s">
        <v>107</v>
      </c>
      <c r="D328" t="s">
        <v>1049</v>
      </c>
      <c r="E328" t="s">
        <v>1048</v>
      </c>
      <c r="F328">
        <v>160000</v>
      </c>
      <c r="G328">
        <v>199956.09</v>
      </c>
      <c r="H328">
        <v>4.8499999999999996</v>
      </c>
      <c r="I328">
        <v>54118</v>
      </c>
      <c r="J328" t="s">
        <v>63</v>
      </c>
      <c r="K328">
        <v>75455236.109999999</v>
      </c>
    </row>
    <row r="329" spans="1:11" x14ac:dyDescent="0.25">
      <c r="A329">
        <v>20201231</v>
      </c>
      <c r="B329" t="s">
        <v>106</v>
      </c>
      <c r="C329" t="s">
        <v>107</v>
      </c>
      <c r="D329" t="s">
        <v>1052</v>
      </c>
      <c r="E329" t="s">
        <v>1051</v>
      </c>
      <c r="F329">
        <v>205000</v>
      </c>
      <c r="G329">
        <v>261738.31</v>
      </c>
      <c r="H329">
        <v>4.5999999999999996</v>
      </c>
      <c r="I329">
        <v>54163</v>
      </c>
      <c r="J329" t="s">
        <v>63</v>
      </c>
      <c r="K329">
        <v>75455236.109999999</v>
      </c>
    </row>
    <row r="330" spans="1:11" x14ac:dyDescent="0.25">
      <c r="A330">
        <v>20201231</v>
      </c>
      <c r="B330" t="s">
        <v>106</v>
      </c>
      <c r="C330" t="s">
        <v>107</v>
      </c>
      <c r="D330" t="s">
        <v>1055</v>
      </c>
      <c r="E330" t="s">
        <v>1054</v>
      </c>
      <c r="F330">
        <v>425000</v>
      </c>
      <c r="G330">
        <v>481121.96</v>
      </c>
      <c r="H330">
        <v>4.3499999999999996</v>
      </c>
      <c r="I330">
        <v>45756</v>
      </c>
      <c r="J330" t="s">
        <v>63</v>
      </c>
      <c r="K330">
        <v>75455236.109999999</v>
      </c>
    </row>
    <row r="331" spans="1:11" x14ac:dyDescent="0.25">
      <c r="A331">
        <v>20201231</v>
      </c>
      <c r="B331" t="s">
        <v>106</v>
      </c>
      <c r="C331" t="s">
        <v>107</v>
      </c>
      <c r="D331" t="s">
        <v>1058</v>
      </c>
      <c r="E331" t="s">
        <v>1057</v>
      </c>
      <c r="F331">
        <v>955000</v>
      </c>
      <c r="G331">
        <v>1124656.28</v>
      </c>
      <c r="H331">
        <v>4.375</v>
      </c>
      <c r="I331">
        <v>47102</v>
      </c>
      <c r="J331" t="s">
        <v>63</v>
      </c>
      <c r="K331">
        <v>75455236.109999999</v>
      </c>
    </row>
    <row r="332" spans="1:11" x14ac:dyDescent="0.25">
      <c r="A332">
        <v>20201231</v>
      </c>
      <c r="B332" t="s">
        <v>106</v>
      </c>
      <c r="C332" t="s">
        <v>107</v>
      </c>
      <c r="D332" t="s">
        <v>1286</v>
      </c>
      <c r="E332" t="s">
        <v>1285</v>
      </c>
      <c r="F332">
        <v>500000</v>
      </c>
      <c r="G332">
        <v>588047.31000000006</v>
      </c>
      <c r="H332">
        <v>3.919</v>
      </c>
      <c r="I332">
        <v>46966</v>
      </c>
      <c r="J332" t="s">
        <v>63</v>
      </c>
      <c r="K332">
        <v>75455236.109999999</v>
      </c>
    </row>
    <row r="333" spans="1:11" x14ac:dyDescent="0.25">
      <c r="A333">
        <v>20201231</v>
      </c>
      <c r="B333" t="s">
        <v>106</v>
      </c>
      <c r="C333" t="s">
        <v>107</v>
      </c>
      <c r="D333" t="s">
        <v>1061</v>
      </c>
      <c r="E333" t="s">
        <v>1060</v>
      </c>
      <c r="F333">
        <v>350000</v>
      </c>
      <c r="G333">
        <v>436882.44</v>
      </c>
      <c r="H333">
        <v>3.55</v>
      </c>
      <c r="I333">
        <v>54834</v>
      </c>
      <c r="J333" t="s">
        <v>63</v>
      </c>
      <c r="K333">
        <v>75455236.109999999</v>
      </c>
    </row>
    <row r="334" spans="1:11" x14ac:dyDescent="0.25">
      <c r="A334">
        <v>20201231</v>
      </c>
      <c r="B334" t="s">
        <v>106</v>
      </c>
      <c r="C334" t="s">
        <v>107</v>
      </c>
      <c r="D334" t="s">
        <v>1064</v>
      </c>
      <c r="E334" t="s">
        <v>1063</v>
      </c>
      <c r="F334">
        <v>750000</v>
      </c>
      <c r="G334">
        <v>809284.79</v>
      </c>
      <c r="H334">
        <v>2.375</v>
      </c>
      <c r="I334">
        <v>47429</v>
      </c>
      <c r="J334" t="s">
        <v>63</v>
      </c>
      <c r="K334">
        <v>75455236.109999999</v>
      </c>
    </row>
    <row r="335" spans="1:11" x14ac:dyDescent="0.25">
      <c r="A335">
        <v>20201231</v>
      </c>
      <c r="B335" t="s">
        <v>106</v>
      </c>
      <c r="C335" t="s">
        <v>107</v>
      </c>
      <c r="D335" t="s">
        <v>1068</v>
      </c>
      <c r="E335" t="s">
        <v>1066</v>
      </c>
      <c r="F335">
        <v>125000</v>
      </c>
      <c r="G335">
        <v>155737.71</v>
      </c>
      <c r="H335">
        <v>4.05</v>
      </c>
      <c r="I335">
        <v>54772</v>
      </c>
      <c r="J335" t="s">
        <v>63</v>
      </c>
      <c r="K335">
        <v>75455236.109999999</v>
      </c>
    </row>
    <row r="336" spans="1:11" x14ac:dyDescent="0.25">
      <c r="A336">
        <v>20201231</v>
      </c>
      <c r="B336" t="s">
        <v>106</v>
      </c>
      <c r="C336" t="s">
        <v>107</v>
      </c>
      <c r="D336" t="s">
        <v>1289</v>
      </c>
      <c r="E336" t="s">
        <v>1288</v>
      </c>
      <c r="F336">
        <v>690000</v>
      </c>
      <c r="G336">
        <v>737714.27</v>
      </c>
      <c r="H336">
        <v>3.05</v>
      </c>
      <c r="I336">
        <v>47529</v>
      </c>
      <c r="J336" t="s">
        <v>63</v>
      </c>
      <c r="K336">
        <v>75455236.109999999</v>
      </c>
    </row>
    <row r="337" spans="1:11" x14ac:dyDescent="0.25">
      <c r="A337">
        <v>20201231</v>
      </c>
      <c r="B337" t="s">
        <v>106</v>
      </c>
      <c r="C337" t="s">
        <v>107</v>
      </c>
      <c r="D337" t="s">
        <v>1292</v>
      </c>
      <c r="E337" t="s">
        <v>1291</v>
      </c>
      <c r="F337">
        <v>510000</v>
      </c>
      <c r="G337">
        <v>562448.26</v>
      </c>
      <c r="H337">
        <v>2.95</v>
      </c>
      <c r="I337">
        <v>47664</v>
      </c>
      <c r="J337" t="s">
        <v>63</v>
      </c>
      <c r="K337">
        <v>75455236.109999999</v>
      </c>
    </row>
    <row r="338" spans="1:11" x14ac:dyDescent="0.25">
      <c r="A338">
        <v>20201231</v>
      </c>
      <c r="B338" t="s">
        <v>106</v>
      </c>
      <c r="C338" t="s">
        <v>107</v>
      </c>
      <c r="D338" t="s">
        <v>1071</v>
      </c>
      <c r="E338" t="s">
        <v>1070</v>
      </c>
      <c r="F338">
        <v>675000</v>
      </c>
      <c r="G338">
        <v>746139.45</v>
      </c>
      <c r="H338">
        <v>3.052</v>
      </c>
      <c r="I338">
        <v>47861</v>
      </c>
      <c r="J338" t="s">
        <v>63</v>
      </c>
      <c r="K338">
        <v>75455236.109999999</v>
      </c>
    </row>
    <row r="339" spans="1:11" x14ac:dyDescent="0.25">
      <c r="A339">
        <v>20201231</v>
      </c>
      <c r="B339" t="s">
        <v>106</v>
      </c>
      <c r="C339" t="s">
        <v>107</v>
      </c>
      <c r="D339" t="s">
        <v>958</v>
      </c>
      <c r="E339" t="s">
        <v>957</v>
      </c>
      <c r="F339">
        <v>600000</v>
      </c>
      <c r="G339">
        <v>644652.67000000004</v>
      </c>
      <c r="H339">
        <v>3.1</v>
      </c>
      <c r="I339">
        <v>46143</v>
      </c>
      <c r="J339" t="s">
        <v>63</v>
      </c>
      <c r="K339">
        <v>75455236.109999999</v>
      </c>
    </row>
    <row r="340" spans="1:11" x14ac:dyDescent="0.25">
      <c r="A340">
        <v>20201231</v>
      </c>
      <c r="B340" t="s">
        <v>106</v>
      </c>
      <c r="C340" t="s">
        <v>107</v>
      </c>
      <c r="D340" t="s">
        <v>1125</v>
      </c>
      <c r="E340" t="s">
        <v>1124</v>
      </c>
      <c r="F340">
        <v>80000</v>
      </c>
      <c r="G340">
        <v>93665.16</v>
      </c>
      <c r="H340">
        <v>3.95</v>
      </c>
      <c r="I340">
        <v>54589</v>
      </c>
      <c r="J340" t="s">
        <v>63</v>
      </c>
      <c r="K340">
        <v>75455236.109999999</v>
      </c>
    </row>
    <row r="341" spans="1:11" x14ac:dyDescent="0.25">
      <c r="A341">
        <v>20201231</v>
      </c>
      <c r="B341" t="s">
        <v>106</v>
      </c>
      <c r="C341" t="s">
        <v>107</v>
      </c>
      <c r="D341" t="s">
        <v>961</v>
      </c>
      <c r="E341" t="s">
        <v>960</v>
      </c>
      <c r="F341">
        <v>50000</v>
      </c>
      <c r="G341">
        <v>57358.19</v>
      </c>
      <c r="H341">
        <v>3.65</v>
      </c>
      <c r="I341">
        <v>46054</v>
      </c>
      <c r="J341" t="s">
        <v>63</v>
      </c>
      <c r="K341">
        <v>75455236.109999999</v>
      </c>
    </row>
    <row r="342" spans="1:11" x14ac:dyDescent="0.25">
      <c r="A342">
        <v>20201231</v>
      </c>
      <c r="B342" t="s">
        <v>106</v>
      </c>
      <c r="C342" t="s">
        <v>107</v>
      </c>
      <c r="D342" t="s">
        <v>964</v>
      </c>
      <c r="E342" t="s">
        <v>963</v>
      </c>
      <c r="F342">
        <v>330000</v>
      </c>
      <c r="G342">
        <v>366037.1</v>
      </c>
      <c r="H342">
        <v>3.3</v>
      </c>
      <c r="I342">
        <v>46218</v>
      </c>
      <c r="J342" t="s">
        <v>63</v>
      </c>
      <c r="K342">
        <v>75455236.109999999</v>
      </c>
    </row>
    <row r="343" spans="1:11" x14ac:dyDescent="0.25">
      <c r="A343">
        <v>20201231</v>
      </c>
      <c r="B343" t="s">
        <v>106</v>
      </c>
      <c r="C343" t="s">
        <v>107</v>
      </c>
      <c r="D343" t="s">
        <v>1245</v>
      </c>
      <c r="E343" t="s">
        <v>1244</v>
      </c>
      <c r="F343">
        <v>300000</v>
      </c>
      <c r="G343">
        <v>356128.83</v>
      </c>
      <c r="H343">
        <v>4.75</v>
      </c>
      <c r="I343">
        <v>46905</v>
      </c>
      <c r="J343" t="s">
        <v>63</v>
      </c>
      <c r="K343">
        <v>75455236.109999999</v>
      </c>
    </row>
    <row r="344" spans="1:11" x14ac:dyDescent="0.25">
      <c r="A344">
        <v>20201231</v>
      </c>
      <c r="B344" t="s">
        <v>106</v>
      </c>
      <c r="C344" t="s">
        <v>107</v>
      </c>
      <c r="D344" t="s">
        <v>976</v>
      </c>
      <c r="E344" t="s">
        <v>975</v>
      </c>
      <c r="F344">
        <v>650000</v>
      </c>
      <c r="G344">
        <v>924911.36</v>
      </c>
      <c r="H344">
        <v>6.625</v>
      </c>
      <c r="I344">
        <v>48380</v>
      </c>
      <c r="J344" t="s">
        <v>63</v>
      </c>
      <c r="K344">
        <v>75455236.109999999</v>
      </c>
    </row>
    <row r="345" spans="1:11" x14ac:dyDescent="0.25">
      <c r="A345">
        <v>20201231</v>
      </c>
      <c r="B345" t="s">
        <v>106</v>
      </c>
      <c r="C345" t="s">
        <v>107</v>
      </c>
      <c r="D345" t="s">
        <v>1248</v>
      </c>
      <c r="E345" t="s">
        <v>1247</v>
      </c>
      <c r="F345">
        <v>540000</v>
      </c>
      <c r="G345">
        <v>689794.35</v>
      </c>
      <c r="H345">
        <v>4.45</v>
      </c>
      <c r="I345">
        <v>50725</v>
      </c>
      <c r="J345" t="s">
        <v>63</v>
      </c>
      <c r="K345">
        <v>75455236.109999999</v>
      </c>
    </row>
    <row r="346" spans="1:11" x14ac:dyDescent="0.25">
      <c r="A346">
        <v>20201231</v>
      </c>
      <c r="B346" t="s">
        <v>106</v>
      </c>
      <c r="C346" t="s">
        <v>107</v>
      </c>
      <c r="D346" t="s">
        <v>979</v>
      </c>
      <c r="E346" t="s">
        <v>978</v>
      </c>
      <c r="F346">
        <v>200000</v>
      </c>
      <c r="G346">
        <v>269834.89</v>
      </c>
      <c r="H346">
        <v>5</v>
      </c>
      <c r="I346">
        <v>54322</v>
      </c>
      <c r="J346" t="s">
        <v>63</v>
      </c>
      <c r="K346">
        <v>75455236.109999999</v>
      </c>
    </row>
    <row r="347" spans="1:11" x14ac:dyDescent="0.25">
      <c r="A347">
        <v>20201231</v>
      </c>
      <c r="B347" t="s">
        <v>106</v>
      </c>
      <c r="C347" t="s">
        <v>107</v>
      </c>
      <c r="D347" t="s">
        <v>1251</v>
      </c>
      <c r="E347" t="s">
        <v>1250</v>
      </c>
      <c r="F347">
        <v>80000</v>
      </c>
      <c r="G347">
        <v>96270.93</v>
      </c>
      <c r="H347">
        <v>4.2</v>
      </c>
      <c r="I347">
        <v>47027</v>
      </c>
      <c r="J347" t="s">
        <v>63</v>
      </c>
      <c r="K347">
        <v>75455236.109999999</v>
      </c>
    </row>
    <row r="348" spans="1:11" x14ac:dyDescent="0.25">
      <c r="A348">
        <v>20201231</v>
      </c>
      <c r="B348" t="s">
        <v>106</v>
      </c>
      <c r="C348" t="s">
        <v>107</v>
      </c>
      <c r="D348" t="s">
        <v>982</v>
      </c>
      <c r="E348" t="s">
        <v>981</v>
      </c>
      <c r="F348">
        <v>390000</v>
      </c>
      <c r="G348">
        <v>564451.55000000005</v>
      </c>
      <c r="H348">
        <v>5.0999999999999996</v>
      </c>
      <c r="I348">
        <v>54329</v>
      </c>
      <c r="J348" t="s">
        <v>63</v>
      </c>
      <c r="K348">
        <v>75455236.109999999</v>
      </c>
    </row>
    <row r="349" spans="1:11" x14ac:dyDescent="0.25">
      <c r="A349">
        <v>20201231</v>
      </c>
      <c r="B349" t="s">
        <v>106</v>
      </c>
      <c r="C349" t="s">
        <v>107</v>
      </c>
      <c r="D349" t="s">
        <v>1386</v>
      </c>
      <c r="E349" t="s">
        <v>1385</v>
      </c>
      <c r="F349">
        <v>300000</v>
      </c>
      <c r="G349">
        <v>301525.51</v>
      </c>
      <c r="H349">
        <v>0.64012000000000002</v>
      </c>
      <c r="I349">
        <v>44943</v>
      </c>
      <c r="J349" t="s">
        <v>63</v>
      </c>
      <c r="K349">
        <v>75455236.109999999</v>
      </c>
    </row>
    <row r="350" spans="1:11" x14ac:dyDescent="0.25">
      <c r="A350">
        <v>20201231</v>
      </c>
      <c r="B350" t="s">
        <v>106</v>
      </c>
      <c r="C350" t="s">
        <v>107</v>
      </c>
      <c r="D350" t="s">
        <v>1391</v>
      </c>
      <c r="E350" t="s">
        <v>1390</v>
      </c>
      <c r="F350">
        <v>575000</v>
      </c>
      <c r="G350">
        <v>574843.36</v>
      </c>
      <c r="H350">
        <v>1.2709999999999999</v>
      </c>
      <c r="I350">
        <v>44880</v>
      </c>
      <c r="J350" t="s">
        <v>63</v>
      </c>
      <c r="K350">
        <v>75455236.109999999</v>
      </c>
    </row>
    <row r="351" spans="1:11" x14ac:dyDescent="0.25">
      <c r="A351">
        <v>20201231</v>
      </c>
      <c r="B351" t="s">
        <v>106</v>
      </c>
      <c r="C351" t="s">
        <v>107</v>
      </c>
      <c r="D351" t="s">
        <v>1394</v>
      </c>
      <c r="E351" t="s">
        <v>1393</v>
      </c>
      <c r="F351">
        <v>775000</v>
      </c>
      <c r="G351">
        <v>781422.38</v>
      </c>
      <c r="H351">
        <v>1.121</v>
      </c>
      <c r="I351">
        <v>44607</v>
      </c>
      <c r="J351" t="s">
        <v>63</v>
      </c>
      <c r="K351">
        <v>75455236.109999999</v>
      </c>
    </row>
    <row r="352" spans="1:11" x14ac:dyDescent="0.25">
      <c r="A352">
        <v>20201231</v>
      </c>
      <c r="B352" t="s">
        <v>106</v>
      </c>
      <c r="C352" t="s">
        <v>107</v>
      </c>
      <c r="D352" t="s">
        <v>1388</v>
      </c>
      <c r="E352" t="s">
        <v>1387</v>
      </c>
      <c r="F352">
        <v>200000</v>
      </c>
      <c r="G352">
        <v>201099.47</v>
      </c>
      <c r="H352">
        <v>1.0981300000000001</v>
      </c>
      <c r="I352">
        <v>44463</v>
      </c>
      <c r="J352" t="s">
        <v>63</v>
      </c>
      <c r="K352">
        <v>75455236.109999999</v>
      </c>
    </row>
    <row r="353" spans="1:11" x14ac:dyDescent="0.25">
      <c r="A353">
        <v>20201231</v>
      </c>
      <c r="B353" t="s">
        <v>106</v>
      </c>
      <c r="C353" t="s">
        <v>107</v>
      </c>
      <c r="D353" t="s">
        <v>1383</v>
      </c>
      <c r="E353" t="s">
        <v>1382</v>
      </c>
      <c r="F353">
        <v>270000</v>
      </c>
      <c r="G353">
        <v>271002.42</v>
      </c>
      <c r="H353">
        <v>0.83650000000000002</v>
      </c>
      <c r="I353">
        <v>45437</v>
      </c>
      <c r="J353" t="s">
        <v>63</v>
      </c>
      <c r="K353">
        <v>75455236.109999999</v>
      </c>
    </row>
    <row r="354" spans="1:11" x14ac:dyDescent="0.25">
      <c r="A354">
        <v>20201231</v>
      </c>
      <c r="B354" t="s">
        <v>106</v>
      </c>
      <c r="C354" t="s">
        <v>107</v>
      </c>
      <c r="D354" t="s">
        <v>1397</v>
      </c>
      <c r="E354" t="s">
        <v>1396</v>
      </c>
      <c r="F354">
        <v>375000</v>
      </c>
      <c r="G354">
        <v>375479.89</v>
      </c>
      <c r="H354">
        <v>0.89953000000000005</v>
      </c>
      <c r="I354">
        <v>44267</v>
      </c>
      <c r="J354" t="s">
        <v>63</v>
      </c>
      <c r="K354">
        <v>75455236.109999999</v>
      </c>
    </row>
    <row r="355" spans="1:11" x14ac:dyDescent="0.25">
      <c r="A355">
        <v>20201231</v>
      </c>
      <c r="B355" t="s">
        <v>106</v>
      </c>
      <c r="C355" t="s">
        <v>107</v>
      </c>
      <c r="D355" t="s">
        <v>1400</v>
      </c>
      <c r="E355" t="s">
        <v>1399</v>
      </c>
      <c r="F355">
        <v>200000</v>
      </c>
      <c r="G355">
        <v>201296.88</v>
      </c>
      <c r="H355">
        <v>1.0694999999999999</v>
      </c>
      <c r="I355">
        <v>45182</v>
      </c>
      <c r="J355" t="s">
        <v>63</v>
      </c>
      <c r="K355">
        <v>75455236.109999999</v>
      </c>
    </row>
    <row r="356" spans="1:11" x14ac:dyDescent="0.25">
      <c r="A356">
        <v>20201231</v>
      </c>
      <c r="B356" t="s">
        <v>106</v>
      </c>
      <c r="C356" t="s">
        <v>107</v>
      </c>
      <c r="D356" t="s">
        <v>1407</v>
      </c>
      <c r="E356" t="s">
        <v>1406</v>
      </c>
      <c r="F356">
        <v>825000</v>
      </c>
      <c r="G356">
        <v>776270.44</v>
      </c>
      <c r="H356">
        <v>1.375</v>
      </c>
      <c r="I356">
        <v>55015</v>
      </c>
      <c r="J356" t="s">
        <v>63</v>
      </c>
      <c r="K356">
        <v>75455236.109999999</v>
      </c>
    </row>
    <row r="357" spans="1:11" x14ac:dyDescent="0.25">
      <c r="A357">
        <v>20201231</v>
      </c>
      <c r="B357" t="s">
        <v>106</v>
      </c>
      <c r="C357" t="s">
        <v>107</v>
      </c>
      <c r="D357" t="s">
        <v>1403</v>
      </c>
      <c r="E357" t="s">
        <v>1402</v>
      </c>
      <c r="F357">
        <v>160000</v>
      </c>
      <c r="G357">
        <v>160009.01</v>
      </c>
      <c r="H357">
        <v>0.125</v>
      </c>
      <c r="I357">
        <v>44926</v>
      </c>
      <c r="J357" t="s">
        <v>63</v>
      </c>
      <c r="K357">
        <v>75455236.109999999</v>
      </c>
    </row>
    <row r="358" spans="1:11" x14ac:dyDescent="0.25">
      <c r="A358">
        <v>20201231</v>
      </c>
      <c r="B358" t="s">
        <v>106</v>
      </c>
      <c r="C358" t="s">
        <v>107</v>
      </c>
      <c r="D358" t="s">
        <v>209</v>
      </c>
      <c r="E358" t="s">
        <v>1409</v>
      </c>
      <c r="G358">
        <v>57922892.421772502</v>
      </c>
      <c r="I358">
        <v>44210</v>
      </c>
      <c r="J358" t="s">
        <v>63</v>
      </c>
      <c r="K358">
        <v>75455236.109999999</v>
      </c>
    </row>
    <row r="359" spans="1:11" x14ac:dyDescent="0.25">
      <c r="A359">
        <v>20201231</v>
      </c>
      <c r="B359" t="s">
        <v>106</v>
      </c>
      <c r="C359" t="s">
        <v>107</v>
      </c>
      <c r="D359" t="s">
        <v>209</v>
      </c>
      <c r="E359" t="s">
        <v>1409</v>
      </c>
      <c r="G359">
        <v>-57469043.571772501</v>
      </c>
      <c r="I359">
        <v>44210</v>
      </c>
      <c r="J359" t="s">
        <v>63</v>
      </c>
      <c r="K359">
        <v>75455236.109999999</v>
      </c>
    </row>
    <row r="360" spans="1:11" x14ac:dyDescent="0.25">
      <c r="A360">
        <v>20201231</v>
      </c>
      <c r="B360" t="s">
        <v>111</v>
      </c>
      <c r="C360" t="s">
        <v>112</v>
      </c>
      <c r="E360" t="s">
        <v>61</v>
      </c>
      <c r="G360">
        <v>-25257</v>
      </c>
      <c r="J360" t="s">
        <v>63</v>
      </c>
      <c r="K360">
        <v>33555051.869999997</v>
      </c>
    </row>
    <row r="361" spans="1:11" x14ac:dyDescent="0.25">
      <c r="A361">
        <v>20201231</v>
      </c>
      <c r="B361" t="s">
        <v>111</v>
      </c>
      <c r="C361" t="s">
        <v>112</v>
      </c>
      <c r="E361" t="s">
        <v>61</v>
      </c>
      <c r="G361">
        <v>771996.72</v>
      </c>
      <c r="J361" t="s">
        <v>63</v>
      </c>
      <c r="K361">
        <v>33555051.869999997</v>
      </c>
    </row>
    <row r="362" spans="1:11" x14ac:dyDescent="0.25">
      <c r="A362">
        <v>20201231</v>
      </c>
      <c r="B362" t="s">
        <v>111</v>
      </c>
      <c r="C362" t="s">
        <v>112</v>
      </c>
      <c r="E362" t="s">
        <v>66</v>
      </c>
      <c r="G362">
        <v>-5.98</v>
      </c>
      <c r="J362" t="s">
        <v>63</v>
      </c>
      <c r="K362">
        <v>33555051.869999997</v>
      </c>
    </row>
    <row r="363" spans="1:11" x14ac:dyDescent="0.25">
      <c r="A363">
        <v>20201231</v>
      </c>
      <c r="B363" t="s">
        <v>111</v>
      </c>
      <c r="C363" t="s">
        <v>112</v>
      </c>
      <c r="E363" t="s">
        <v>66</v>
      </c>
      <c r="G363">
        <v>-3</v>
      </c>
      <c r="J363" t="s">
        <v>63</v>
      </c>
      <c r="K363">
        <v>33555051.869999997</v>
      </c>
    </row>
    <row r="364" spans="1:11" x14ac:dyDescent="0.25">
      <c r="A364">
        <v>20201231</v>
      </c>
      <c r="B364" t="s">
        <v>111</v>
      </c>
      <c r="C364" t="s">
        <v>112</v>
      </c>
      <c r="E364" t="s">
        <v>82</v>
      </c>
      <c r="G364">
        <v>40901.980000000003</v>
      </c>
      <c r="J364" t="s">
        <v>63</v>
      </c>
      <c r="K364">
        <v>33555051.869999997</v>
      </c>
    </row>
    <row r="365" spans="1:11" x14ac:dyDescent="0.25">
      <c r="A365">
        <v>20201231</v>
      </c>
      <c r="B365" t="s">
        <v>111</v>
      </c>
      <c r="C365" t="s">
        <v>112</v>
      </c>
      <c r="E365" t="s">
        <v>82</v>
      </c>
      <c r="G365">
        <v>1933.36</v>
      </c>
      <c r="J365" t="s">
        <v>63</v>
      </c>
      <c r="K365">
        <v>33555051.869999997</v>
      </c>
    </row>
    <row r="366" spans="1:11" x14ac:dyDescent="0.25">
      <c r="A366">
        <v>20201231</v>
      </c>
      <c r="B366" t="s">
        <v>111</v>
      </c>
      <c r="C366" t="s">
        <v>112</v>
      </c>
      <c r="E366" t="s">
        <v>90</v>
      </c>
      <c r="G366">
        <v>-0.05</v>
      </c>
      <c r="J366" t="s">
        <v>63</v>
      </c>
      <c r="K366">
        <v>33555051.869999997</v>
      </c>
    </row>
    <row r="367" spans="1:11" x14ac:dyDescent="0.25">
      <c r="A367">
        <v>20201231</v>
      </c>
      <c r="B367" t="s">
        <v>111</v>
      </c>
      <c r="C367" t="s">
        <v>112</v>
      </c>
      <c r="E367" t="s">
        <v>81</v>
      </c>
      <c r="G367">
        <v>-1312.55</v>
      </c>
      <c r="J367" t="s">
        <v>63</v>
      </c>
      <c r="K367">
        <v>33555051.869999997</v>
      </c>
    </row>
    <row r="368" spans="1:11" x14ac:dyDescent="0.25">
      <c r="A368">
        <v>20201231</v>
      </c>
      <c r="B368" t="s">
        <v>111</v>
      </c>
      <c r="C368" t="s">
        <v>112</v>
      </c>
      <c r="E368" t="s">
        <v>91</v>
      </c>
      <c r="G368">
        <v>-179.81</v>
      </c>
      <c r="J368" t="s">
        <v>63</v>
      </c>
      <c r="K368">
        <v>33555051.869999997</v>
      </c>
    </row>
    <row r="369" spans="1:11" x14ac:dyDescent="0.25">
      <c r="A369">
        <v>20201231</v>
      </c>
      <c r="B369" t="s">
        <v>111</v>
      </c>
      <c r="C369" t="s">
        <v>112</v>
      </c>
      <c r="E369" t="s">
        <v>109</v>
      </c>
      <c r="G369">
        <v>-14594.53</v>
      </c>
      <c r="J369" t="s">
        <v>63</v>
      </c>
      <c r="K369">
        <v>33555051.869999997</v>
      </c>
    </row>
    <row r="370" spans="1:11" x14ac:dyDescent="0.25">
      <c r="A370">
        <v>20201231</v>
      </c>
      <c r="B370" t="s">
        <v>111</v>
      </c>
      <c r="C370" t="s">
        <v>112</v>
      </c>
      <c r="E370" t="s">
        <v>69</v>
      </c>
      <c r="G370">
        <v>-15490.23</v>
      </c>
      <c r="J370" t="s">
        <v>63</v>
      </c>
      <c r="K370">
        <v>33555051.869999997</v>
      </c>
    </row>
    <row r="371" spans="1:11" x14ac:dyDescent="0.25">
      <c r="A371">
        <v>20201231</v>
      </c>
      <c r="B371" t="s">
        <v>111</v>
      </c>
      <c r="C371" t="s">
        <v>112</v>
      </c>
      <c r="E371" t="s">
        <v>92</v>
      </c>
      <c r="G371">
        <v>-0.56999999999999995</v>
      </c>
      <c r="J371" t="s">
        <v>63</v>
      </c>
      <c r="K371">
        <v>33555051.869999997</v>
      </c>
    </row>
    <row r="372" spans="1:11" x14ac:dyDescent="0.25">
      <c r="A372">
        <v>20201231</v>
      </c>
      <c r="B372" t="s">
        <v>111</v>
      </c>
      <c r="C372" t="s">
        <v>112</v>
      </c>
      <c r="E372" t="s">
        <v>75</v>
      </c>
      <c r="G372">
        <v>-9.73</v>
      </c>
      <c r="J372" t="s">
        <v>63</v>
      </c>
      <c r="K372">
        <v>33555051.869999997</v>
      </c>
    </row>
    <row r="373" spans="1:11" x14ac:dyDescent="0.25">
      <c r="A373">
        <v>20201231</v>
      </c>
      <c r="B373" t="s">
        <v>111</v>
      </c>
      <c r="C373" t="s">
        <v>112</v>
      </c>
      <c r="E373" t="s">
        <v>75</v>
      </c>
      <c r="G373">
        <v>-797.85</v>
      </c>
      <c r="J373" t="s">
        <v>63</v>
      </c>
      <c r="K373">
        <v>33555051.869999997</v>
      </c>
    </row>
    <row r="374" spans="1:11" x14ac:dyDescent="0.25">
      <c r="A374">
        <v>20201231</v>
      </c>
      <c r="B374" t="s">
        <v>111</v>
      </c>
      <c r="C374" t="s">
        <v>112</v>
      </c>
      <c r="E374" t="s">
        <v>84</v>
      </c>
      <c r="G374">
        <v>-55.58</v>
      </c>
      <c r="J374" t="s">
        <v>63</v>
      </c>
      <c r="K374">
        <v>33555051.869999997</v>
      </c>
    </row>
    <row r="375" spans="1:11" x14ac:dyDescent="0.25">
      <c r="A375">
        <v>20201231</v>
      </c>
      <c r="B375" t="s">
        <v>111</v>
      </c>
      <c r="C375" t="s">
        <v>112</v>
      </c>
      <c r="E375" t="s">
        <v>110</v>
      </c>
      <c r="G375">
        <v>-4511.03</v>
      </c>
      <c r="J375" t="s">
        <v>63</v>
      </c>
      <c r="K375">
        <v>33555051.869999997</v>
      </c>
    </row>
    <row r="376" spans="1:11" x14ac:dyDescent="0.25">
      <c r="A376">
        <v>20201231</v>
      </c>
      <c r="B376" t="s">
        <v>111</v>
      </c>
      <c r="C376" t="s">
        <v>112</v>
      </c>
      <c r="E376" t="s">
        <v>80</v>
      </c>
      <c r="G376">
        <v>-262.49</v>
      </c>
      <c r="J376" t="s">
        <v>63</v>
      </c>
      <c r="K376">
        <v>33555051.869999997</v>
      </c>
    </row>
    <row r="377" spans="1:11" x14ac:dyDescent="0.25">
      <c r="A377">
        <v>20201231</v>
      </c>
      <c r="B377" t="s">
        <v>111</v>
      </c>
      <c r="C377" t="s">
        <v>112</v>
      </c>
      <c r="E377" t="s">
        <v>79</v>
      </c>
      <c r="G377">
        <v>-177.65</v>
      </c>
      <c r="J377" t="s">
        <v>63</v>
      </c>
      <c r="K377">
        <v>33555051.869999997</v>
      </c>
    </row>
    <row r="378" spans="1:11" x14ac:dyDescent="0.25">
      <c r="A378">
        <v>20201231</v>
      </c>
      <c r="B378" t="s">
        <v>111</v>
      </c>
      <c r="C378" t="s">
        <v>112</v>
      </c>
      <c r="E378" t="s">
        <v>89</v>
      </c>
      <c r="G378">
        <v>-7.0000000000000007E-2</v>
      </c>
      <c r="J378" t="s">
        <v>63</v>
      </c>
      <c r="K378">
        <v>33555051.869999997</v>
      </c>
    </row>
    <row r="379" spans="1:11" x14ac:dyDescent="0.25">
      <c r="A379">
        <v>20201231</v>
      </c>
      <c r="B379" t="s">
        <v>111</v>
      </c>
      <c r="C379" t="s">
        <v>112</v>
      </c>
      <c r="D379" t="s">
        <v>1417</v>
      </c>
      <c r="E379" t="s">
        <v>1416</v>
      </c>
      <c r="F379">
        <v>17476</v>
      </c>
      <c r="G379">
        <v>2015681.84</v>
      </c>
      <c r="J379" t="s">
        <v>63</v>
      </c>
      <c r="K379">
        <v>33555051.869999997</v>
      </c>
    </row>
    <row r="380" spans="1:11" x14ac:dyDescent="0.25">
      <c r="A380">
        <v>20201231</v>
      </c>
      <c r="B380" t="s">
        <v>111</v>
      </c>
      <c r="C380" t="s">
        <v>112</v>
      </c>
      <c r="D380" t="s">
        <v>1411</v>
      </c>
      <c r="E380" t="s">
        <v>1410</v>
      </c>
      <c r="F380">
        <v>41401</v>
      </c>
      <c r="G380">
        <v>2201291.17</v>
      </c>
      <c r="J380" t="s">
        <v>63</v>
      </c>
      <c r="K380">
        <v>33555051.869999997</v>
      </c>
    </row>
    <row r="381" spans="1:11" x14ac:dyDescent="0.25">
      <c r="A381">
        <v>20201231</v>
      </c>
      <c r="B381" t="s">
        <v>111</v>
      </c>
      <c r="C381" t="s">
        <v>112</v>
      </c>
      <c r="D381" t="s">
        <v>1411</v>
      </c>
      <c r="E381" t="s">
        <v>1410</v>
      </c>
      <c r="F381">
        <v>10999</v>
      </c>
      <c r="G381">
        <v>584816.82999999996</v>
      </c>
      <c r="J381" t="s">
        <v>63</v>
      </c>
      <c r="K381">
        <v>33555051.869999997</v>
      </c>
    </row>
    <row r="382" spans="1:11" x14ac:dyDescent="0.25">
      <c r="A382">
        <v>20201231</v>
      </c>
      <c r="B382" t="s">
        <v>111</v>
      </c>
      <c r="C382" t="s">
        <v>112</v>
      </c>
      <c r="D382" t="s">
        <v>1414</v>
      </c>
      <c r="E382" t="s">
        <v>1413</v>
      </c>
      <c r="F382">
        <v>247673</v>
      </c>
      <c r="G382">
        <v>3896391.64</v>
      </c>
      <c r="J382" t="s">
        <v>63</v>
      </c>
      <c r="K382">
        <v>33555051.869999997</v>
      </c>
    </row>
    <row r="383" spans="1:11" x14ac:dyDescent="0.25">
      <c r="A383">
        <v>20201231</v>
      </c>
      <c r="B383" t="s">
        <v>111</v>
      </c>
      <c r="C383" t="s">
        <v>112</v>
      </c>
      <c r="D383" t="s">
        <v>1417</v>
      </c>
      <c r="E383" t="s">
        <v>1416</v>
      </c>
      <c r="F383">
        <v>8755</v>
      </c>
      <c r="G383">
        <v>1009801.7</v>
      </c>
      <c r="J383" t="s">
        <v>63</v>
      </c>
      <c r="K383">
        <v>33555051.869999997</v>
      </c>
    </row>
    <row r="384" spans="1:11" x14ac:dyDescent="0.25">
      <c r="A384">
        <v>20201231</v>
      </c>
      <c r="B384" t="s">
        <v>111</v>
      </c>
      <c r="C384" t="s">
        <v>112</v>
      </c>
      <c r="D384" t="s">
        <v>1420</v>
      </c>
      <c r="E384" t="s">
        <v>1419</v>
      </c>
      <c r="F384">
        <v>220902</v>
      </c>
      <c r="G384">
        <v>2704282.28</v>
      </c>
      <c r="J384" t="s">
        <v>63</v>
      </c>
      <c r="K384">
        <v>33555051.869999997</v>
      </c>
    </row>
    <row r="385" spans="1:11" x14ac:dyDescent="0.25">
      <c r="A385">
        <v>20201231</v>
      </c>
      <c r="B385" t="s">
        <v>111</v>
      </c>
      <c r="C385" t="s">
        <v>112</v>
      </c>
      <c r="D385" t="s">
        <v>1450</v>
      </c>
      <c r="E385" t="s">
        <v>1449</v>
      </c>
      <c r="F385">
        <v>30000</v>
      </c>
      <c r="G385">
        <v>30000</v>
      </c>
      <c r="J385" t="s">
        <v>63</v>
      </c>
      <c r="K385">
        <v>33555051.869999997</v>
      </c>
    </row>
    <row r="386" spans="1:11" x14ac:dyDescent="0.25">
      <c r="A386">
        <v>20201231</v>
      </c>
      <c r="B386" t="s">
        <v>111</v>
      </c>
      <c r="C386" t="s">
        <v>112</v>
      </c>
      <c r="D386" t="s">
        <v>1448</v>
      </c>
      <c r="E386" t="s">
        <v>1447</v>
      </c>
      <c r="F386">
        <v>30000</v>
      </c>
      <c r="G386">
        <v>30000</v>
      </c>
      <c r="J386" t="s">
        <v>63</v>
      </c>
      <c r="K386">
        <v>33555051.869999997</v>
      </c>
    </row>
    <row r="387" spans="1:11" x14ac:dyDescent="0.25">
      <c r="A387">
        <v>20201231</v>
      </c>
      <c r="B387" t="s">
        <v>111</v>
      </c>
      <c r="C387" t="s">
        <v>112</v>
      </c>
      <c r="D387" t="s">
        <v>1445</v>
      </c>
      <c r="E387" t="s">
        <v>1444</v>
      </c>
      <c r="F387">
        <v>449.98500000000001</v>
      </c>
      <c r="G387">
        <v>1367630.41</v>
      </c>
      <c r="J387" t="s">
        <v>63</v>
      </c>
      <c r="K387">
        <v>33555051.869999997</v>
      </c>
    </row>
    <row r="388" spans="1:11" x14ac:dyDescent="0.25">
      <c r="A388">
        <v>20201231</v>
      </c>
      <c r="B388" t="s">
        <v>111</v>
      </c>
      <c r="C388" t="s">
        <v>112</v>
      </c>
      <c r="D388" t="s">
        <v>1425</v>
      </c>
      <c r="E388" t="s">
        <v>1424</v>
      </c>
      <c r="F388">
        <v>30000</v>
      </c>
      <c r="G388">
        <v>30000</v>
      </c>
      <c r="J388" t="s">
        <v>63</v>
      </c>
      <c r="K388">
        <v>33555051.869999997</v>
      </c>
    </row>
    <row r="389" spans="1:11" x14ac:dyDescent="0.25">
      <c r="A389">
        <v>20201231</v>
      </c>
      <c r="B389" t="s">
        <v>111</v>
      </c>
      <c r="C389" t="s">
        <v>112</v>
      </c>
      <c r="D389" t="s">
        <v>1423</v>
      </c>
      <c r="E389" t="s">
        <v>1422</v>
      </c>
      <c r="F389">
        <v>58157</v>
      </c>
      <c r="G389">
        <v>3169556.5</v>
      </c>
      <c r="J389" t="s">
        <v>63</v>
      </c>
      <c r="K389">
        <v>33555051.869999997</v>
      </c>
    </row>
    <row r="390" spans="1:11" x14ac:dyDescent="0.25">
      <c r="A390">
        <v>20201231</v>
      </c>
      <c r="B390" t="s">
        <v>111</v>
      </c>
      <c r="C390" t="s">
        <v>112</v>
      </c>
      <c r="D390" t="s">
        <v>1429</v>
      </c>
      <c r="E390" t="s">
        <v>1427</v>
      </c>
      <c r="F390">
        <v>28830</v>
      </c>
      <c r="G390">
        <v>4140564.6</v>
      </c>
      <c r="J390" t="s">
        <v>63</v>
      </c>
      <c r="K390">
        <v>33555051.869999997</v>
      </c>
    </row>
    <row r="391" spans="1:11" x14ac:dyDescent="0.25">
      <c r="A391">
        <v>20201231</v>
      </c>
      <c r="B391" t="s">
        <v>111</v>
      </c>
      <c r="C391" t="s">
        <v>112</v>
      </c>
      <c r="D391" t="s">
        <v>1432</v>
      </c>
      <c r="E391" t="s">
        <v>1431</v>
      </c>
      <c r="F391">
        <v>9513</v>
      </c>
      <c r="G391">
        <v>1377577.53</v>
      </c>
      <c r="J391" t="s">
        <v>63</v>
      </c>
      <c r="K391">
        <v>33555051.869999997</v>
      </c>
    </row>
    <row r="392" spans="1:11" x14ac:dyDescent="0.25">
      <c r="A392">
        <v>20201231</v>
      </c>
      <c r="B392" t="s">
        <v>111</v>
      </c>
      <c r="C392" t="s">
        <v>112</v>
      </c>
      <c r="D392" t="s">
        <v>1436</v>
      </c>
      <c r="E392" t="s">
        <v>1434</v>
      </c>
      <c r="F392">
        <v>215819</v>
      </c>
      <c r="G392">
        <v>3317138.03</v>
      </c>
      <c r="J392" t="s">
        <v>63</v>
      </c>
      <c r="K392">
        <v>33555051.869999997</v>
      </c>
    </row>
    <row r="393" spans="1:11" x14ac:dyDescent="0.25">
      <c r="A393">
        <v>20201231</v>
      </c>
      <c r="B393" t="s">
        <v>111</v>
      </c>
      <c r="C393" t="s">
        <v>112</v>
      </c>
      <c r="D393" t="s">
        <v>1442</v>
      </c>
      <c r="E393" t="s">
        <v>1441</v>
      </c>
      <c r="F393">
        <v>128355</v>
      </c>
      <c r="G393">
        <v>3371885.85</v>
      </c>
      <c r="J393" t="s">
        <v>63</v>
      </c>
      <c r="K393">
        <v>33555051.869999997</v>
      </c>
    </row>
    <row r="394" spans="1:11" x14ac:dyDescent="0.25">
      <c r="A394">
        <v>20201231</v>
      </c>
      <c r="B394" t="s">
        <v>111</v>
      </c>
      <c r="C394" t="s">
        <v>112</v>
      </c>
      <c r="D394" t="s">
        <v>1439</v>
      </c>
      <c r="E394" t="s">
        <v>1438</v>
      </c>
      <c r="F394">
        <v>19679</v>
      </c>
      <c r="G394">
        <v>3310007.8</v>
      </c>
      <c r="J394" t="s">
        <v>63</v>
      </c>
      <c r="K394">
        <v>33555051.869999997</v>
      </c>
    </row>
    <row r="395" spans="1:11" x14ac:dyDescent="0.25">
      <c r="A395">
        <v>20201231</v>
      </c>
      <c r="B395" t="s">
        <v>111</v>
      </c>
      <c r="C395" t="s">
        <v>112</v>
      </c>
      <c r="D395" t="s">
        <v>209</v>
      </c>
      <c r="E395" t="s">
        <v>1452</v>
      </c>
      <c r="G395">
        <v>25310.808013499998</v>
      </c>
      <c r="I395">
        <v>44210</v>
      </c>
      <c r="J395" t="s">
        <v>63</v>
      </c>
      <c r="K395">
        <v>33555051.869999997</v>
      </c>
    </row>
    <row r="396" spans="1:11" x14ac:dyDescent="0.25">
      <c r="A396">
        <v>20201231</v>
      </c>
      <c r="B396" t="s">
        <v>111</v>
      </c>
      <c r="C396" t="s">
        <v>112</v>
      </c>
      <c r="D396" t="s">
        <v>209</v>
      </c>
      <c r="E396" t="s">
        <v>1451</v>
      </c>
      <c r="G396">
        <v>31429776.424589999</v>
      </c>
      <c r="I396">
        <v>44210</v>
      </c>
      <c r="J396" t="s">
        <v>63</v>
      </c>
      <c r="K396">
        <v>33555051.869999997</v>
      </c>
    </row>
    <row r="397" spans="1:11" x14ac:dyDescent="0.25">
      <c r="A397">
        <v>20201231</v>
      </c>
      <c r="B397" t="s">
        <v>111</v>
      </c>
      <c r="C397" t="s">
        <v>112</v>
      </c>
      <c r="D397" t="s">
        <v>209</v>
      </c>
      <c r="E397" t="s">
        <v>1453</v>
      </c>
      <c r="G397">
        <v>-25313.579999999998</v>
      </c>
      <c r="I397">
        <v>44200</v>
      </c>
      <c r="J397" t="s">
        <v>63</v>
      </c>
      <c r="K397">
        <v>33555051.869999997</v>
      </c>
    </row>
    <row r="398" spans="1:11" x14ac:dyDescent="0.25">
      <c r="A398">
        <v>20201231</v>
      </c>
      <c r="B398" t="s">
        <v>111</v>
      </c>
      <c r="C398" t="s">
        <v>112</v>
      </c>
      <c r="D398" t="s">
        <v>209</v>
      </c>
      <c r="E398" t="s">
        <v>1498</v>
      </c>
      <c r="G398">
        <v>-100.97</v>
      </c>
      <c r="I398">
        <v>44200</v>
      </c>
      <c r="J398" t="s">
        <v>63</v>
      </c>
      <c r="K398">
        <v>33555051.869999997</v>
      </c>
    </row>
    <row r="399" spans="1:11" x14ac:dyDescent="0.25">
      <c r="A399">
        <v>20201231</v>
      </c>
      <c r="B399" t="s">
        <v>111</v>
      </c>
      <c r="C399" t="s">
        <v>112</v>
      </c>
      <c r="D399" t="s">
        <v>209</v>
      </c>
      <c r="E399" t="s">
        <v>1498</v>
      </c>
      <c r="G399">
        <v>100.91</v>
      </c>
      <c r="I399">
        <v>44200</v>
      </c>
      <c r="J399" t="s">
        <v>63</v>
      </c>
      <c r="K399">
        <v>33555051.869999997</v>
      </c>
    </row>
    <row r="400" spans="1:11" x14ac:dyDescent="0.25">
      <c r="A400">
        <v>20201231</v>
      </c>
      <c r="B400" t="s">
        <v>111</v>
      </c>
      <c r="C400" t="s">
        <v>112</v>
      </c>
      <c r="D400" t="s">
        <v>209</v>
      </c>
      <c r="E400" t="s">
        <v>1452</v>
      </c>
      <c r="G400">
        <v>-25333.9580135</v>
      </c>
      <c r="I400">
        <v>44210</v>
      </c>
      <c r="J400" t="s">
        <v>63</v>
      </c>
      <c r="K400">
        <v>33555051.869999997</v>
      </c>
    </row>
    <row r="401" spans="1:11" x14ac:dyDescent="0.25">
      <c r="A401">
        <v>20201231</v>
      </c>
      <c r="B401" t="s">
        <v>111</v>
      </c>
      <c r="C401" t="s">
        <v>112</v>
      </c>
      <c r="D401" t="s">
        <v>209</v>
      </c>
      <c r="E401" t="s">
        <v>1451</v>
      </c>
      <c r="G401">
        <v>-31183511.644589998</v>
      </c>
      <c r="I401">
        <v>44210</v>
      </c>
      <c r="J401" t="s">
        <v>63</v>
      </c>
      <c r="K401">
        <v>33555051.869999997</v>
      </c>
    </row>
    <row r="402" spans="1:11" x14ac:dyDescent="0.25">
      <c r="A402">
        <v>20201231</v>
      </c>
      <c r="B402" t="s">
        <v>111</v>
      </c>
      <c r="C402" t="s">
        <v>112</v>
      </c>
      <c r="D402" t="s">
        <v>209</v>
      </c>
      <c r="E402" t="s">
        <v>1453</v>
      </c>
      <c r="G402">
        <v>25323.759999999998</v>
      </c>
      <c r="I402">
        <v>44200</v>
      </c>
      <c r="J402" t="s">
        <v>63</v>
      </c>
      <c r="K402">
        <v>33555051.869999997</v>
      </c>
    </row>
    <row r="403" spans="1:11" x14ac:dyDescent="0.25">
      <c r="A403">
        <v>20201231</v>
      </c>
      <c r="B403" t="s">
        <v>1552</v>
      </c>
      <c r="C403" t="s">
        <v>1553</v>
      </c>
      <c r="E403" t="s">
        <v>80</v>
      </c>
      <c r="G403">
        <v>-753.17</v>
      </c>
      <c r="J403" t="s">
        <v>57</v>
      </c>
      <c r="K403">
        <v>31793057.27</v>
      </c>
    </row>
    <row r="404" spans="1:11" x14ac:dyDescent="0.25">
      <c r="A404">
        <v>20201231</v>
      </c>
      <c r="B404" t="s">
        <v>1552</v>
      </c>
      <c r="C404" t="s">
        <v>1553</v>
      </c>
      <c r="E404" t="s">
        <v>79</v>
      </c>
      <c r="G404">
        <v>-501.59</v>
      </c>
      <c r="J404" t="s">
        <v>57</v>
      </c>
      <c r="K404">
        <v>31793057.27</v>
      </c>
    </row>
    <row r="405" spans="1:11" x14ac:dyDescent="0.25">
      <c r="A405">
        <v>20201231</v>
      </c>
      <c r="B405" t="s">
        <v>1552</v>
      </c>
      <c r="C405" t="s">
        <v>1553</v>
      </c>
      <c r="E405" t="s">
        <v>84</v>
      </c>
      <c r="G405">
        <v>-3753.83</v>
      </c>
      <c r="J405" t="s">
        <v>57</v>
      </c>
      <c r="K405">
        <v>31793057.27</v>
      </c>
    </row>
    <row r="406" spans="1:11" x14ac:dyDescent="0.25">
      <c r="A406">
        <v>20201231</v>
      </c>
      <c r="B406" t="s">
        <v>1552</v>
      </c>
      <c r="C406" t="s">
        <v>1553</v>
      </c>
      <c r="E406" t="s">
        <v>94</v>
      </c>
      <c r="G406">
        <v>-13.45</v>
      </c>
      <c r="J406" t="s">
        <v>57</v>
      </c>
      <c r="K406">
        <v>31793057.27</v>
      </c>
    </row>
    <row r="407" spans="1:11" x14ac:dyDescent="0.25">
      <c r="A407">
        <v>20201231</v>
      </c>
      <c r="B407" t="s">
        <v>1552</v>
      </c>
      <c r="C407" t="s">
        <v>1553</v>
      </c>
      <c r="E407" t="s">
        <v>101</v>
      </c>
      <c r="G407">
        <v>-0.05</v>
      </c>
      <c r="J407" t="s">
        <v>57</v>
      </c>
      <c r="K407">
        <v>31793057.27</v>
      </c>
    </row>
    <row r="408" spans="1:11" x14ac:dyDescent="0.25">
      <c r="A408">
        <v>20201231</v>
      </c>
      <c r="B408" t="s">
        <v>1552</v>
      </c>
      <c r="C408" t="s">
        <v>1553</v>
      </c>
      <c r="E408" t="s">
        <v>75</v>
      </c>
      <c r="G408">
        <v>-600.29999999999995</v>
      </c>
      <c r="J408" t="s">
        <v>57</v>
      </c>
      <c r="K408">
        <v>31793057.27</v>
      </c>
    </row>
    <row r="409" spans="1:11" x14ac:dyDescent="0.25">
      <c r="A409">
        <v>20201231</v>
      </c>
      <c r="B409" t="s">
        <v>1552</v>
      </c>
      <c r="C409" t="s">
        <v>1553</v>
      </c>
      <c r="E409" t="s">
        <v>75</v>
      </c>
      <c r="G409">
        <v>-688.79</v>
      </c>
      <c r="J409" t="s">
        <v>57</v>
      </c>
      <c r="K409">
        <v>31793057.27</v>
      </c>
    </row>
    <row r="410" spans="1:11" x14ac:dyDescent="0.25">
      <c r="A410">
        <v>20201231</v>
      </c>
      <c r="B410" t="s">
        <v>1552</v>
      </c>
      <c r="C410" t="s">
        <v>1553</v>
      </c>
      <c r="E410" t="s">
        <v>92</v>
      </c>
      <c r="G410">
        <v>-12.22</v>
      </c>
      <c r="J410" t="s">
        <v>57</v>
      </c>
      <c r="K410">
        <v>31793057.27</v>
      </c>
    </row>
    <row r="411" spans="1:11" x14ac:dyDescent="0.25">
      <c r="A411">
        <v>20201231</v>
      </c>
      <c r="B411" t="s">
        <v>1552</v>
      </c>
      <c r="C411" t="s">
        <v>1553</v>
      </c>
      <c r="E411" t="s">
        <v>69</v>
      </c>
      <c r="G411">
        <v>-9649.99</v>
      </c>
      <c r="J411" t="s">
        <v>57</v>
      </c>
      <c r="K411">
        <v>31793057.27</v>
      </c>
    </row>
    <row r="412" spans="1:11" x14ac:dyDescent="0.25">
      <c r="A412">
        <v>20201231</v>
      </c>
      <c r="B412" t="s">
        <v>1552</v>
      </c>
      <c r="C412" t="s">
        <v>1553</v>
      </c>
      <c r="E412" t="s">
        <v>91</v>
      </c>
      <c r="G412">
        <v>-8832.61</v>
      </c>
      <c r="J412" t="s">
        <v>57</v>
      </c>
      <c r="K412">
        <v>31793057.27</v>
      </c>
    </row>
    <row r="413" spans="1:11" x14ac:dyDescent="0.25">
      <c r="A413">
        <v>20201231</v>
      </c>
      <c r="B413" t="s">
        <v>1552</v>
      </c>
      <c r="C413" t="s">
        <v>1553</v>
      </c>
      <c r="E413" t="s">
        <v>81</v>
      </c>
      <c r="G413">
        <v>-2738.8</v>
      </c>
      <c r="J413" t="s">
        <v>57</v>
      </c>
      <c r="K413">
        <v>31793057.27</v>
      </c>
    </row>
    <row r="414" spans="1:11" x14ac:dyDescent="0.25">
      <c r="A414">
        <v>20201231</v>
      </c>
      <c r="B414" t="s">
        <v>1552</v>
      </c>
      <c r="C414" t="s">
        <v>1553</v>
      </c>
      <c r="E414" t="s">
        <v>90</v>
      </c>
      <c r="G414">
        <v>-3.35</v>
      </c>
      <c r="J414" t="s">
        <v>57</v>
      </c>
      <c r="K414">
        <v>31793057.27</v>
      </c>
    </row>
    <row r="415" spans="1:11" x14ac:dyDescent="0.25">
      <c r="A415">
        <v>20201231</v>
      </c>
      <c r="B415" t="s">
        <v>1552</v>
      </c>
      <c r="C415" t="s">
        <v>1553</v>
      </c>
      <c r="E415" t="s">
        <v>82</v>
      </c>
      <c r="G415">
        <v>13128.37</v>
      </c>
      <c r="J415" t="s">
        <v>57</v>
      </c>
      <c r="K415">
        <v>31793057.27</v>
      </c>
    </row>
    <row r="416" spans="1:11" x14ac:dyDescent="0.25">
      <c r="A416">
        <v>20201231</v>
      </c>
      <c r="B416" t="s">
        <v>1552</v>
      </c>
      <c r="C416" t="s">
        <v>1553</v>
      </c>
      <c r="E416" t="s">
        <v>89</v>
      </c>
      <c r="G416">
        <v>-2.42</v>
      </c>
      <c r="J416" t="s">
        <v>57</v>
      </c>
      <c r="K416">
        <v>31793057.27</v>
      </c>
    </row>
    <row r="417" spans="1:11" x14ac:dyDescent="0.25">
      <c r="A417">
        <v>20201231</v>
      </c>
      <c r="B417" t="s">
        <v>1552</v>
      </c>
      <c r="C417" t="s">
        <v>1553</v>
      </c>
      <c r="E417" t="s">
        <v>61</v>
      </c>
      <c r="G417">
        <v>466298.19</v>
      </c>
      <c r="J417" t="s">
        <v>57</v>
      </c>
      <c r="K417">
        <v>31793057.27</v>
      </c>
    </row>
    <row r="418" spans="1:11" x14ac:dyDescent="0.25">
      <c r="A418">
        <v>20201231</v>
      </c>
      <c r="B418" t="s">
        <v>1552</v>
      </c>
      <c r="C418" t="s">
        <v>1553</v>
      </c>
      <c r="E418" t="s">
        <v>66</v>
      </c>
      <c r="G418">
        <v>-226.13</v>
      </c>
      <c r="J418" t="s">
        <v>57</v>
      </c>
      <c r="K418">
        <v>31793057.27</v>
      </c>
    </row>
    <row r="419" spans="1:11" x14ac:dyDescent="0.25">
      <c r="A419">
        <v>20201231</v>
      </c>
      <c r="B419" t="s">
        <v>1552</v>
      </c>
      <c r="C419" t="s">
        <v>1553</v>
      </c>
      <c r="D419" t="s">
        <v>1555</v>
      </c>
      <c r="E419" t="s">
        <v>1554</v>
      </c>
      <c r="F419">
        <v>135</v>
      </c>
      <c r="G419">
        <v>13872.6</v>
      </c>
      <c r="J419" t="s">
        <v>57</v>
      </c>
      <c r="K419">
        <v>31793057.27</v>
      </c>
    </row>
    <row r="420" spans="1:11" x14ac:dyDescent="0.25">
      <c r="A420">
        <v>20201231</v>
      </c>
      <c r="B420" t="s">
        <v>1552</v>
      </c>
      <c r="C420" t="s">
        <v>1553</v>
      </c>
      <c r="D420" t="s">
        <v>1558</v>
      </c>
      <c r="E420" t="s">
        <v>1557</v>
      </c>
      <c r="F420">
        <v>3100</v>
      </c>
      <c r="G420">
        <v>178677.8</v>
      </c>
      <c r="J420" t="s">
        <v>57</v>
      </c>
      <c r="K420">
        <v>31793057.27</v>
      </c>
    </row>
    <row r="421" spans="1:11" x14ac:dyDescent="0.25">
      <c r="A421">
        <v>20201231</v>
      </c>
      <c r="B421" t="s">
        <v>1552</v>
      </c>
      <c r="C421" t="s">
        <v>1553</v>
      </c>
      <c r="D421" t="s">
        <v>1558</v>
      </c>
      <c r="E421" t="s">
        <v>1557</v>
      </c>
      <c r="F421">
        <v>50453</v>
      </c>
      <c r="G421">
        <v>2908010.01</v>
      </c>
      <c r="J421" t="s">
        <v>57</v>
      </c>
      <c r="K421">
        <v>31793057.27</v>
      </c>
    </row>
    <row r="422" spans="1:11" x14ac:dyDescent="0.25">
      <c r="A422">
        <v>20201231</v>
      </c>
      <c r="B422" t="s">
        <v>1552</v>
      </c>
      <c r="C422" t="s">
        <v>1553</v>
      </c>
      <c r="D422" t="s">
        <v>1555</v>
      </c>
      <c r="E422" t="s">
        <v>1554</v>
      </c>
      <c r="F422">
        <v>28063</v>
      </c>
      <c r="G422">
        <v>2883753.88</v>
      </c>
      <c r="J422" t="s">
        <v>57</v>
      </c>
      <c r="K422">
        <v>31793057.27</v>
      </c>
    </row>
    <row r="423" spans="1:11" x14ac:dyDescent="0.25">
      <c r="A423">
        <v>20201231</v>
      </c>
      <c r="B423" t="s">
        <v>1552</v>
      </c>
      <c r="C423" t="s">
        <v>1553</v>
      </c>
      <c r="D423" t="s">
        <v>1555</v>
      </c>
      <c r="E423" t="s">
        <v>1554</v>
      </c>
      <c r="F423">
        <v>3800</v>
      </c>
      <c r="G423">
        <v>390488</v>
      </c>
      <c r="J423" t="s">
        <v>57</v>
      </c>
      <c r="K423">
        <v>31793057.27</v>
      </c>
    </row>
    <row r="424" spans="1:11" x14ac:dyDescent="0.25">
      <c r="A424">
        <v>20201231</v>
      </c>
      <c r="B424" t="s">
        <v>1552</v>
      </c>
      <c r="C424" t="s">
        <v>1553</v>
      </c>
      <c r="D424" t="s">
        <v>1561</v>
      </c>
      <c r="E424" t="s">
        <v>1560</v>
      </c>
      <c r="F424">
        <v>1471</v>
      </c>
      <c r="G424">
        <v>2856078.89</v>
      </c>
      <c r="J424" t="s">
        <v>57</v>
      </c>
      <c r="K424">
        <v>31793057.27</v>
      </c>
    </row>
    <row r="425" spans="1:11" x14ac:dyDescent="0.25">
      <c r="A425">
        <v>20201231</v>
      </c>
      <c r="B425" t="s">
        <v>1552</v>
      </c>
      <c r="C425" t="s">
        <v>1553</v>
      </c>
      <c r="D425" t="s">
        <v>1563</v>
      </c>
      <c r="E425" t="s">
        <v>1562</v>
      </c>
      <c r="F425">
        <v>18853</v>
      </c>
      <c r="G425">
        <v>3145245.99</v>
      </c>
      <c r="J425" t="s">
        <v>57</v>
      </c>
      <c r="K425">
        <v>31793057.27</v>
      </c>
    </row>
    <row r="426" spans="1:11" x14ac:dyDescent="0.25">
      <c r="A426">
        <v>20201231</v>
      </c>
      <c r="B426" t="s">
        <v>1552</v>
      </c>
      <c r="C426" t="s">
        <v>1553</v>
      </c>
      <c r="D426" t="s">
        <v>1566</v>
      </c>
      <c r="E426" t="s">
        <v>1565</v>
      </c>
      <c r="F426">
        <v>103618</v>
      </c>
      <c r="G426">
        <v>4059753.24</v>
      </c>
      <c r="J426" t="s">
        <v>57</v>
      </c>
      <c r="K426">
        <v>31793057.27</v>
      </c>
    </row>
    <row r="427" spans="1:11" x14ac:dyDescent="0.25">
      <c r="A427">
        <v>20201231</v>
      </c>
      <c r="B427" t="s">
        <v>1552</v>
      </c>
      <c r="C427" t="s">
        <v>1553</v>
      </c>
      <c r="D427" t="s">
        <v>1569</v>
      </c>
      <c r="E427" t="s">
        <v>1568</v>
      </c>
      <c r="F427">
        <v>12534</v>
      </c>
      <c r="G427">
        <v>1902535.86</v>
      </c>
      <c r="J427" t="s">
        <v>57</v>
      </c>
      <c r="K427">
        <v>31793057.27</v>
      </c>
    </row>
    <row r="428" spans="1:11" x14ac:dyDescent="0.25">
      <c r="A428">
        <v>20201231</v>
      </c>
      <c r="B428" t="s">
        <v>1552</v>
      </c>
      <c r="C428" t="s">
        <v>1553</v>
      </c>
      <c r="D428" t="s">
        <v>1571</v>
      </c>
      <c r="E428" t="s">
        <v>1570</v>
      </c>
      <c r="F428">
        <v>25696</v>
      </c>
      <c r="G428">
        <v>4130652.56</v>
      </c>
      <c r="J428" t="s">
        <v>57</v>
      </c>
      <c r="K428">
        <v>31793057.27</v>
      </c>
    </row>
    <row r="429" spans="1:11" x14ac:dyDescent="0.25">
      <c r="A429">
        <v>20201231</v>
      </c>
      <c r="B429" t="s">
        <v>1552</v>
      </c>
      <c r="C429" t="s">
        <v>1553</v>
      </c>
      <c r="D429" t="s">
        <v>1574</v>
      </c>
      <c r="E429" t="s">
        <v>1573</v>
      </c>
      <c r="F429">
        <v>17809</v>
      </c>
      <c r="G429">
        <v>4435687.63</v>
      </c>
      <c r="J429" t="s">
        <v>57</v>
      </c>
      <c r="K429">
        <v>31793057.27</v>
      </c>
    </row>
    <row r="430" spans="1:11" x14ac:dyDescent="0.25">
      <c r="A430">
        <v>20201231</v>
      </c>
      <c r="B430" t="s">
        <v>1552</v>
      </c>
      <c r="C430" t="s">
        <v>1553</v>
      </c>
      <c r="D430" t="s">
        <v>949</v>
      </c>
      <c r="E430" t="s">
        <v>948</v>
      </c>
      <c r="F430">
        <v>3279</v>
      </c>
      <c r="G430">
        <v>4436650.95</v>
      </c>
      <c r="J430" t="s">
        <v>57</v>
      </c>
      <c r="K430">
        <v>31793057.27</v>
      </c>
    </row>
    <row r="431" spans="1:11" x14ac:dyDescent="0.25">
      <c r="A431">
        <v>20201231</v>
      </c>
      <c r="B431" t="s">
        <v>1576</v>
      </c>
      <c r="C431" t="s">
        <v>1577</v>
      </c>
      <c r="E431" t="s">
        <v>66</v>
      </c>
      <c r="G431">
        <v>-1234.33</v>
      </c>
      <c r="J431" t="s">
        <v>57</v>
      </c>
      <c r="K431">
        <v>168289566.91</v>
      </c>
    </row>
    <row r="432" spans="1:11" x14ac:dyDescent="0.25">
      <c r="A432">
        <v>20201231</v>
      </c>
      <c r="B432" t="s">
        <v>1576</v>
      </c>
      <c r="C432" t="s">
        <v>1577</v>
      </c>
      <c r="E432" t="s">
        <v>61</v>
      </c>
      <c r="G432">
        <v>3717307.01</v>
      </c>
      <c r="J432" t="s">
        <v>57</v>
      </c>
      <c r="K432">
        <v>168289566.91</v>
      </c>
    </row>
    <row r="433" spans="1:11" x14ac:dyDescent="0.25">
      <c r="A433">
        <v>20201231</v>
      </c>
      <c r="B433" t="s">
        <v>1576</v>
      </c>
      <c r="C433" t="s">
        <v>1577</v>
      </c>
      <c r="E433" t="s">
        <v>89</v>
      </c>
      <c r="G433">
        <v>-14.1</v>
      </c>
      <c r="J433" t="s">
        <v>57</v>
      </c>
      <c r="K433">
        <v>168289566.91</v>
      </c>
    </row>
    <row r="434" spans="1:11" x14ac:dyDescent="0.25">
      <c r="A434">
        <v>20201231</v>
      </c>
      <c r="B434" t="s">
        <v>1576</v>
      </c>
      <c r="C434" t="s">
        <v>1577</v>
      </c>
      <c r="E434" t="s">
        <v>79</v>
      </c>
      <c r="G434">
        <v>-3288.21</v>
      </c>
      <c r="J434" t="s">
        <v>57</v>
      </c>
      <c r="K434">
        <v>168289566.91</v>
      </c>
    </row>
    <row r="435" spans="1:11" x14ac:dyDescent="0.25">
      <c r="A435">
        <v>20201231</v>
      </c>
      <c r="B435" t="s">
        <v>1576</v>
      </c>
      <c r="C435" t="s">
        <v>1577</v>
      </c>
      <c r="E435" t="s">
        <v>80</v>
      </c>
      <c r="G435">
        <v>-4819.18</v>
      </c>
      <c r="J435" t="s">
        <v>57</v>
      </c>
      <c r="K435">
        <v>168289566.91</v>
      </c>
    </row>
    <row r="436" spans="1:11" x14ac:dyDescent="0.25">
      <c r="A436">
        <v>20201231</v>
      </c>
      <c r="B436" t="s">
        <v>1576</v>
      </c>
      <c r="C436" t="s">
        <v>1577</v>
      </c>
      <c r="E436" t="s">
        <v>84</v>
      </c>
      <c r="G436">
        <v>-18208.28</v>
      </c>
      <c r="J436" t="s">
        <v>57</v>
      </c>
      <c r="K436">
        <v>168289566.91</v>
      </c>
    </row>
    <row r="437" spans="1:11" x14ac:dyDescent="0.25">
      <c r="A437">
        <v>20201231</v>
      </c>
      <c r="B437" t="s">
        <v>1576</v>
      </c>
      <c r="C437" t="s">
        <v>1577</v>
      </c>
      <c r="E437" t="s">
        <v>82</v>
      </c>
      <c r="G437">
        <v>216105.23</v>
      </c>
      <c r="J437" t="s">
        <v>57</v>
      </c>
      <c r="K437">
        <v>168289566.91</v>
      </c>
    </row>
    <row r="438" spans="1:11" x14ac:dyDescent="0.25">
      <c r="A438">
        <v>20201231</v>
      </c>
      <c r="B438" t="s">
        <v>1576</v>
      </c>
      <c r="C438" t="s">
        <v>1577</v>
      </c>
      <c r="E438" t="s">
        <v>92</v>
      </c>
      <c r="G438">
        <v>-37.15</v>
      </c>
      <c r="J438" t="s">
        <v>57</v>
      </c>
      <c r="K438">
        <v>168289566.91</v>
      </c>
    </row>
    <row r="439" spans="1:11" x14ac:dyDescent="0.25">
      <c r="A439">
        <v>20201231</v>
      </c>
      <c r="B439" t="s">
        <v>1576</v>
      </c>
      <c r="C439" t="s">
        <v>1577</v>
      </c>
      <c r="E439" t="s">
        <v>69</v>
      </c>
      <c r="G439">
        <v>-61386.52</v>
      </c>
      <c r="J439" t="s">
        <v>57</v>
      </c>
      <c r="K439">
        <v>168289566.91</v>
      </c>
    </row>
    <row r="440" spans="1:11" x14ac:dyDescent="0.25">
      <c r="A440">
        <v>20201231</v>
      </c>
      <c r="B440" t="s">
        <v>1576</v>
      </c>
      <c r="C440" t="s">
        <v>1577</v>
      </c>
      <c r="E440" t="s">
        <v>91</v>
      </c>
      <c r="G440">
        <v>-21421.5</v>
      </c>
      <c r="J440" t="s">
        <v>57</v>
      </c>
      <c r="K440">
        <v>168289566.91</v>
      </c>
    </row>
    <row r="441" spans="1:11" x14ac:dyDescent="0.25">
      <c r="A441">
        <v>20201231</v>
      </c>
      <c r="B441" t="s">
        <v>1576</v>
      </c>
      <c r="C441" t="s">
        <v>1577</v>
      </c>
      <c r="E441" t="s">
        <v>81</v>
      </c>
      <c r="G441">
        <v>-8762.14</v>
      </c>
      <c r="J441" t="s">
        <v>57</v>
      </c>
      <c r="K441">
        <v>168289566.91</v>
      </c>
    </row>
    <row r="442" spans="1:11" x14ac:dyDescent="0.25">
      <c r="A442">
        <v>20201231</v>
      </c>
      <c r="B442" t="s">
        <v>1576</v>
      </c>
      <c r="C442" t="s">
        <v>1577</v>
      </c>
      <c r="E442" t="s">
        <v>90</v>
      </c>
      <c r="G442">
        <v>-20.420000000000002</v>
      </c>
      <c r="J442" t="s">
        <v>57</v>
      </c>
      <c r="K442">
        <v>168289566.91</v>
      </c>
    </row>
    <row r="443" spans="1:11" x14ac:dyDescent="0.25">
      <c r="A443">
        <v>20201231</v>
      </c>
      <c r="B443" t="s">
        <v>1576</v>
      </c>
      <c r="C443" t="s">
        <v>1577</v>
      </c>
      <c r="E443" t="s">
        <v>75</v>
      </c>
      <c r="G443">
        <v>-3533.98</v>
      </c>
      <c r="J443" t="s">
        <v>57</v>
      </c>
      <c r="K443">
        <v>168289566.91</v>
      </c>
    </row>
    <row r="444" spans="1:11" x14ac:dyDescent="0.25">
      <c r="A444">
        <v>20201231</v>
      </c>
      <c r="B444" t="s">
        <v>1576</v>
      </c>
      <c r="C444" t="s">
        <v>1577</v>
      </c>
      <c r="D444" t="s">
        <v>1579</v>
      </c>
      <c r="E444" t="s">
        <v>1578</v>
      </c>
      <c r="F444">
        <v>71606</v>
      </c>
      <c r="G444">
        <v>4927638.5</v>
      </c>
      <c r="J444" t="s">
        <v>57</v>
      </c>
      <c r="K444">
        <v>168289566.91</v>
      </c>
    </row>
    <row r="445" spans="1:11" x14ac:dyDescent="0.25">
      <c r="A445">
        <v>20201231</v>
      </c>
      <c r="B445" t="s">
        <v>1576</v>
      </c>
      <c r="C445" t="s">
        <v>1577</v>
      </c>
      <c r="D445" t="s">
        <v>1579</v>
      </c>
      <c r="E445" t="s">
        <v>1578</v>
      </c>
      <c r="F445">
        <v>270910</v>
      </c>
      <c r="G445">
        <v>18642942.559999999</v>
      </c>
      <c r="J445" t="s">
        <v>57</v>
      </c>
      <c r="K445">
        <v>168289566.91</v>
      </c>
    </row>
    <row r="446" spans="1:11" x14ac:dyDescent="0.25">
      <c r="A446">
        <v>20201231</v>
      </c>
      <c r="B446" t="s">
        <v>1576</v>
      </c>
      <c r="C446" t="s">
        <v>1577</v>
      </c>
      <c r="D446" t="s">
        <v>1582</v>
      </c>
      <c r="E446" t="s">
        <v>1581</v>
      </c>
      <c r="F446">
        <v>173131</v>
      </c>
      <c r="G446">
        <v>23509458.489999998</v>
      </c>
      <c r="J446" t="s">
        <v>57</v>
      </c>
      <c r="K446">
        <v>168289566.91</v>
      </c>
    </row>
    <row r="447" spans="1:11" x14ac:dyDescent="0.25">
      <c r="A447">
        <v>20201231</v>
      </c>
      <c r="B447" t="s">
        <v>1576</v>
      </c>
      <c r="C447" t="s">
        <v>1577</v>
      </c>
      <c r="D447" t="s">
        <v>1585</v>
      </c>
      <c r="E447" t="s">
        <v>1584</v>
      </c>
      <c r="F447">
        <v>1389994</v>
      </c>
      <c r="G447">
        <v>15390013.57</v>
      </c>
      <c r="J447" t="s">
        <v>57</v>
      </c>
      <c r="K447">
        <v>168289566.91</v>
      </c>
    </row>
    <row r="448" spans="1:11" x14ac:dyDescent="0.25">
      <c r="A448">
        <v>20201231</v>
      </c>
      <c r="B448" t="s">
        <v>1576</v>
      </c>
      <c r="C448" t="s">
        <v>1577</v>
      </c>
      <c r="D448" t="s">
        <v>1585</v>
      </c>
      <c r="E448" t="s">
        <v>1584</v>
      </c>
      <c r="F448">
        <v>100200</v>
      </c>
      <c r="G448">
        <v>1109414.3999999999</v>
      </c>
      <c r="J448" t="s">
        <v>57</v>
      </c>
      <c r="K448">
        <v>168289566.91</v>
      </c>
    </row>
    <row r="449" spans="1:11" x14ac:dyDescent="0.25">
      <c r="A449">
        <v>20201231</v>
      </c>
      <c r="B449" t="s">
        <v>1576</v>
      </c>
      <c r="C449" t="s">
        <v>1577</v>
      </c>
      <c r="D449" t="s">
        <v>1588</v>
      </c>
      <c r="E449" t="s">
        <v>1587</v>
      </c>
      <c r="F449">
        <v>77596</v>
      </c>
      <c r="G449">
        <v>14872825.32</v>
      </c>
      <c r="J449" t="s">
        <v>57</v>
      </c>
      <c r="K449">
        <v>168289566.91</v>
      </c>
    </row>
    <row r="450" spans="1:11" x14ac:dyDescent="0.25">
      <c r="A450">
        <v>20201231</v>
      </c>
      <c r="B450" t="s">
        <v>1576</v>
      </c>
      <c r="C450" t="s">
        <v>1577</v>
      </c>
      <c r="D450" t="s">
        <v>1590</v>
      </c>
      <c r="E450" t="s">
        <v>1589</v>
      </c>
      <c r="F450">
        <v>133528</v>
      </c>
      <c r="G450">
        <v>18157137.440000001</v>
      </c>
      <c r="J450" t="s">
        <v>57</v>
      </c>
      <c r="K450">
        <v>168289566.91</v>
      </c>
    </row>
    <row r="451" spans="1:11" x14ac:dyDescent="0.25">
      <c r="A451">
        <v>20201231</v>
      </c>
      <c r="B451" t="s">
        <v>1576</v>
      </c>
      <c r="C451" t="s">
        <v>1577</v>
      </c>
      <c r="D451" t="s">
        <v>1593</v>
      </c>
      <c r="E451" t="s">
        <v>1592</v>
      </c>
      <c r="F451">
        <v>88243</v>
      </c>
      <c r="G451">
        <v>8343375.6500000004</v>
      </c>
      <c r="J451" t="s">
        <v>57</v>
      </c>
      <c r="K451">
        <v>168289566.91</v>
      </c>
    </row>
    <row r="452" spans="1:11" x14ac:dyDescent="0.25">
      <c r="A452">
        <v>20201231</v>
      </c>
      <c r="B452" t="s">
        <v>1576</v>
      </c>
      <c r="C452" t="s">
        <v>1577</v>
      </c>
      <c r="D452" t="s">
        <v>1595</v>
      </c>
      <c r="E452" t="s">
        <v>1594</v>
      </c>
      <c r="F452">
        <v>545500</v>
      </c>
      <c r="G452">
        <v>9909007.5</v>
      </c>
      <c r="J452" t="s">
        <v>57</v>
      </c>
      <c r="K452">
        <v>168289566.91</v>
      </c>
    </row>
    <row r="453" spans="1:11" x14ac:dyDescent="0.25">
      <c r="A453">
        <v>20201231</v>
      </c>
      <c r="B453" t="s">
        <v>1576</v>
      </c>
      <c r="C453" t="s">
        <v>1577</v>
      </c>
      <c r="D453" t="s">
        <v>1599</v>
      </c>
      <c r="E453" t="s">
        <v>1597</v>
      </c>
      <c r="F453">
        <v>902801</v>
      </c>
      <c r="G453">
        <v>23075593.559999999</v>
      </c>
      <c r="J453" t="s">
        <v>57</v>
      </c>
      <c r="K453">
        <v>168289566.91</v>
      </c>
    </row>
    <row r="454" spans="1:11" x14ac:dyDescent="0.25">
      <c r="A454">
        <v>20201231</v>
      </c>
      <c r="B454" t="s">
        <v>1576</v>
      </c>
      <c r="C454" t="s">
        <v>1577</v>
      </c>
      <c r="D454" t="s">
        <v>1601</v>
      </c>
      <c r="E454" t="s">
        <v>1600</v>
      </c>
      <c r="F454">
        <v>935082</v>
      </c>
      <c r="G454">
        <v>13205040.99</v>
      </c>
      <c r="J454" t="s">
        <v>57</v>
      </c>
      <c r="K454">
        <v>168289566.91</v>
      </c>
    </row>
    <row r="455" spans="1:11" x14ac:dyDescent="0.25">
      <c r="A455">
        <v>20201231</v>
      </c>
      <c r="B455" t="s">
        <v>1576</v>
      </c>
      <c r="C455" t="s">
        <v>1577</v>
      </c>
      <c r="D455" t="s">
        <v>1603</v>
      </c>
      <c r="E455" t="s">
        <v>1602</v>
      </c>
      <c r="F455">
        <v>4750</v>
      </c>
      <c r="G455">
        <v>13336432.5</v>
      </c>
      <c r="J455" t="s">
        <v>57</v>
      </c>
      <c r="K455">
        <v>168289566.91</v>
      </c>
    </row>
    <row r="456" spans="1:11" x14ac:dyDescent="0.25">
      <c r="A456">
        <v>20201231</v>
      </c>
      <c r="B456" t="s">
        <v>102</v>
      </c>
      <c r="C456" t="s">
        <v>103</v>
      </c>
      <c r="E456" t="s">
        <v>82</v>
      </c>
      <c r="G456">
        <v>300</v>
      </c>
      <c r="J456" t="s">
        <v>57</v>
      </c>
      <c r="K456">
        <v>13034396.199999999</v>
      </c>
    </row>
    <row r="457" spans="1:11" x14ac:dyDescent="0.25">
      <c r="A457">
        <v>20201231</v>
      </c>
      <c r="B457" t="s">
        <v>102</v>
      </c>
      <c r="C457" t="s">
        <v>103</v>
      </c>
      <c r="E457" t="s">
        <v>61</v>
      </c>
      <c r="G457">
        <v>60616.98</v>
      </c>
      <c r="J457" t="s">
        <v>57</v>
      </c>
      <c r="K457">
        <v>13034396.199999999</v>
      </c>
    </row>
    <row r="458" spans="1:11" x14ac:dyDescent="0.25">
      <c r="A458">
        <v>20201231</v>
      </c>
      <c r="B458" t="s">
        <v>102</v>
      </c>
      <c r="C458" t="s">
        <v>103</v>
      </c>
      <c r="E458" t="s">
        <v>61</v>
      </c>
      <c r="G458">
        <v>903.25</v>
      </c>
      <c r="J458" t="s">
        <v>57</v>
      </c>
      <c r="K458">
        <v>13034396.199999999</v>
      </c>
    </row>
    <row r="459" spans="1:11" x14ac:dyDescent="0.25">
      <c r="A459">
        <v>20201231</v>
      </c>
      <c r="B459" t="s">
        <v>102</v>
      </c>
      <c r="C459" t="s">
        <v>103</v>
      </c>
      <c r="E459" t="s">
        <v>66</v>
      </c>
      <c r="G459">
        <v>-4.01</v>
      </c>
      <c r="J459" t="s">
        <v>57</v>
      </c>
      <c r="K459">
        <v>13034396.199999999</v>
      </c>
    </row>
    <row r="460" spans="1:11" x14ac:dyDescent="0.25">
      <c r="A460">
        <v>20201231</v>
      </c>
      <c r="B460" t="s">
        <v>102</v>
      </c>
      <c r="C460" t="s">
        <v>103</v>
      </c>
      <c r="E460" t="s">
        <v>80</v>
      </c>
      <c r="G460">
        <v>-1112.9000000000001</v>
      </c>
      <c r="J460" t="s">
        <v>57</v>
      </c>
      <c r="K460">
        <v>13034396.199999999</v>
      </c>
    </row>
    <row r="461" spans="1:11" x14ac:dyDescent="0.25">
      <c r="A461">
        <v>20201231</v>
      </c>
      <c r="B461" t="s">
        <v>102</v>
      </c>
      <c r="C461" t="s">
        <v>103</v>
      </c>
      <c r="E461" t="s">
        <v>81</v>
      </c>
      <c r="G461">
        <v>-5008.07</v>
      </c>
      <c r="J461" t="s">
        <v>57</v>
      </c>
      <c r="K461">
        <v>13034396.199999999</v>
      </c>
    </row>
    <row r="462" spans="1:11" x14ac:dyDescent="0.25">
      <c r="A462">
        <v>20201231</v>
      </c>
      <c r="B462" t="s">
        <v>102</v>
      </c>
      <c r="C462" t="s">
        <v>103</v>
      </c>
      <c r="E462" t="s">
        <v>69</v>
      </c>
      <c r="G462">
        <v>-13358</v>
      </c>
      <c r="J462" t="s">
        <v>57</v>
      </c>
      <c r="K462">
        <v>13034396.199999999</v>
      </c>
    </row>
    <row r="463" spans="1:11" x14ac:dyDescent="0.25">
      <c r="A463">
        <v>20201231</v>
      </c>
      <c r="B463" t="s">
        <v>102</v>
      </c>
      <c r="C463" t="s">
        <v>103</v>
      </c>
      <c r="E463" t="s">
        <v>94</v>
      </c>
      <c r="G463">
        <v>-36.1</v>
      </c>
      <c r="J463" t="s">
        <v>57</v>
      </c>
      <c r="K463">
        <v>13034396.199999999</v>
      </c>
    </row>
    <row r="464" spans="1:11" x14ac:dyDescent="0.25">
      <c r="A464">
        <v>20201231</v>
      </c>
      <c r="B464" t="s">
        <v>102</v>
      </c>
      <c r="C464" t="s">
        <v>103</v>
      </c>
      <c r="E464" t="s">
        <v>67</v>
      </c>
      <c r="G464">
        <v>346996.65</v>
      </c>
      <c r="J464" t="s">
        <v>57</v>
      </c>
      <c r="K464">
        <v>13034396.199999999</v>
      </c>
    </row>
    <row r="465" spans="1:11" x14ac:dyDescent="0.25">
      <c r="A465">
        <v>20201231</v>
      </c>
      <c r="B465" t="s">
        <v>102</v>
      </c>
      <c r="C465" t="s">
        <v>103</v>
      </c>
      <c r="D465" t="s">
        <v>584</v>
      </c>
      <c r="E465" t="s">
        <v>583</v>
      </c>
      <c r="F465">
        <v>8418</v>
      </c>
      <c r="G465">
        <v>12645098.699999999</v>
      </c>
      <c r="J465" t="s">
        <v>57</v>
      </c>
      <c r="K465">
        <v>13034396.199999999</v>
      </c>
    </row>
    <row r="466" spans="1:11" x14ac:dyDescent="0.25">
      <c r="A466">
        <v>20201231</v>
      </c>
      <c r="B466" t="s">
        <v>113</v>
      </c>
      <c r="C466" t="s">
        <v>114</v>
      </c>
      <c r="E466" t="s">
        <v>61</v>
      </c>
      <c r="G466">
        <v>270312.69</v>
      </c>
      <c r="J466" t="s">
        <v>63</v>
      </c>
      <c r="K466">
        <v>13427910</v>
      </c>
    </row>
    <row r="467" spans="1:11" x14ac:dyDescent="0.25">
      <c r="A467">
        <v>20201231</v>
      </c>
      <c r="B467" t="s">
        <v>113</v>
      </c>
      <c r="C467" t="s">
        <v>114</v>
      </c>
      <c r="E467" t="s">
        <v>89</v>
      </c>
      <c r="G467">
        <v>-1.8</v>
      </c>
      <c r="J467" t="s">
        <v>63</v>
      </c>
      <c r="K467">
        <v>13427910</v>
      </c>
    </row>
    <row r="468" spans="1:11" x14ac:dyDescent="0.25">
      <c r="A468">
        <v>20201231</v>
      </c>
      <c r="B468" t="s">
        <v>113</v>
      </c>
      <c r="C468" t="s">
        <v>114</v>
      </c>
      <c r="E468" t="s">
        <v>82</v>
      </c>
      <c r="G468">
        <v>3913.15</v>
      </c>
      <c r="J468" t="s">
        <v>63</v>
      </c>
      <c r="K468">
        <v>13427910</v>
      </c>
    </row>
    <row r="469" spans="1:11" x14ac:dyDescent="0.25">
      <c r="A469">
        <v>20201231</v>
      </c>
      <c r="B469" t="s">
        <v>113</v>
      </c>
      <c r="C469" t="s">
        <v>114</v>
      </c>
      <c r="E469" t="s">
        <v>82</v>
      </c>
      <c r="G469">
        <v>30.2</v>
      </c>
      <c r="J469" t="s">
        <v>63</v>
      </c>
      <c r="K469">
        <v>13427910</v>
      </c>
    </row>
    <row r="470" spans="1:11" x14ac:dyDescent="0.25">
      <c r="A470">
        <v>20201231</v>
      </c>
      <c r="B470" t="s">
        <v>113</v>
      </c>
      <c r="C470" t="s">
        <v>114</v>
      </c>
      <c r="E470" t="s">
        <v>90</v>
      </c>
      <c r="G470">
        <v>-2.63</v>
      </c>
      <c r="J470" t="s">
        <v>63</v>
      </c>
      <c r="K470">
        <v>13427910</v>
      </c>
    </row>
    <row r="471" spans="1:11" x14ac:dyDescent="0.25">
      <c r="A471">
        <v>20201231</v>
      </c>
      <c r="B471" t="s">
        <v>113</v>
      </c>
      <c r="C471" t="s">
        <v>114</v>
      </c>
      <c r="E471" t="s">
        <v>81</v>
      </c>
      <c r="G471">
        <v>-461.01</v>
      </c>
      <c r="J471" t="s">
        <v>63</v>
      </c>
      <c r="K471">
        <v>13427910</v>
      </c>
    </row>
    <row r="472" spans="1:11" x14ac:dyDescent="0.25">
      <c r="A472">
        <v>20201231</v>
      </c>
      <c r="B472" t="s">
        <v>113</v>
      </c>
      <c r="C472" t="s">
        <v>114</v>
      </c>
      <c r="E472" t="s">
        <v>91</v>
      </c>
      <c r="G472">
        <v>-0.98</v>
      </c>
      <c r="J472" t="s">
        <v>63</v>
      </c>
      <c r="K472">
        <v>13427910</v>
      </c>
    </row>
    <row r="473" spans="1:11" x14ac:dyDescent="0.25">
      <c r="A473">
        <v>20201231</v>
      </c>
      <c r="B473" t="s">
        <v>113</v>
      </c>
      <c r="C473" t="s">
        <v>114</v>
      </c>
      <c r="E473" t="s">
        <v>109</v>
      </c>
      <c r="G473">
        <v>-4254.5600000000004</v>
      </c>
      <c r="J473" t="s">
        <v>63</v>
      </c>
      <c r="K473">
        <v>13427910</v>
      </c>
    </row>
    <row r="474" spans="1:11" x14ac:dyDescent="0.25">
      <c r="A474">
        <v>20201231</v>
      </c>
      <c r="B474" t="s">
        <v>113</v>
      </c>
      <c r="C474" t="s">
        <v>114</v>
      </c>
      <c r="E474" t="s">
        <v>69</v>
      </c>
      <c r="G474">
        <v>-3895.47</v>
      </c>
      <c r="J474" t="s">
        <v>63</v>
      </c>
      <c r="K474">
        <v>13427910</v>
      </c>
    </row>
    <row r="475" spans="1:11" x14ac:dyDescent="0.25">
      <c r="A475">
        <v>20201231</v>
      </c>
      <c r="B475" t="s">
        <v>113</v>
      </c>
      <c r="C475" t="s">
        <v>114</v>
      </c>
      <c r="E475" t="s">
        <v>92</v>
      </c>
      <c r="G475">
        <v>-9.6</v>
      </c>
      <c r="J475" t="s">
        <v>63</v>
      </c>
      <c r="K475">
        <v>13427910</v>
      </c>
    </row>
    <row r="476" spans="1:11" x14ac:dyDescent="0.25">
      <c r="A476">
        <v>20201231</v>
      </c>
      <c r="B476" t="s">
        <v>113</v>
      </c>
      <c r="C476" t="s">
        <v>114</v>
      </c>
      <c r="E476" t="s">
        <v>75</v>
      </c>
      <c r="G476">
        <v>-0.08</v>
      </c>
      <c r="J476" t="s">
        <v>63</v>
      </c>
      <c r="K476">
        <v>13427910</v>
      </c>
    </row>
    <row r="477" spans="1:11" x14ac:dyDescent="0.25">
      <c r="A477">
        <v>20201231</v>
      </c>
      <c r="B477" t="s">
        <v>113</v>
      </c>
      <c r="C477" t="s">
        <v>114</v>
      </c>
      <c r="E477" t="s">
        <v>75</v>
      </c>
      <c r="G477">
        <v>-319.62</v>
      </c>
      <c r="J477" t="s">
        <v>63</v>
      </c>
      <c r="K477">
        <v>13427910</v>
      </c>
    </row>
    <row r="478" spans="1:11" x14ac:dyDescent="0.25">
      <c r="A478">
        <v>20201231</v>
      </c>
      <c r="B478" t="s">
        <v>113</v>
      </c>
      <c r="C478" t="s">
        <v>114</v>
      </c>
      <c r="E478" t="s">
        <v>84</v>
      </c>
      <c r="G478">
        <v>-0.37</v>
      </c>
      <c r="J478" t="s">
        <v>63</v>
      </c>
      <c r="K478">
        <v>13427910</v>
      </c>
    </row>
    <row r="479" spans="1:11" x14ac:dyDescent="0.25">
      <c r="A479">
        <v>20201231</v>
      </c>
      <c r="B479" t="s">
        <v>113</v>
      </c>
      <c r="C479" t="s">
        <v>114</v>
      </c>
      <c r="E479" t="s">
        <v>110</v>
      </c>
      <c r="G479">
        <v>-1808.2</v>
      </c>
      <c r="J479" t="s">
        <v>63</v>
      </c>
      <c r="K479">
        <v>13427910</v>
      </c>
    </row>
    <row r="480" spans="1:11" x14ac:dyDescent="0.25">
      <c r="A480">
        <v>20201231</v>
      </c>
      <c r="B480" t="s">
        <v>113</v>
      </c>
      <c r="C480" t="s">
        <v>114</v>
      </c>
      <c r="E480" t="s">
        <v>80</v>
      </c>
      <c r="G480">
        <v>-126.77</v>
      </c>
      <c r="J480" t="s">
        <v>63</v>
      </c>
      <c r="K480">
        <v>13427910</v>
      </c>
    </row>
    <row r="481" spans="1:11" x14ac:dyDescent="0.25">
      <c r="A481">
        <v>20201231</v>
      </c>
      <c r="B481" t="s">
        <v>113</v>
      </c>
      <c r="C481" t="s">
        <v>114</v>
      </c>
      <c r="E481" t="s">
        <v>79</v>
      </c>
      <c r="G481">
        <v>-82.63</v>
      </c>
      <c r="J481" t="s">
        <v>63</v>
      </c>
      <c r="K481">
        <v>13427910</v>
      </c>
    </row>
    <row r="482" spans="1:11" x14ac:dyDescent="0.25">
      <c r="A482">
        <v>20201231</v>
      </c>
      <c r="B482" t="s">
        <v>113</v>
      </c>
      <c r="C482" t="s">
        <v>114</v>
      </c>
      <c r="E482" t="s">
        <v>66</v>
      </c>
      <c r="G482">
        <v>-1.05</v>
      </c>
      <c r="J482" t="s">
        <v>63</v>
      </c>
      <c r="K482">
        <v>13427910</v>
      </c>
    </row>
    <row r="483" spans="1:11" x14ac:dyDescent="0.25">
      <c r="A483">
        <v>20201231</v>
      </c>
      <c r="B483" t="s">
        <v>113</v>
      </c>
      <c r="C483" t="s">
        <v>114</v>
      </c>
      <c r="D483" t="s">
        <v>1458</v>
      </c>
      <c r="E483" t="s">
        <v>1457</v>
      </c>
      <c r="F483">
        <v>870</v>
      </c>
      <c r="G483">
        <v>89653.5</v>
      </c>
      <c r="J483" t="s">
        <v>63</v>
      </c>
      <c r="K483">
        <v>13427910</v>
      </c>
    </row>
    <row r="484" spans="1:11" x14ac:dyDescent="0.25">
      <c r="A484">
        <v>20201231</v>
      </c>
      <c r="B484" t="s">
        <v>113</v>
      </c>
      <c r="C484" t="s">
        <v>114</v>
      </c>
      <c r="D484" t="s">
        <v>1458</v>
      </c>
      <c r="E484" t="s">
        <v>1457</v>
      </c>
      <c r="F484">
        <v>17128</v>
      </c>
      <c r="G484">
        <v>1765040.4</v>
      </c>
      <c r="J484" t="s">
        <v>63</v>
      </c>
      <c r="K484">
        <v>13427910</v>
      </c>
    </row>
    <row r="485" spans="1:11" x14ac:dyDescent="0.25">
      <c r="A485">
        <v>20201231</v>
      </c>
      <c r="B485" t="s">
        <v>113</v>
      </c>
      <c r="C485" t="s">
        <v>114</v>
      </c>
      <c r="D485" t="s">
        <v>1461</v>
      </c>
      <c r="E485" t="s">
        <v>1460</v>
      </c>
      <c r="F485">
        <v>8650</v>
      </c>
      <c r="G485">
        <v>918846.25</v>
      </c>
      <c r="J485" t="s">
        <v>63</v>
      </c>
      <c r="K485">
        <v>13427910</v>
      </c>
    </row>
    <row r="486" spans="1:11" x14ac:dyDescent="0.25">
      <c r="A486">
        <v>20201231</v>
      </c>
      <c r="B486" t="s">
        <v>113</v>
      </c>
      <c r="C486" t="s">
        <v>114</v>
      </c>
      <c r="D486" t="s">
        <v>1455</v>
      </c>
      <c r="E486" t="s">
        <v>1454</v>
      </c>
      <c r="F486">
        <v>91167</v>
      </c>
      <c r="G486">
        <v>1407983.15</v>
      </c>
      <c r="J486" t="s">
        <v>63</v>
      </c>
      <c r="K486">
        <v>13427910</v>
      </c>
    </row>
    <row r="487" spans="1:11" x14ac:dyDescent="0.25">
      <c r="A487">
        <v>20201231</v>
      </c>
      <c r="B487" t="s">
        <v>113</v>
      </c>
      <c r="C487" t="s">
        <v>114</v>
      </c>
      <c r="D487" t="s">
        <v>1455</v>
      </c>
      <c r="E487" t="s">
        <v>1454</v>
      </c>
      <c r="F487">
        <v>20375</v>
      </c>
      <c r="G487">
        <v>314671.5</v>
      </c>
      <c r="J487" t="s">
        <v>63</v>
      </c>
      <c r="K487">
        <v>13427910</v>
      </c>
    </row>
    <row r="488" spans="1:11" x14ac:dyDescent="0.25">
      <c r="A488">
        <v>20201231</v>
      </c>
      <c r="B488" t="s">
        <v>113</v>
      </c>
      <c r="C488" t="s">
        <v>114</v>
      </c>
      <c r="D488" t="s">
        <v>1473</v>
      </c>
      <c r="E488" t="s">
        <v>1472</v>
      </c>
      <c r="F488">
        <v>84920</v>
      </c>
      <c r="G488">
        <v>1319656.8</v>
      </c>
      <c r="J488" t="s">
        <v>63</v>
      </c>
      <c r="K488">
        <v>13427910</v>
      </c>
    </row>
    <row r="489" spans="1:11" x14ac:dyDescent="0.25">
      <c r="A489">
        <v>20201231</v>
      </c>
      <c r="B489" t="s">
        <v>113</v>
      </c>
      <c r="C489" t="s">
        <v>114</v>
      </c>
      <c r="D489" t="s">
        <v>1470</v>
      </c>
      <c r="E489" t="s">
        <v>1469</v>
      </c>
      <c r="F489">
        <v>36060</v>
      </c>
      <c r="G489">
        <v>1449251.4</v>
      </c>
      <c r="J489" t="s">
        <v>63</v>
      </c>
      <c r="K489">
        <v>13427910</v>
      </c>
    </row>
    <row r="490" spans="1:11" x14ac:dyDescent="0.25">
      <c r="A490">
        <v>20201231</v>
      </c>
      <c r="B490" t="s">
        <v>113</v>
      </c>
      <c r="C490" t="s">
        <v>114</v>
      </c>
      <c r="D490" t="s">
        <v>1476</v>
      </c>
      <c r="E490" t="s">
        <v>1475</v>
      </c>
      <c r="F490">
        <v>6240</v>
      </c>
      <c r="G490">
        <v>1314456</v>
      </c>
      <c r="J490" t="s">
        <v>63</v>
      </c>
      <c r="K490">
        <v>13427910</v>
      </c>
    </row>
    <row r="491" spans="1:11" x14ac:dyDescent="0.25">
      <c r="A491">
        <v>20201231</v>
      </c>
      <c r="B491" t="s">
        <v>113</v>
      </c>
      <c r="C491" t="s">
        <v>114</v>
      </c>
      <c r="D491" t="s">
        <v>1464</v>
      </c>
      <c r="E491" t="s">
        <v>1463</v>
      </c>
      <c r="F491">
        <v>35070</v>
      </c>
      <c r="G491">
        <v>531661.19999999995</v>
      </c>
      <c r="J491" t="s">
        <v>63</v>
      </c>
      <c r="K491">
        <v>13427910</v>
      </c>
    </row>
    <row r="492" spans="1:11" x14ac:dyDescent="0.25">
      <c r="A492">
        <v>20201231</v>
      </c>
      <c r="B492" t="s">
        <v>113</v>
      </c>
      <c r="C492" t="s">
        <v>114</v>
      </c>
      <c r="D492" t="s">
        <v>1467</v>
      </c>
      <c r="E492" t="s">
        <v>1466</v>
      </c>
      <c r="F492">
        <v>15360</v>
      </c>
      <c r="G492">
        <v>1439232</v>
      </c>
      <c r="J492" t="s">
        <v>63</v>
      </c>
      <c r="K492">
        <v>13427910</v>
      </c>
    </row>
    <row r="493" spans="1:11" x14ac:dyDescent="0.25">
      <c r="A493">
        <v>20201231</v>
      </c>
      <c r="B493" t="s">
        <v>113</v>
      </c>
      <c r="C493" t="s">
        <v>114</v>
      </c>
      <c r="D493" t="s">
        <v>1479</v>
      </c>
      <c r="E493" t="s">
        <v>1478</v>
      </c>
      <c r="F493">
        <v>96240</v>
      </c>
      <c r="G493">
        <v>1450336.8</v>
      </c>
      <c r="J493" t="s">
        <v>63</v>
      </c>
      <c r="K493">
        <v>13427910</v>
      </c>
    </row>
    <row r="494" spans="1:11" x14ac:dyDescent="0.25">
      <c r="A494">
        <v>20201231</v>
      </c>
      <c r="B494" t="s">
        <v>113</v>
      </c>
      <c r="C494" t="s">
        <v>114</v>
      </c>
      <c r="D494" t="s">
        <v>1482</v>
      </c>
      <c r="E494" t="s">
        <v>1481</v>
      </c>
      <c r="F494">
        <v>4310</v>
      </c>
      <c r="G494">
        <v>535517.5</v>
      </c>
      <c r="J494" t="s">
        <v>63</v>
      </c>
      <c r="K494">
        <v>13427910</v>
      </c>
    </row>
    <row r="495" spans="1:11" x14ac:dyDescent="0.25">
      <c r="A495">
        <v>20201231</v>
      </c>
      <c r="B495" t="s">
        <v>113</v>
      </c>
      <c r="C495" t="s">
        <v>114</v>
      </c>
      <c r="D495" t="s">
        <v>1485</v>
      </c>
      <c r="E495" t="s">
        <v>1484</v>
      </c>
      <c r="F495">
        <v>3590</v>
      </c>
      <c r="G495">
        <v>529237.80000000005</v>
      </c>
      <c r="J495" t="s">
        <v>63</v>
      </c>
      <c r="K495">
        <v>13427910</v>
      </c>
    </row>
    <row r="496" spans="1:11" x14ac:dyDescent="0.25">
      <c r="A496">
        <v>20201231</v>
      </c>
      <c r="B496" t="s">
        <v>113</v>
      </c>
      <c r="C496" t="s">
        <v>114</v>
      </c>
      <c r="D496" t="s">
        <v>209</v>
      </c>
      <c r="E496" t="s">
        <v>1499</v>
      </c>
      <c r="G496">
        <v>-7.0000000000000007E-2</v>
      </c>
      <c r="I496">
        <v>44200</v>
      </c>
      <c r="J496" t="s">
        <v>63</v>
      </c>
      <c r="K496">
        <v>13427910</v>
      </c>
    </row>
    <row r="497" spans="1:11" x14ac:dyDescent="0.25">
      <c r="A497">
        <v>20201231</v>
      </c>
      <c r="B497" t="s">
        <v>113</v>
      </c>
      <c r="C497" t="s">
        <v>114</v>
      </c>
      <c r="D497" t="s">
        <v>209</v>
      </c>
      <c r="E497" t="s">
        <v>1490</v>
      </c>
      <c r="G497">
        <v>-17.61</v>
      </c>
      <c r="I497">
        <v>44200</v>
      </c>
      <c r="J497" t="s">
        <v>63</v>
      </c>
      <c r="K497">
        <v>13427910</v>
      </c>
    </row>
    <row r="498" spans="1:11" x14ac:dyDescent="0.25">
      <c r="A498">
        <v>20201231</v>
      </c>
      <c r="B498" t="s">
        <v>113</v>
      </c>
      <c r="C498" t="s">
        <v>114</v>
      </c>
      <c r="D498" t="s">
        <v>209</v>
      </c>
      <c r="E498" t="s">
        <v>1489</v>
      </c>
      <c r="G498">
        <v>17.6068845</v>
      </c>
      <c r="I498">
        <v>44210</v>
      </c>
      <c r="J498" t="s">
        <v>63</v>
      </c>
      <c r="K498">
        <v>13427910</v>
      </c>
    </row>
    <row r="499" spans="1:11" x14ac:dyDescent="0.25">
      <c r="A499">
        <v>20201231</v>
      </c>
      <c r="B499" t="s">
        <v>113</v>
      </c>
      <c r="C499" t="s">
        <v>114</v>
      </c>
      <c r="D499" t="s">
        <v>209</v>
      </c>
      <c r="E499" t="s">
        <v>1487</v>
      </c>
      <c r="G499">
        <v>12510532.921527</v>
      </c>
      <c r="I499">
        <v>44210</v>
      </c>
      <c r="J499" t="s">
        <v>63</v>
      </c>
      <c r="K499">
        <v>13427910</v>
      </c>
    </row>
    <row r="500" spans="1:11" x14ac:dyDescent="0.25">
      <c r="A500">
        <v>20201231</v>
      </c>
      <c r="B500" t="s">
        <v>113</v>
      </c>
      <c r="C500" t="s">
        <v>114</v>
      </c>
      <c r="D500" t="s">
        <v>209</v>
      </c>
      <c r="E500" t="s">
        <v>1488</v>
      </c>
      <c r="G500">
        <v>134906.39613899999</v>
      </c>
      <c r="I500">
        <v>44210</v>
      </c>
      <c r="J500" t="s">
        <v>63</v>
      </c>
      <c r="K500">
        <v>13427910</v>
      </c>
    </row>
    <row r="501" spans="1:11" x14ac:dyDescent="0.25">
      <c r="A501">
        <v>20201231</v>
      </c>
      <c r="B501" t="s">
        <v>113</v>
      </c>
      <c r="C501" t="s">
        <v>114</v>
      </c>
      <c r="D501" t="s">
        <v>209</v>
      </c>
      <c r="E501" t="s">
        <v>1490</v>
      </c>
      <c r="G501">
        <v>17.62</v>
      </c>
      <c r="I501">
        <v>44200</v>
      </c>
      <c r="J501" t="s">
        <v>63</v>
      </c>
      <c r="K501">
        <v>13427910</v>
      </c>
    </row>
    <row r="502" spans="1:11" x14ac:dyDescent="0.25">
      <c r="A502">
        <v>20201231</v>
      </c>
      <c r="B502" t="s">
        <v>113</v>
      </c>
      <c r="C502" t="s">
        <v>114</v>
      </c>
      <c r="D502" t="s">
        <v>209</v>
      </c>
      <c r="E502" t="s">
        <v>1489</v>
      </c>
      <c r="G502">
        <v>-17.626884499999999</v>
      </c>
      <c r="I502">
        <v>44210</v>
      </c>
      <c r="J502" t="s">
        <v>63</v>
      </c>
      <c r="K502">
        <v>13427910</v>
      </c>
    </row>
    <row r="503" spans="1:11" x14ac:dyDescent="0.25">
      <c r="A503">
        <v>20201231</v>
      </c>
      <c r="B503" t="s">
        <v>113</v>
      </c>
      <c r="C503" t="s">
        <v>114</v>
      </c>
      <c r="D503" t="s">
        <v>209</v>
      </c>
      <c r="E503" t="s">
        <v>1487</v>
      </c>
      <c r="G503">
        <v>-12412507.921527</v>
      </c>
      <c r="I503">
        <v>44210</v>
      </c>
      <c r="J503" t="s">
        <v>63</v>
      </c>
      <c r="K503">
        <v>13427910</v>
      </c>
    </row>
    <row r="504" spans="1:11" x14ac:dyDescent="0.25">
      <c r="A504">
        <v>20201231</v>
      </c>
      <c r="B504" t="s">
        <v>113</v>
      </c>
      <c r="C504" t="s">
        <v>114</v>
      </c>
      <c r="D504" t="s">
        <v>209</v>
      </c>
      <c r="E504" t="s">
        <v>1488</v>
      </c>
      <c r="G504">
        <v>-133856.95613899999</v>
      </c>
      <c r="I504">
        <v>44210</v>
      </c>
      <c r="J504" t="s">
        <v>63</v>
      </c>
      <c r="K504">
        <v>13427910</v>
      </c>
    </row>
    <row r="505" spans="1:11" x14ac:dyDescent="0.25">
      <c r="A505">
        <v>20201231</v>
      </c>
      <c r="B505" t="s">
        <v>113</v>
      </c>
      <c r="C505" t="s">
        <v>114</v>
      </c>
      <c r="D505" t="s">
        <v>209</v>
      </c>
      <c r="E505" t="s">
        <v>1499</v>
      </c>
      <c r="G505">
        <v>7.0000000000000007E-2</v>
      </c>
      <c r="I505">
        <v>44200</v>
      </c>
      <c r="J505" t="s">
        <v>63</v>
      </c>
      <c r="K505">
        <v>13427910</v>
      </c>
    </row>
    <row r="506" spans="1:11" x14ac:dyDescent="0.25">
      <c r="A506">
        <v>20201231</v>
      </c>
      <c r="B506" t="s">
        <v>1605</v>
      </c>
      <c r="C506" t="s">
        <v>1606</v>
      </c>
      <c r="E506" t="s">
        <v>61</v>
      </c>
      <c r="G506">
        <v>770160.81</v>
      </c>
      <c r="J506" t="s">
        <v>63</v>
      </c>
      <c r="K506">
        <v>30491479.870000001</v>
      </c>
    </row>
    <row r="507" spans="1:11" x14ac:dyDescent="0.25">
      <c r="A507">
        <v>20201231</v>
      </c>
      <c r="B507" t="s">
        <v>1605</v>
      </c>
      <c r="C507" t="s">
        <v>1606</v>
      </c>
      <c r="E507" t="s">
        <v>66</v>
      </c>
      <c r="G507">
        <v>-3</v>
      </c>
      <c r="J507" t="s">
        <v>63</v>
      </c>
      <c r="K507">
        <v>30491479.870000001</v>
      </c>
    </row>
    <row r="508" spans="1:11" x14ac:dyDescent="0.25">
      <c r="A508">
        <v>20201231</v>
      </c>
      <c r="B508" t="s">
        <v>1605</v>
      </c>
      <c r="C508" t="s">
        <v>1606</v>
      </c>
      <c r="E508" t="s">
        <v>82</v>
      </c>
      <c r="G508">
        <v>11654.5</v>
      </c>
      <c r="J508" t="s">
        <v>63</v>
      </c>
      <c r="K508">
        <v>30491479.870000001</v>
      </c>
    </row>
    <row r="509" spans="1:11" x14ac:dyDescent="0.25">
      <c r="A509">
        <v>20201231</v>
      </c>
      <c r="B509" t="s">
        <v>1605</v>
      </c>
      <c r="C509" t="s">
        <v>1606</v>
      </c>
      <c r="E509" t="s">
        <v>82</v>
      </c>
      <c r="G509">
        <v>1127.6300000000001</v>
      </c>
      <c r="J509" t="s">
        <v>63</v>
      </c>
      <c r="K509">
        <v>30491479.870000001</v>
      </c>
    </row>
    <row r="510" spans="1:11" x14ac:dyDescent="0.25">
      <c r="A510">
        <v>20201231</v>
      </c>
      <c r="B510" t="s">
        <v>1605</v>
      </c>
      <c r="C510" t="s">
        <v>1606</v>
      </c>
      <c r="E510" t="s">
        <v>90</v>
      </c>
      <c r="G510">
        <v>-7.18</v>
      </c>
      <c r="J510" t="s">
        <v>63</v>
      </c>
      <c r="K510">
        <v>30491479.870000001</v>
      </c>
    </row>
    <row r="511" spans="1:11" x14ac:dyDescent="0.25">
      <c r="A511">
        <v>20201231</v>
      </c>
      <c r="B511" t="s">
        <v>1605</v>
      </c>
      <c r="C511" t="s">
        <v>1606</v>
      </c>
      <c r="E511" t="s">
        <v>1607</v>
      </c>
      <c r="G511">
        <v>-419.4</v>
      </c>
      <c r="J511" t="s">
        <v>63</v>
      </c>
      <c r="K511">
        <v>30491479.870000001</v>
      </c>
    </row>
    <row r="512" spans="1:11" x14ac:dyDescent="0.25">
      <c r="A512">
        <v>20201231</v>
      </c>
      <c r="B512" t="s">
        <v>1605</v>
      </c>
      <c r="C512" t="s">
        <v>1606</v>
      </c>
      <c r="E512" t="s">
        <v>81</v>
      </c>
      <c r="G512">
        <v>-908.96</v>
      </c>
      <c r="J512" t="s">
        <v>63</v>
      </c>
      <c r="K512">
        <v>30491479.870000001</v>
      </c>
    </row>
    <row r="513" spans="1:11" x14ac:dyDescent="0.25">
      <c r="A513">
        <v>20201231</v>
      </c>
      <c r="B513" t="s">
        <v>1605</v>
      </c>
      <c r="C513" t="s">
        <v>1606</v>
      </c>
      <c r="E513" t="s">
        <v>91</v>
      </c>
      <c r="G513">
        <v>-767.03</v>
      </c>
      <c r="J513" t="s">
        <v>63</v>
      </c>
      <c r="K513">
        <v>30491479.870000001</v>
      </c>
    </row>
    <row r="514" spans="1:11" x14ac:dyDescent="0.25">
      <c r="A514">
        <v>20201231</v>
      </c>
      <c r="B514" t="s">
        <v>1605</v>
      </c>
      <c r="C514" t="s">
        <v>1606</v>
      </c>
      <c r="E514" t="s">
        <v>109</v>
      </c>
      <c r="G514">
        <v>-4659.67</v>
      </c>
      <c r="J514" t="s">
        <v>63</v>
      </c>
      <c r="K514">
        <v>30491479.870000001</v>
      </c>
    </row>
    <row r="515" spans="1:11" x14ac:dyDescent="0.25">
      <c r="A515">
        <v>20201231</v>
      </c>
      <c r="B515" t="s">
        <v>1605</v>
      </c>
      <c r="C515" t="s">
        <v>1606</v>
      </c>
      <c r="E515" t="s">
        <v>69</v>
      </c>
      <c r="G515">
        <v>-16701.71</v>
      </c>
      <c r="J515" t="s">
        <v>63</v>
      </c>
      <c r="K515">
        <v>30491479.870000001</v>
      </c>
    </row>
    <row r="516" spans="1:11" x14ac:dyDescent="0.25">
      <c r="A516">
        <v>20201231</v>
      </c>
      <c r="B516" t="s">
        <v>1605</v>
      </c>
      <c r="C516" t="s">
        <v>1606</v>
      </c>
      <c r="E516" t="s">
        <v>69</v>
      </c>
      <c r="G516">
        <v>-24095.97</v>
      </c>
      <c r="J516" t="s">
        <v>63</v>
      </c>
      <c r="K516">
        <v>30491479.870000001</v>
      </c>
    </row>
    <row r="517" spans="1:11" x14ac:dyDescent="0.25">
      <c r="A517">
        <v>20201231</v>
      </c>
      <c r="B517" t="s">
        <v>1605</v>
      </c>
      <c r="C517" t="s">
        <v>1606</v>
      </c>
      <c r="E517" t="s">
        <v>1608</v>
      </c>
      <c r="G517">
        <v>-762.6</v>
      </c>
      <c r="J517" t="s">
        <v>63</v>
      </c>
      <c r="K517">
        <v>30491479.870000001</v>
      </c>
    </row>
    <row r="518" spans="1:11" x14ac:dyDescent="0.25">
      <c r="A518">
        <v>20201231</v>
      </c>
      <c r="B518" t="s">
        <v>1605</v>
      </c>
      <c r="C518" t="s">
        <v>1606</v>
      </c>
      <c r="E518" t="s">
        <v>92</v>
      </c>
      <c r="G518">
        <v>-13.12</v>
      </c>
      <c r="J518" t="s">
        <v>63</v>
      </c>
      <c r="K518">
        <v>30491479.870000001</v>
      </c>
    </row>
    <row r="519" spans="1:11" x14ac:dyDescent="0.25">
      <c r="A519">
        <v>20201231</v>
      </c>
      <c r="B519" t="s">
        <v>1605</v>
      </c>
      <c r="C519" t="s">
        <v>1606</v>
      </c>
      <c r="E519" t="s">
        <v>75</v>
      </c>
      <c r="G519">
        <v>-116.9</v>
      </c>
      <c r="J519" t="s">
        <v>63</v>
      </c>
      <c r="K519">
        <v>30491479.870000001</v>
      </c>
    </row>
    <row r="520" spans="1:11" x14ac:dyDescent="0.25">
      <c r="A520">
        <v>20201231</v>
      </c>
      <c r="B520" t="s">
        <v>1605</v>
      </c>
      <c r="C520" t="s">
        <v>1606</v>
      </c>
      <c r="E520" t="s">
        <v>75</v>
      </c>
      <c r="G520">
        <v>-523.34</v>
      </c>
      <c r="J520" t="s">
        <v>63</v>
      </c>
      <c r="K520">
        <v>30491479.870000001</v>
      </c>
    </row>
    <row r="521" spans="1:11" x14ac:dyDescent="0.25">
      <c r="A521">
        <v>20201231</v>
      </c>
      <c r="B521" t="s">
        <v>1605</v>
      </c>
      <c r="C521" t="s">
        <v>1606</v>
      </c>
      <c r="E521" t="s">
        <v>1609</v>
      </c>
      <c r="G521">
        <v>-286.02999999999997</v>
      </c>
      <c r="J521" t="s">
        <v>63</v>
      </c>
      <c r="K521">
        <v>30491479.870000001</v>
      </c>
    </row>
    <row r="522" spans="1:11" x14ac:dyDescent="0.25">
      <c r="A522">
        <v>20201231</v>
      </c>
      <c r="B522" t="s">
        <v>1605</v>
      </c>
      <c r="C522" t="s">
        <v>1606</v>
      </c>
      <c r="E522" t="s">
        <v>84</v>
      </c>
      <c r="G522">
        <v>-652</v>
      </c>
      <c r="J522" t="s">
        <v>63</v>
      </c>
      <c r="K522">
        <v>30491479.870000001</v>
      </c>
    </row>
    <row r="523" spans="1:11" x14ac:dyDescent="0.25">
      <c r="A523">
        <v>20201231</v>
      </c>
      <c r="B523" t="s">
        <v>1605</v>
      </c>
      <c r="C523" t="s">
        <v>1606</v>
      </c>
      <c r="E523" t="s">
        <v>110</v>
      </c>
      <c r="G523">
        <v>-3960.73</v>
      </c>
      <c r="J523" t="s">
        <v>63</v>
      </c>
      <c r="K523">
        <v>30491479.870000001</v>
      </c>
    </row>
    <row r="524" spans="1:11" x14ac:dyDescent="0.25">
      <c r="A524">
        <v>20201231</v>
      </c>
      <c r="B524" t="s">
        <v>1605</v>
      </c>
      <c r="C524" t="s">
        <v>1606</v>
      </c>
      <c r="E524" t="s">
        <v>80</v>
      </c>
      <c r="G524">
        <v>-499.93</v>
      </c>
      <c r="J524" t="s">
        <v>63</v>
      </c>
      <c r="K524">
        <v>30491479.870000001</v>
      </c>
    </row>
    <row r="525" spans="1:11" x14ac:dyDescent="0.25">
      <c r="A525">
        <v>20201231</v>
      </c>
      <c r="B525" t="s">
        <v>1605</v>
      </c>
      <c r="C525" t="s">
        <v>1606</v>
      </c>
      <c r="E525" t="s">
        <v>79</v>
      </c>
      <c r="G525">
        <v>-335.73</v>
      </c>
      <c r="J525" t="s">
        <v>63</v>
      </c>
      <c r="K525">
        <v>30491479.870000001</v>
      </c>
    </row>
    <row r="526" spans="1:11" x14ac:dyDescent="0.25">
      <c r="A526">
        <v>20201231</v>
      </c>
      <c r="B526" t="s">
        <v>1605</v>
      </c>
      <c r="C526" t="s">
        <v>1606</v>
      </c>
      <c r="E526" t="s">
        <v>89</v>
      </c>
      <c r="G526">
        <v>-4.88</v>
      </c>
      <c r="J526" t="s">
        <v>63</v>
      </c>
      <c r="K526">
        <v>30491479.870000001</v>
      </c>
    </row>
    <row r="527" spans="1:11" x14ac:dyDescent="0.25">
      <c r="A527">
        <v>20201231</v>
      </c>
      <c r="B527" t="s">
        <v>1605</v>
      </c>
      <c r="C527" t="s">
        <v>1606</v>
      </c>
      <c r="D527" t="s">
        <v>1611</v>
      </c>
      <c r="E527" t="s">
        <v>1610</v>
      </c>
      <c r="F527">
        <v>71741</v>
      </c>
      <c r="G527">
        <v>1907162.74</v>
      </c>
      <c r="J527" t="s">
        <v>63</v>
      </c>
      <c r="K527">
        <v>30491479.870000001</v>
      </c>
    </row>
    <row r="528" spans="1:11" x14ac:dyDescent="0.25">
      <c r="A528">
        <v>20201231</v>
      </c>
      <c r="B528" t="s">
        <v>1605</v>
      </c>
      <c r="C528" t="s">
        <v>1606</v>
      </c>
      <c r="D528" t="s">
        <v>1614</v>
      </c>
      <c r="E528" t="s">
        <v>1613</v>
      </c>
      <c r="F528">
        <v>13140</v>
      </c>
      <c r="G528">
        <v>1499957.28</v>
      </c>
      <c r="J528" t="s">
        <v>63</v>
      </c>
      <c r="K528">
        <v>30491479.870000001</v>
      </c>
    </row>
    <row r="529" spans="1:11" x14ac:dyDescent="0.25">
      <c r="A529">
        <v>20201231</v>
      </c>
      <c r="B529" t="s">
        <v>1605</v>
      </c>
      <c r="C529" t="s">
        <v>1606</v>
      </c>
      <c r="D529" t="s">
        <v>1617</v>
      </c>
      <c r="E529" t="s">
        <v>1616</v>
      </c>
      <c r="F529">
        <v>57411</v>
      </c>
      <c r="G529">
        <v>299645.23</v>
      </c>
      <c r="J529" t="s">
        <v>63</v>
      </c>
      <c r="K529">
        <v>30491479.870000001</v>
      </c>
    </row>
    <row r="530" spans="1:11" x14ac:dyDescent="0.25">
      <c r="A530">
        <v>20201231</v>
      </c>
      <c r="B530" t="s">
        <v>1605</v>
      </c>
      <c r="C530" t="s">
        <v>1606</v>
      </c>
      <c r="D530" t="s">
        <v>1620</v>
      </c>
      <c r="E530" t="s">
        <v>1619</v>
      </c>
      <c r="F530">
        <v>53064</v>
      </c>
      <c r="G530">
        <v>2358694.7999999998</v>
      </c>
      <c r="J530" t="s">
        <v>63</v>
      </c>
      <c r="K530">
        <v>30491479.870000001</v>
      </c>
    </row>
    <row r="531" spans="1:11" x14ac:dyDescent="0.25">
      <c r="A531">
        <v>20201231</v>
      </c>
      <c r="B531" t="s">
        <v>1605</v>
      </c>
      <c r="C531" t="s">
        <v>1606</v>
      </c>
      <c r="D531" t="s">
        <v>1611</v>
      </c>
      <c r="E531" t="s">
        <v>1610</v>
      </c>
      <c r="F531">
        <v>91206</v>
      </c>
      <c r="G531">
        <v>2424620.2999999998</v>
      </c>
      <c r="J531" t="s">
        <v>63</v>
      </c>
      <c r="K531">
        <v>30491479.870000001</v>
      </c>
    </row>
    <row r="532" spans="1:11" x14ac:dyDescent="0.25">
      <c r="A532">
        <v>20201231</v>
      </c>
      <c r="B532" t="s">
        <v>1605</v>
      </c>
      <c r="C532" t="s">
        <v>1606</v>
      </c>
      <c r="D532" t="s">
        <v>1623</v>
      </c>
      <c r="E532" t="s">
        <v>1622</v>
      </c>
      <c r="F532">
        <v>350</v>
      </c>
      <c r="G532">
        <v>83870.5</v>
      </c>
      <c r="J532" t="s">
        <v>63</v>
      </c>
      <c r="K532">
        <v>30491479.870000001</v>
      </c>
    </row>
    <row r="533" spans="1:11" x14ac:dyDescent="0.25">
      <c r="A533">
        <v>20201231</v>
      </c>
      <c r="B533" t="s">
        <v>1605</v>
      </c>
      <c r="C533" t="s">
        <v>1606</v>
      </c>
      <c r="D533" t="s">
        <v>1623</v>
      </c>
      <c r="E533" t="s">
        <v>1622</v>
      </c>
      <c r="F533">
        <v>17933</v>
      </c>
      <c r="G533">
        <v>4297284.79</v>
      </c>
      <c r="J533" t="s">
        <v>63</v>
      </c>
      <c r="K533">
        <v>30491479.870000001</v>
      </c>
    </row>
    <row r="534" spans="1:11" x14ac:dyDescent="0.25">
      <c r="A534">
        <v>20201231</v>
      </c>
      <c r="B534" t="s">
        <v>1605</v>
      </c>
      <c r="C534" t="s">
        <v>1606</v>
      </c>
      <c r="D534" t="s">
        <v>1626</v>
      </c>
      <c r="E534" t="s">
        <v>1625</v>
      </c>
      <c r="F534">
        <v>16383</v>
      </c>
      <c r="G534">
        <v>1903540.77</v>
      </c>
      <c r="J534" t="s">
        <v>63</v>
      </c>
      <c r="K534">
        <v>30491479.870000001</v>
      </c>
    </row>
    <row r="535" spans="1:11" x14ac:dyDescent="0.25">
      <c r="A535">
        <v>20201231</v>
      </c>
      <c r="B535" t="s">
        <v>1605</v>
      </c>
      <c r="C535" t="s">
        <v>1606</v>
      </c>
      <c r="D535" t="s">
        <v>1626</v>
      </c>
      <c r="E535" t="s">
        <v>1625</v>
      </c>
      <c r="F535">
        <v>21313</v>
      </c>
      <c r="G535">
        <v>2476357.4700000002</v>
      </c>
      <c r="J535" t="s">
        <v>63</v>
      </c>
      <c r="K535">
        <v>30491479.870000001</v>
      </c>
    </row>
    <row r="536" spans="1:11" x14ac:dyDescent="0.25">
      <c r="A536">
        <v>20201231</v>
      </c>
      <c r="B536" t="s">
        <v>1605</v>
      </c>
      <c r="C536" t="s">
        <v>1606</v>
      </c>
      <c r="D536" t="s">
        <v>1620</v>
      </c>
      <c r="E536" t="s">
        <v>1619</v>
      </c>
      <c r="F536">
        <v>30550</v>
      </c>
      <c r="G536">
        <v>1357947.5</v>
      </c>
      <c r="J536" t="s">
        <v>63</v>
      </c>
      <c r="K536">
        <v>30491479.870000001</v>
      </c>
    </row>
    <row r="537" spans="1:11" x14ac:dyDescent="0.25">
      <c r="A537">
        <v>20201231</v>
      </c>
      <c r="B537" t="s">
        <v>1605</v>
      </c>
      <c r="C537" t="s">
        <v>1606</v>
      </c>
      <c r="D537" t="s">
        <v>1630</v>
      </c>
      <c r="E537" t="s">
        <v>1628</v>
      </c>
      <c r="F537">
        <v>5593</v>
      </c>
      <c r="G537">
        <v>4266060.75</v>
      </c>
      <c r="J537" t="s">
        <v>63</v>
      </c>
      <c r="K537">
        <v>30491479.870000001</v>
      </c>
    </row>
    <row r="538" spans="1:11" x14ac:dyDescent="0.25">
      <c r="A538">
        <v>20201231</v>
      </c>
      <c r="B538" t="s">
        <v>1605</v>
      </c>
      <c r="C538" t="s">
        <v>1606</v>
      </c>
      <c r="D538" t="s">
        <v>1632</v>
      </c>
      <c r="E538" t="s">
        <v>1631</v>
      </c>
      <c r="F538">
        <v>197250</v>
      </c>
      <c r="G538">
        <v>2651040</v>
      </c>
      <c r="J538" t="s">
        <v>63</v>
      </c>
      <c r="K538">
        <v>30491479.870000001</v>
      </c>
    </row>
    <row r="539" spans="1:11" x14ac:dyDescent="0.25">
      <c r="A539">
        <v>20201231</v>
      </c>
      <c r="B539" t="s">
        <v>1605</v>
      </c>
      <c r="C539" t="s">
        <v>1606</v>
      </c>
      <c r="D539" t="s">
        <v>1635</v>
      </c>
      <c r="E539" t="s">
        <v>1634</v>
      </c>
      <c r="F539">
        <v>8440</v>
      </c>
      <c r="G539">
        <v>1046306.8</v>
      </c>
      <c r="J539" t="s">
        <v>63</v>
      </c>
      <c r="K539">
        <v>30491479.870000001</v>
      </c>
    </row>
    <row r="540" spans="1:11" x14ac:dyDescent="0.25">
      <c r="A540">
        <v>20201231</v>
      </c>
      <c r="B540" t="s">
        <v>1605</v>
      </c>
      <c r="C540" t="s">
        <v>1606</v>
      </c>
      <c r="D540" t="s">
        <v>1638</v>
      </c>
      <c r="E540" t="s">
        <v>1637</v>
      </c>
      <c r="F540">
        <v>9252</v>
      </c>
      <c r="G540">
        <v>1929048.48</v>
      </c>
      <c r="J540" t="s">
        <v>63</v>
      </c>
      <c r="K540">
        <v>30491479.870000001</v>
      </c>
    </row>
    <row r="541" spans="1:11" x14ac:dyDescent="0.25">
      <c r="A541">
        <v>20201231</v>
      </c>
      <c r="B541" t="s">
        <v>1605</v>
      </c>
      <c r="C541" t="s">
        <v>1606</v>
      </c>
      <c r="D541" t="s">
        <v>1640</v>
      </c>
      <c r="E541" t="s">
        <v>1639</v>
      </c>
      <c r="F541">
        <v>338</v>
      </c>
      <c r="G541">
        <v>1057216.68</v>
      </c>
      <c r="J541" t="s">
        <v>63</v>
      </c>
      <c r="K541">
        <v>30491479.870000001</v>
      </c>
    </row>
    <row r="542" spans="1:11" x14ac:dyDescent="0.25">
      <c r="A542">
        <v>20201231</v>
      </c>
      <c r="B542" t="s">
        <v>1605</v>
      </c>
      <c r="C542" t="s">
        <v>1606</v>
      </c>
      <c r="D542" t="s">
        <v>209</v>
      </c>
      <c r="E542" t="s">
        <v>1642</v>
      </c>
      <c r="G542">
        <v>35284781.340000004</v>
      </c>
      <c r="I542">
        <v>44210</v>
      </c>
      <c r="J542" t="s">
        <v>63</v>
      </c>
      <c r="K542">
        <v>30491479.870000001</v>
      </c>
    </row>
    <row r="543" spans="1:11" x14ac:dyDescent="0.25">
      <c r="A543">
        <v>20201231</v>
      </c>
      <c r="B543" t="s">
        <v>1605</v>
      </c>
      <c r="C543" t="s">
        <v>1606</v>
      </c>
      <c r="D543" t="s">
        <v>209</v>
      </c>
      <c r="E543" t="s">
        <v>1643</v>
      </c>
      <c r="G543">
        <v>1.24</v>
      </c>
      <c r="I543">
        <v>44200</v>
      </c>
      <c r="J543" t="s">
        <v>63</v>
      </c>
      <c r="K543">
        <v>30491479.870000001</v>
      </c>
    </row>
    <row r="544" spans="1:11" x14ac:dyDescent="0.25">
      <c r="A544">
        <v>20201231</v>
      </c>
      <c r="B544" t="s">
        <v>1605</v>
      </c>
      <c r="C544" t="s">
        <v>1606</v>
      </c>
      <c r="D544" t="s">
        <v>209</v>
      </c>
      <c r="E544" t="s">
        <v>1644</v>
      </c>
      <c r="G544">
        <v>-5045.9813775000002</v>
      </c>
      <c r="I544">
        <v>44210</v>
      </c>
      <c r="J544" t="s">
        <v>63</v>
      </c>
      <c r="K544">
        <v>30491479.870000001</v>
      </c>
    </row>
    <row r="545" spans="1:11" x14ac:dyDescent="0.25">
      <c r="A545">
        <v>20201231</v>
      </c>
      <c r="B545" t="s">
        <v>1605</v>
      </c>
      <c r="C545" t="s">
        <v>1606</v>
      </c>
      <c r="D545" t="s">
        <v>209</v>
      </c>
      <c r="E545" t="s">
        <v>1645</v>
      </c>
      <c r="G545">
        <v>2270643.8157764999</v>
      </c>
      <c r="I545">
        <v>44210</v>
      </c>
      <c r="J545" t="s">
        <v>63</v>
      </c>
      <c r="K545">
        <v>30491479.870000001</v>
      </c>
    </row>
    <row r="546" spans="1:11" x14ac:dyDescent="0.25">
      <c r="A546">
        <v>20201231</v>
      </c>
      <c r="B546" t="s">
        <v>1605</v>
      </c>
      <c r="C546" t="s">
        <v>1606</v>
      </c>
      <c r="D546" t="s">
        <v>209</v>
      </c>
      <c r="E546" t="s">
        <v>1646</v>
      </c>
      <c r="G546">
        <v>5046.53</v>
      </c>
      <c r="I546">
        <v>44200</v>
      </c>
      <c r="J546" t="s">
        <v>63</v>
      </c>
      <c r="K546">
        <v>30491479.870000001</v>
      </c>
    </row>
    <row r="547" spans="1:11" x14ac:dyDescent="0.25">
      <c r="A547">
        <v>20201231</v>
      </c>
      <c r="B547" t="s">
        <v>1605</v>
      </c>
      <c r="C547" t="s">
        <v>1606</v>
      </c>
      <c r="D547" t="s">
        <v>209</v>
      </c>
      <c r="E547" t="s">
        <v>1647</v>
      </c>
      <c r="G547">
        <v>-173839.91620049998</v>
      </c>
      <c r="I547">
        <v>44210</v>
      </c>
      <c r="J547" t="s">
        <v>63</v>
      </c>
      <c r="K547">
        <v>30491479.870000001</v>
      </c>
    </row>
    <row r="548" spans="1:11" x14ac:dyDescent="0.25">
      <c r="A548">
        <v>20201231</v>
      </c>
      <c r="B548" t="s">
        <v>1605</v>
      </c>
      <c r="C548" t="s">
        <v>1606</v>
      </c>
      <c r="D548" t="s">
        <v>209</v>
      </c>
      <c r="E548" t="s">
        <v>1648</v>
      </c>
      <c r="G548">
        <v>-14139656.233492499</v>
      </c>
      <c r="I548">
        <v>44210</v>
      </c>
      <c r="J548" t="s">
        <v>63</v>
      </c>
      <c r="K548">
        <v>30491479.870000001</v>
      </c>
    </row>
    <row r="549" spans="1:11" x14ac:dyDescent="0.25">
      <c r="A549">
        <v>20201231</v>
      </c>
      <c r="B549" t="s">
        <v>1605</v>
      </c>
      <c r="C549" t="s">
        <v>1606</v>
      </c>
      <c r="D549" t="s">
        <v>209</v>
      </c>
      <c r="E549" t="s">
        <v>1646</v>
      </c>
      <c r="G549">
        <v>-5052.46</v>
      </c>
      <c r="I549">
        <v>44200</v>
      </c>
      <c r="J549" t="s">
        <v>63</v>
      </c>
      <c r="K549">
        <v>30491479.870000001</v>
      </c>
    </row>
    <row r="550" spans="1:11" x14ac:dyDescent="0.25">
      <c r="A550">
        <v>20201231</v>
      </c>
      <c r="B550" t="s">
        <v>1605</v>
      </c>
      <c r="C550" t="s">
        <v>1606</v>
      </c>
      <c r="D550" t="s">
        <v>209</v>
      </c>
      <c r="E550" t="s">
        <v>1645</v>
      </c>
      <c r="G550">
        <v>-2252852.4157765</v>
      </c>
      <c r="I550">
        <v>44210</v>
      </c>
      <c r="J550" t="s">
        <v>63</v>
      </c>
      <c r="K550">
        <v>30491479.870000001</v>
      </c>
    </row>
    <row r="551" spans="1:11" x14ac:dyDescent="0.25">
      <c r="A551">
        <v>20201231</v>
      </c>
      <c r="B551" t="s">
        <v>1605</v>
      </c>
      <c r="C551" t="s">
        <v>1606</v>
      </c>
      <c r="D551" t="s">
        <v>209</v>
      </c>
      <c r="E551" t="s">
        <v>1647</v>
      </c>
      <c r="G551">
        <v>172750.99620049997</v>
      </c>
      <c r="I551">
        <v>44210</v>
      </c>
      <c r="J551" t="s">
        <v>63</v>
      </c>
      <c r="K551">
        <v>30491479.870000001</v>
      </c>
    </row>
    <row r="552" spans="1:11" x14ac:dyDescent="0.25">
      <c r="A552">
        <v>20201231</v>
      </c>
      <c r="B552" t="s">
        <v>1605</v>
      </c>
      <c r="C552" t="s">
        <v>1606</v>
      </c>
      <c r="D552" t="s">
        <v>209</v>
      </c>
      <c r="E552" t="s">
        <v>1642</v>
      </c>
      <c r="G552">
        <v>-35008410</v>
      </c>
      <c r="I552">
        <v>44210</v>
      </c>
      <c r="J552" t="s">
        <v>63</v>
      </c>
      <c r="K552">
        <v>30491479.870000001</v>
      </c>
    </row>
    <row r="553" spans="1:11" x14ac:dyDescent="0.25">
      <c r="A553">
        <v>20201231</v>
      </c>
      <c r="B553" t="s">
        <v>1605</v>
      </c>
      <c r="C553" t="s">
        <v>1606</v>
      </c>
      <c r="D553" t="s">
        <v>209</v>
      </c>
      <c r="E553" t="s">
        <v>1648</v>
      </c>
      <c r="G553">
        <v>14051086.1334925</v>
      </c>
      <c r="I553">
        <v>44210</v>
      </c>
      <c r="J553" t="s">
        <v>63</v>
      </c>
      <c r="K553">
        <v>30491479.870000001</v>
      </c>
    </row>
    <row r="554" spans="1:11" x14ac:dyDescent="0.25">
      <c r="A554">
        <v>20201231</v>
      </c>
      <c r="B554" t="s">
        <v>1605</v>
      </c>
      <c r="C554" t="s">
        <v>1606</v>
      </c>
      <c r="D554" t="s">
        <v>209</v>
      </c>
      <c r="E554" t="s">
        <v>1643</v>
      </c>
      <c r="G554">
        <v>-1.24</v>
      </c>
      <c r="I554">
        <v>44200</v>
      </c>
      <c r="J554" t="s">
        <v>63</v>
      </c>
      <c r="K554">
        <v>30491479.870000001</v>
      </c>
    </row>
    <row r="555" spans="1:11" x14ac:dyDescent="0.25">
      <c r="A555">
        <v>20201231</v>
      </c>
      <c r="B555" t="s">
        <v>1605</v>
      </c>
      <c r="C555" t="s">
        <v>1606</v>
      </c>
      <c r="D555" t="s">
        <v>209</v>
      </c>
      <c r="E555" t="s">
        <v>1644</v>
      </c>
      <c r="G555">
        <v>5049.2213775</v>
      </c>
      <c r="I555">
        <v>44210</v>
      </c>
      <c r="J555" t="s">
        <v>63</v>
      </c>
      <c r="K555">
        <v>30491479.870000001</v>
      </c>
    </row>
    <row r="556" spans="1:11" x14ac:dyDescent="0.25">
      <c r="A556">
        <v>20201231</v>
      </c>
      <c r="B556" t="s">
        <v>1649</v>
      </c>
      <c r="C556" t="s">
        <v>1650</v>
      </c>
      <c r="E556" t="s">
        <v>89</v>
      </c>
      <c r="G556">
        <v>-10.84</v>
      </c>
      <c r="J556" t="s">
        <v>63</v>
      </c>
      <c r="K556">
        <v>24846607.949999999</v>
      </c>
    </row>
    <row r="557" spans="1:11" x14ac:dyDescent="0.25">
      <c r="A557">
        <v>20201231</v>
      </c>
      <c r="B557" t="s">
        <v>1649</v>
      </c>
      <c r="C557" t="s">
        <v>1650</v>
      </c>
      <c r="E557" t="s">
        <v>79</v>
      </c>
      <c r="G557">
        <v>-494.31</v>
      </c>
      <c r="J557" t="s">
        <v>63</v>
      </c>
      <c r="K557">
        <v>24846607.949999999</v>
      </c>
    </row>
    <row r="558" spans="1:11" x14ac:dyDescent="0.25">
      <c r="A558">
        <v>20201231</v>
      </c>
      <c r="B558" t="s">
        <v>1649</v>
      </c>
      <c r="C558" t="s">
        <v>1650</v>
      </c>
      <c r="E558" t="s">
        <v>80</v>
      </c>
      <c r="G558">
        <v>-758.25</v>
      </c>
      <c r="J558" t="s">
        <v>63</v>
      </c>
      <c r="K558">
        <v>24846607.949999999</v>
      </c>
    </row>
    <row r="559" spans="1:11" x14ac:dyDescent="0.25">
      <c r="A559">
        <v>20201231</v>
      </c>
      <c r="B559" t="s">
        <v>1649</v>
      </c>
      <c r="C559" t="s">
        <v>1650</v>
      </c>
      <c r="E559" t="s">
        <v>84</v>
      </c>
      <c r="G559">
        <v>-2877.76</v>
      </c>
      <c r="J559" t="s">
        <v>63</v>
      </c>
      <c r="K559">
        <v>24846607.949999999</v>
      </c>
    </row>
    <row r="560" spans="1:11" x14ac:dyDescent="0.25">
      <c r="A560">
        <v>20201231</v>
      </c>
      <c r="B560" t="s">
        <v>1649</v>
      </c>
      <c r="C560" t="s">
        <v>1650</v>
      </c>
      <c r="E560" t="s">
        <v>75</v>
      </c>
      <c r="G560">
        <v>-634.04999999999995</v>
      </c>
      <c r="J560" t="s">
        <v>63</v>
      </c>
      <c r="K560">
        <v>24846607.949999999</v>
      </c>
    </row>
    <row r="561" spans="1:11" x14ac:dyDescent="0.25">
      <c r="A561">
        <v>20201231</v>
      </c>
      <c r="B561" t="s">
        <v>1649</v>
      </c>
      <c r="C561" t="s">
        <v>1650</v>
      </c>
      <c r="E561" t="s">
        <v>75</v>
      </c>
      <c r="G561">
        <v>-512.59</v>
      </c>
      <c r="J561" t="s">
        <v>63</v>
      </c>
      <c r="K561">
        <v>24846607.949999999</v>
      </c>
    </row>
    <row r="562" spans="1:11" x14ac:dyDescent="0.25">
      <c r="A562">
        <v>20201231</v>
      </c>
      <c r="B562" t="s">
        <v>1649</v>
      </c>
      <c r="C562" t="s">
        <v>1650</v>
      </c>
      <c r="E562" t="s">
        <v>61</v>
      </c>
      <c r="G562">
        <v>303770.59999999998</v>
      </c>
      <c r="J562" t="s">
        <v>63</v>
      </c>
      <c r="K562">
        <v>24846607.949999999</v>
      </c>
    </row>
    <row r="563" spans="1:11" x14ac:dyDescent="0.25">
      <c r="A563">
        <v>20201231</v>
      </c>
      <c r="B563" t="s">
        <v>1649</v>
      </c>
      <c r="C563" t="s">
        <v>1650</v>
      </c>
      <c r="E563" t="s">
        <v>69</v>
      </c>
      <c r="G563">
        <v>-22105.97</v>
      </c>
      <c r="J563" t="s">
        <v>63</v>
      </c>
      <c r="K563">
        <v>24846607.949999999</v>
      </c>
    </row>
    <row r="564" spans="1:11" x14ac:dyDescent="0.25">
      <c r="A564">
        <v>20201231</v>
      </c>
      <c r="B564" t="s">
        <v>1649</v>
      </c>
      <c r="C564" t="s">
        <v>1650</v>
      </c>
      <c r="E564" t="s">
        <v>91</v>
      </c>
      <c r="G564">
        <v>-11003.14</v>
      </c>
      <c r="J564" t="s">
        <v>63</v>
      </c>
      <c r="K564">
        <v>24846607.949999999</v>
      </c>
    </row>
    <row r="565" spans="1:11" x14ac:dyDescent="0.25">
      <c r="A565">
        <v>20201231</v>
      </c>
      <c r="B565" t="s">
        <v>1649</v>
      </c>
      <c r="C565" t="s">
        <v>1650</v>
      </c>
      <c r="E565" t="s">
        <v>81</v>
      </c>
      <c r="G565">
        <v>-4135.8900000000003</v>
      </c>
      <c r="J565" t="s">
        <v>63</v>
      </c>
      <c r="K565">
        <v>24846607.949999999</v>
      </c>
    </row>
    <row r="566" spans="1:11" x14ac:dyDescent="0.25">
      <c r="A566">
        <v>20201231</v>
      </c>
      <c r="B566" t="s">
        <v>1649</v>
      </c>
      <c r="C566" t="s">
        <v>1650</v>
      </c>
      <c r="E566" t="s">
        <v>90</v>
      </c>
      <c r="G566">
        <v>-15.19</v>
      </c>
      <c r="J566" t="s">
        <v>63</v>
      </c>
      <c r="K566">
        <v>24846607.949999999</v>
      </c>
    </row>
    <row r="567" spans="1:11" x14ac:dyDescent="0.25">
      <c r="A567">
        <v>20201231</v>
      </c>
      <c r="B567" t="s">
        <v>1649</v>
      </c>
      <c r="C567" t="s">
        <v>1650</v>
      </c>
      <c r="E567" t="s">
        <v>82</v>
      </c>
      <c r="G567">
        <v>24330.73</v>
      </c>
      <c r="J567" t="s">
        <v>63</v>
      </c>
      <c r="K567">
        <v>24846607.949999999</v>
      </c>
    </row>
    <row r="568" spans="1:11" x14ac:dyDescent="0.25">
      <c r="A568">
        <v>20201231</v>
      </c>
      <c r="B568" t="s">
        <v>1649</v>
      </c>
      <c r="C568" t="s">
        <v>1650</v>
      </c>
      <c r="E568" t="s">
        <v>66</v>
      </c>
      <c r="G568">
        <v>-1.18</v>
      </c>
      <c r="J568" t="s">
        <v>63</v>
      </c>
      <c r="K568">
        <v>24846607.949999999</v>
      </c>
    </row>
    <row r="569" spans="1:11" x14ac:dyDescent="0.25">
      <c r="A569">
        <v>20201231</v>
      </c>
      <c r="B569" t="s">
        <v>1649</v>
      </c>
      <c r="C569" t="s">
        <v>1650</v>
      </c>
      <c r="E569" t="s">
        <v>92</v>
      </c>
      <c r="G569">
        <v>-82.8</v>
      </c>
      <c r="J569" t="s">
        <v>63</v>
      </c>
      <c r="K569">
        <v>24846607.949999999</v>
      </c>
    </row>
    <row r="570" spans="1:11" x14ac:dyDescent="0.25">
      <c r="A570">
        <v>20201231</v>
      </c>
      <c r="B570" t="s">
        <v>1649</v>
      </c>
      <c r="C570" t="s">
        <v>1650</v>
      </c>
      <c r="D570" t="s">
        <v>1652</v>
      </c>
      <c r="E570" t="s">
        <v>1651</v>
      </c>
      <c r="F570">
        <v>91331</v>
      </c>
      <c r="G570">
        <v>3277869.59</v>
      </c>
      <c r="J570" t="s">
        <v>63</v>
      </c>
      <c r="K570">
        <v>24846607.949999999</v>
      </c>
    </row>
    <row r="571" spans="1:11" x14ac:dyDescent="0.25">
      <c r="A571">
        <v>20201231</v>
      </c>
      <c r="B571" t="s">
        <v>1649</v>
      </c>
      <c r="C571" t="s">
        <v>1650</v>
      </c>
      <c r="D571" t="s">
        <v>1655</v>
      </c>
      <c r="E571" t="s">
        <v>1654</v>
      </c>
      <c r="F571">
        <v>44637</v>
      </c>
      <c r="G571">
        <v>2776867.77</v>
      </c>
      <c r="J571" t="s">
        <v>63</v>
      </c>
      <c r="K571">
        <v>24846607.949999999</v>
      </c>
    </row>
    <row r="572" spans="1:11" x14ac:dyDescent="0.25">
      <c r="A572">
        <v>20201231</v>
      </c>
      <c r="B572" t="s">
        <v>1649</v>
      </c>
      <c r="C572" t="s">
        <v>1650</v>
      </c>
      <c r="D572" t="s">
        <v>1658</v>
      </c>
      <c r="E572" t="s">
        <v>1657</v>
      </c>
      <c r="F572">
        <v>507897</v>
      </c>
      <c r="G572">
        <v>3010711.84</v>
      </c>
      <c r="J572" t="s">
        <v>63</v>
      </c>
      <c r="K572">
        <v>24846607.949999999</v>
      </c>
    </row>
    <row r="573" spans="1:11" x14ac:dyDescent="0.25">
      <c r="A573">
        <v>20201231</v>
      </c>
      <c r="B573" t="s">
        <v>1649</v>
      </c>
      <c r="C573" t="s">
        <v>1650</v>
      </c>
      <c r="D573" t="s">
        <v>1661</v>
      </c>
      <c r="E573" t="s">
        <v>1660</v>
      </c>
      <c r="F573">
        <v>23117</v>
      </c>
      <c r="G573">
        <v>2750691.83</v>
      </c>
      <c r="J573" t="s">
        <v>63</v>
      </c>
      <c r="K573">
        <v>24846607.949999999</v>
      </c>
    </row>
    <row r="574" spans="1:11" x14ac:dyDescent="0.25">
      <c r="A574">
        <v>20201231</v>
      </c>
      <c r="B574" t="s">
        <v>1649</v>
      </c>
      <c r="C574" t="s">
        <v>1650</v>
      </c>
      <c r="D574" t="s">
        <v>1665</v>
      </c>
      <c r="E574" t="s">
        <v>1663</v>
      </c>
      <c r="F574">
        <v>23134</v>
      </c>
      <c r="G574">
        <v>1176363.8999999999</v>
      </c>
      <c r="J574" t="s">
        <v>63</v>
      </c>
      <c r="K574">
        <v>24846607.949999999</v>
      </c>
    </row>
    <row r="575" spans="1:11" x14ac:dyDescent="0.25">
      <c r="A575">
        <v>20201231</v>
      </c>
      <c r="B575" t="s">
        <v>1649</v>
      </c>
      <c r="C575" t="s">
        <v>1650</v>
      </c>
      <c r="D575" t="s">
        <v>1668</v>
      </c>
      <c r="E575" t="s">
        <v>1667</v>
      </c>
      <c r="F575">
        <v>49980</v>
      </c>
      <c r="G575">
        <v>1262094.96</v>
      </c>
      <c r="J575" t="s">
        <v>63</v>
      </c>
      <c r="K575">
        <v>24846607.949999999</v>
      </c>
    </row>
    <row r="576" spans="1:11" x14ac:dyDescent="0.25">
      <c r="A576">
        <v>20201231</v>
      </c>
      <c r="B576" t="s">
        <v>1649</v>
      </c>
      <c r="C576" t="s">
        <v>1650</v>
      </c>
      <c r="D576" t="s">
        <v>1671</v>
      </c>
      <c r="E576" t="s">
        <v>1670</v>
      </c>
      <c r="F576">
        <v>550412</v>
      </c>
      <c r="G576">
        <v>2248267.9</v>
      </c>
      <c r="J576" t="s">
        <v>63</v>
      </c>
      <c r="K576">
        <v>24846607.949999999</v>
      </c>
    </row>
    <row r="577" spans="1:11" x14ac:dyDescent="0.25">
      <c r="A577">
        <v>20201231</v>
      </c>
      <c r="B577" t="s">
        <v>1649</v>
      </c>
      <c r="C577" t="s">
        <v>1650</v>
      </c>
      <c r="D577" t="s">
        <v>437</v>
      </c>
      <c r="E577" t="s">
        <v>436</v>
      </c>
      <c r="F577">
        <v>12044</v>
      </c>
      <c r="G577">
        <v>2501297.92</v>
      </c>
      <c r="J577" t="s">
        <v>63</v>
      </c>
      <c r="K577">
        <v>24846607.949999999</v>
      </c>
    </row>
    <row r="578" spans="1:11" x14ac:dyDescent="0.25">
      <c r="A578">
        <v>20201231</v>
      </c>
      <c r="B578" t="s">
        <v>1649</v>
      </c>
      <c r="C578" t="s">
        <v>1650</v>
      </c>
      <c r="D578" t="s">
        <v>1674</v>
      </c>
      <c r="E578" t="s">
        <v>1673</v>
      </c>
      <c r="F578">
        <v>110492</v>
      </c>
      <c r="G578">
        <v>2554575.04</v>
      </c>
      <c r="J578" t="s">
        <v>63</v>
      </c>
      <c r="K578">
        <v>24846607.949999999</v>
      </c>
    </row>
    <row r="579" spans="1:11" x14ac:dyDescent="0.25">
      <c r="A579">
        <v>20201231</v>
      </c>
      <c r="B579" t="s">
        <v>1649</v>
      </c>
      <c r="C579" t="s">
        <v>1650</v>
      </c>
      <c r="D579" t="s">
        <v>1677</v>
      </c>
      <c r="E579" t="s">
        <v>1676</v>
      </c>
      <c r="F579">
        <v>10093</v>
      </c>
      <c r="G579">
        <v>1752346.66</v>
      </c>
      <c r="J579" t="s">
        <v>63</v>
      </c>
      <c r="K579">
        <v>24846607.949999999</v>
      </c>
    </row>
    <row r="580" spans="1:11" x14ac:dyDescent="0.25">
      <c r="A580">
        <v>20201231</v>
      </c>
      <c r="B580" t="s">
        <v>1649</v>
      </c>
      <c r="C580" t="s">
        <v>1650</v>
      </c>
      <c r="D580" t="s">
        <v>1680</v>
      </c>
      <c r="E580" t="s">
        <v>1679</v>
      </c>
      <c r="F580">
        <v>5206</v>
      </c>
      <c r="G580">
        <v>1250051.18</v>
      </c>
      <c r="J580" t="s">
        <v>63</v>
      </c>
      <c r="K580">
        <v>24846607.949999999</v>
      </c>
    </row>
    <row r="581" spans="1:11" x14ac:dyDescent="0.25">
      <c r="A581">
        <v>20201231</v>
      </c>
      <c r="B581" t="s">
        <v>98</v>
      </c>
      <c r="C581" t="s">
        <v>99</v>
      </c>
      <c r="E581" t="s">
        <v>72</v>
      </c>
      <c r="G581">
        <v>11441.86</v>
      </c>
      <c r="J581" t="s">
        <v>57</v>
      </c>
      <c r="K581">
        <v>107190099.39</v>
      </c>
    </row>
    <row r="582" spans="1:11" x14ac:dyDescent="0.25">
      <c r="A582">
        <v>20201231</v>
      </c>
      <c r="B582" t="s">
        <v>98</v>
      </c>
      <c r="C582" t="s">
        <v>99</v>
      </c>
      <c r="E582" t="s">
        <v>89</v>
      </c>
      <c r="G582">
        <v>-9.65</v>
      </c>
      <c r="J582" t="s">
        <v>57</v>
      </c>
      <c r="K582">
        <v>107190099.39</v>
      </c>
    </row>
    <row r="583" spans="1:11" x14ac:dyDescent="0.25">
      <c r="A583">
        <v>20201231</v>
      </c>
      <c r="B583" t="s">
        <v>98</v>
      </c>
      <c r="C583" t="s">
        <v>99</v>
      </c>
      <c r="E583" t="s">
        <v>71</v>
      </c>
      <c r="G583">
        <v>16697.79</v>
      </c>
      <c r="J583" t="s">
        <v>57</v>
      </c>
      <c r="K583">
        <v>107190099.39</v>
      </c>
    </row>
    <row r="584" spans="1:11" x14ac:dyDescent="0.25">
      <c r="A584">
        <v>20201231</v>
      </c>
      <c r="B584" t="s">
        <v>98</v>
      </c>
      <c r="C584" t="s">
        <v>99</v>
      </c>
      <c r="E584" t="s">
        <v>66</v>
      </c>
      <c r="G584">
        <v>-54.14</v>
      </c>
      <c r="J584" t="s">
        <v>57</v>
      </c>
      <c r="K584">
        <v>107190099.39</v>
      </c>
    </row>
    <row r="585" spans="1:11" x14ac:dyDescent="0.25">
      <c r="A585">
        <v>20201231</v>
      </c>
      <c r="B585" t="s">
        <v>98</v>
      </c>
      <c r="C585" t="s">
        <v>99</v>
      </c>
      <c r="E585" t="s">
        <v>82</v>
      </c>
      <c r="G585">
        <v>83195.649999999994</v>
      </c>
      <c r="J585" t="s">
        <v>57</v>
      </c>
      <c r="K585">
        <v>107190099.39</v>
      </c>
    </row>
    <row r="586" spans="1:11" x14ac:dyDescent="0.25">
      <c r="A586">
        <v>20201231</v>
      </c>
      <c r="B586" t="s">
        <v>98</v>
      </c>
      <c r="C586" t="s">
        <v>99</v>
      </c>
      <c r="E586" t="s">
        <v>100</v>
      </c>
      <c r="G586">
        <v>404188.34</v>
      </c>
      <c r="J586" t="s">
        <v>57</v>
      </c>
      <c r="K586">
        <v>107190099.39</v>
      </c>
    </row>
    <row r="587" spans="1:11" x14ac:dyDescent="0.25">
      <c r="A587">
        <v>20201231</v>
      </c>
      <c r="B587" t="s">
        <v>98</v>
      </c>
      <c r="C587" t="s">
        <v>99</v>
      </c>
      <c r="E587" t="s">
        <v>72</v>
      </c>
      <c r="G587">
        <v>37098.480000000003</v>
      </c>
      <c r="J587" t="s">
        <v>57</v>
      </c>
      <c r="K587">
        <v>107190099.39</v>
      </c>
    </row>
    <row r="588" spans="1:11" x14ac:dyDescent="0.25">
      <c r="A588">
        <v>20201231</v>
      </c>
      <c r="B588" t="s">
        <v>98</v>
      </c>
      <c r="C588" t="s">
        <v>99</v>
      </c>
      <c r="E588" t="s">
        <v>90</v>
      </c>
      <c r="G588">
        <v>-14.06</v>
      </c>
      <c r="J588" t="s">
        <v>57</v>
      </c>
      <c r="K588">
        <v>107190099.39</v>
      </c>
    </row>
    <row r="589" spans="1:11" x14ac:dyDescent="0.25">
      <c r="A589">
        <v>20201231</v>
      </c>
      <c r="B589" t="s">
        <v>98</v>
      </c>
      <c r="C589" t="s">
        <v>99</v>
      </c>
      <c r="E589" t="s">
        <v>81</v>
      </c>
      <c r="G589">
        <v>-15280.43</v>
      </c>
      <c r="J589" t="s">
        <v>57</v>
      </c>
      <c r="K589">
        <v>107190099.39</v>
      </c>
    </row>
    <row r="590" spans="1:11" x14ac:dyDescent="0.25">
      <c r="A590">
        <v>20201231</v>
      </c>
      <c r="B590" t="s">
        <v>98</v>
      </c>
      <c r="C590" t="s">
        <v>99</v>
      </c>
      <c r="E590" t="s">
        <v>91</v>
      </c>
      <c r="G590">
        <v>-50722.28</v>
      </c>
      <c r="J590" t="s">
        <v>57</v>
      </c>
      <c r="K590">
        <v>107190099.39</v>
      </c>
    </row>
    <row r="591" spans="1:11" x14ac:dyDescent="0.25">
      <c r="A591">
        <v>20201231</v>
      </c>
      <c r="B591" t="s">
        <v>98</v>
      </c>
      <c r="C591" t="s">
        <v>99</v>
      </c>
      <c r="E591" t="s">
        <v>69</v>
      </c>
      <c r="G591">
        <v>-107318.57</v>
      </c>
      <c r="J591" t="s">
        <v>57</v>
      </c>
      <c r="K591">
        <v>107190099.39</v>
      </c>
    </row>
    <row r="592" spans="1:11" x14ac:dyDescent="0.25">
      <c r="A592">
        <v>20201231</v>
      </c>
      <c r="B592" t="s">
        <v>98</v>
      </c>
      <c r="C592" t="s">
        <v>99</v>
      </c>
      <c r="E592" t="s">
        <v>92</v>
      </c>
      <c r="G592">
        <v>-83.2</v>
      </c>
      <c r="J592" t="s">
        <v>57</v>
      </c>
      <c r="K592">
        <v>107190099.39</v>
      </c>
    </row>
    <row r="593" spans="1:11" x14ac:dyDescent="0.25">
      <c r="A593">
        <v>20201231</v>
      </c>
      <c r="B593" t="s">
        <v>98</v>
      </c>
      <c r="C593" t="s">
        <v>99</v>
      </c>
      <c r="E593" t="s">
        <v>75</v>
      </c>
      <c r="G593">
        <v>-2335.58</v>
      </c>
      <c r="J593" t="s">
        <v>57</v>
      </c>
      <c r="K593">
        <v>107190099.39</v>
      </c>
    </row>
    <row r="594" spans="1:11" x14ac:dyDescent="0.25">
      <c r="A594">
        <v>20201231</v>
      </c>
      <c r="B594" t="s">
        <v>98</v>
      </c>
      <c r="C594" t="s">
        <v>99</v>
      </c>
      <c r="E594" t="s">
        <v>101</v>
      </c>
      <c r="G594">
        <v>-0.12</v>
      </c>
      <c r="J594" t="s">
        <v>57</v>
      </c>
      <c r="K594">
        <v>107190099.39</v>
      </c>
    </row>
    <row r="595" spans="1:11" x14ac:dyDescent="0.25">
      <c r="A595">
        <v>20201231</v>
      </c>
      <c r="B595" t="s">
        <v>98</v>
      </c>
      <c r="C595" t="s">
        <v>99</v>
      </c>
      <c r="E595" t="s">
        <v>94</v>
      </c>
      <c r="G595">
        <v>-35.909999999999997</v>
      </c>
      <c r="J595" t="s">
        <v>57</v>
      </c>
      <c r="K595">
        <v>107190099.39</v>
      </c>
    </row>
    <row r="596" spans="1:11" x14ac:dyDescent="0.25">
      <c r="A596">
        <v>20201231</v>
      </c>
      <c r="B596" t="s">
        <v>98</v>
      </c>
      <c r="C596" t="s">
        <v>99</v>
      </c>
      <c r="E596" t="s">
        <v>84</v>
      </c>
      <c r="G596">
        <v>-13265.84</v>
      </c>
      <c r="J596" t="s">
        <v>57</v>
      </c>
      <c r="K596">
        <v>107190099.39</v>
      </c>
    </row>
    <row r="597" spans="1:11" x14ac:dyDescent="0.25">
      <c r="A597">
        <v>20201231</v>
      </c>
      <c r="B597" t="s">
        <v>98</v>
      </c>
      <c r="C597" t="s">
        <v>99</v>
      </c>
      <c r="E597" t="s">
        <v>80</v>
      </c>
      <c r="G597">
        <v>-2585.92</v>
      </c>
      <c r="J597" t="s">
        <v>57</v>
      </c>
      <c r="K597">
        <v>107190099.39</v>
      </c>
    </row>
    <row r="598" spans="1:11" x14ac:dyDescent="0.25">
      <c r="A598">
        <v>20201231</v>
      </c>
      <c r="B598" t="s">
        <v>98</v>
      </c>
      <c r="C598" t="s">
        <v>99</v>
      </c>
      <c r="E598" t="s">
        <v>79</v>
      </c>
      <c r="G598">
        <v>-1640.67</v>
      </c>
      <c r="J598" t="s">
        <v>57</v>
      </c>
      <c r="K598">
        <v>107190099.39</v>
      </c>
    </row>
    <row r="599" spans="1:11" x14ac:dyDescent="0.25">
      <c r="A599">
        <v>20201231</v>
      </c>
      <c r="B599" t="s">
        <v>98</v>
      </c>
      <c r="C599" t="s">
        <v>99</v>
      </c>
      <c r="E599" t="s">
        <v>61</v>
      </c>
      <c r="G599">
        <v>818878.95</v>
      </c>
      <c r="J599" t="s">
        <v>57</v>
      </c>
      <c r="K599">
        <v>107190099.39</v>
      </c>
    </row>
    <row r="600" spans="1:11" x14ac:dyDescent="0.25">
      <c r="A600">
        <v>20201231</v>
      </c>
      <c r="B600" t="s">
        <v>98</v>
      </c>
      <c r="C600" t="s">
        <v>99</v>
      </c>
      <c r="D600" t="s">
        <v>480</v>
      </c>
      <c r="E600" t="s">
        <v>479</v>
      </c>
      <c r="F600">
        <v>25546</v>
      </c>
      <c r="G600">
        <v>583641.74</v>
      </c>
      <c r="J600" t="s">
        <v>57</v>
      </c>
      <c r="K600">
        <v>107190099.39</v>
      </c>
    </row>
    <row r="601" spans="1:11" x14ac:dyDescent="0.25">
      <c r="A601">
        <v>20201231</v>
      </c>
      <c r="B601" t="s">
        <v>98</v>
      </c>
      <c r="C601" t="s">
        <v>99</v>
      </c>
      <c r="D601" t="s">
        <v>478</v>
      </c>
      <c r="E601" t="s">
        <v>477</v>
      </c>
      <c r="F601">
        <v>11715</v>
      </c>
      <c r="G601">
        <v>1705978.46</v>
      </c>
      <c r="J601" t="s">
        <v>57</v>
      </c>
      <c r="K601">
        <v>107190099.39</v>
      </c>
    </row>
    <row r="602" spans="1:11" x14ac:dyDescent="0.25">
      <c r="A602">
        <v>20201231</v>
      </c>
      <c r="B602" t="s">
        <v>98</v>
      </c>
      <c r="C602" t="s">
        <v>99</v>
      </c>
      <c r="D602" t="s">
        <v>279</v>
      </c>
      <c r="E602" t="s">
        <v>278</v>
      </c>
      <c r="F602">
        <v>14461</v>
      </c>
      <c r="G602">
        <v>4131497.52</v>
      </c>
      <c r="J602" t="s">
        <v>57</v>
      </c>
      <c r="K602">
        <v>107190099.39</v>
      </c>
    </row>
    <row r="603" spans="1:11" x14ac:dyDescent="0.25">
      <c r="A603">
        <v>20201231</v>
      </c>
      <c r="B603" t="s">
        <v>98</v>
      </c>
      <c r="C603" t="s">
        <v>99</v>
      </c>
      <c r="D603" t="s">
        <v>315</v>
      </c>
      <c r="E603" t="s">
        <v>314</v>
      </c>
      <c r="F603">
        <v>50643</v>
      </c>
      <c r="G603">
        <v>583897.43999999994</v>
      </c>
      <c r="J603" t="s">
        <v>57</v>
      </c>
      <c r="K603">
        <v>107190099.39</v>
      </c>
    </row>
    <row r="604" spans="1:11" x14ac:dyDescent="0.25">
      <c r="A604">
        <v>20201231</v>
      </c>
      <c r="B604" t="s">
        <v>98</v>
      </c>
      <c r="C604" t="s">
        <v>99</v>
      </c>
      <c r="D604" t="s">
        <v>274</v>
      </c>
      <c r="E604" t="s">
        <v>270</v>
      </c>
      <c r="F604">
        <v>7293</v>
      </c>
      <c r="G604">
        <v>539984.1</v>
      </c>
      <c r="J604" t="s">
        <v>57</v>
      </c>
      <c r="K604">
        <v>107190099.39</v>
      </c>
    </row>
    <row r="605" spans="1:11" x14ac:dyDescent="0.25">
      <c r="A605">
        <v>20201231</v>
      </c>
      <c r="B605" t="s">
        <v>98</v>
      </c>
      <c r="C605" t="s">
        <v>99</v>
      </c>
      <c r="D605" t="s">
        <v>482</v>
      </c>
      <c r="E605" t="s">
        <v>481</v>
      </c>
      <c r="F605">
        <v>2082</v>
      </c>
      <c r="G605">
        <v>2002003.15</v>
      </c>
      <c r="J605" t="s">
        <v>57</v>
      </c>
      <c r="K605">
        <v>107190099.39</v>
      </c>
    </row>
    <row r="606" spans="1:11" x14ac:dyDescent="0.25">
      <c r="A606">
        <v>20201231</v>
      </c>
      <c r="B606" t="s">
        <v>98</v>
      </c>
      <c r="C606" t="s">
        <v>99</v>
      </c>
      <c r="D606" t="s">
        <v>277</v>
      </c>
      <c r="E606" t="s">
        <v>276</v>
      </c>
      <c r="F606">
        <v>54637</v>
      </c>
      <c r="G606">
        <v>5266902.24</v>
      </c>
      <c r="J606" t="s">
        <v>57</v>
      </c>
      <c r="K606">
        <v>107190099.39</v>
      </c>
    </row>
    <row r="607" spans="1:11" x14ac:dyDescent="0.25">
      <c r="A607">
        <v>20201231</v>
      </c>
      <c r="B607" t="s">
        <v>98</v>
      </c>
      <c r="C607" t="s">
        <v>99</v>
      </c>
      <c r="D607" t="s">
        <v>485</v>
      </c>
      <c r="E607" t="s">
        <v>484</v>
      </c>
      <c r="F607">
        <v>36165</v>
      </c>
      <c r="G607">
        <v>1967486.79</v>
      </c>
      <c r="J607" t="s">
        <v>57</v>
      </c>
      <c r="K607">
        <v>107190099.39</v>
      </c>
    </row>
    <row r="608" spans="1:11" x14ac:dyDescent="0.25">
      <c r="A608">
        <v>20201231</v>
      </c>
      <c r="B608" t="s">
        <v>98</v>
      </c>
      <c r="C608" t="s">
        <v>99</v>
      </c>
      <c r="D608" t="s">
        <v>476</v>
      </c>
      <c r="E608" t="s">
        <v>475</v>
      </c>
      <c r="F608">
        <v>123</v>
      </c>
      <c r="G608">
        <v>424194.11</v>
      </c>
      <c r="J608" t="s">
        <v>57</v>
      </c>
      <c r="K608">
        <v>107190099.39</v>
      </c>
    </row>
    <row r="609" spans="1:11" x14ac:dyDescent="0.25">
      <c r="A609">
        <v>20201231</v>
      </c>
      <c r="B609" t="s">
        <v>98</v>
      </c>
      <c r="C609" t="s">
        <v>99</v>
      </c>
      <c r="D609" t="s">
        <v>490</v>
      </c>
      <c r="E609" t="s">
        <v>489</v>
      </c>
      <c r="F609">
        <v>14586</v>
      </c>
      <c r="G609">
        <v>3101.81</v>
      </c>
      <c r="J609" t="s">
        <v>57</v>
      </c>
      <c r="K609">
        <v>107190099.39</v>
      </c>
    </row>
    <row r="610" spans="1:11" x14ac:dyDescent="0.25">
      <c r="A610">
        <v>20201231</v>
      </c>
      <c r="B610" t="s">
        <v>98</v>
      </c>
      <c r="C610" t="s">
        <v>99</v>
      </c>
      <c r="D610" t="s">
        <v>320</v>
      </c>
      <c r="E610" t="s">
        <v>317</v>
      </c>
      <c r="F610">
        <v>48317</v>
      </c>
      <c r="G610">
        <v>2769467.82</v>
      </c>
      <c r="J610" t="s">
        <v>57</v>
      </c>
      <c r="K610">
        <v>107190099.39</v>
      </c>
    </row>
    <row r="611" spans="1:11" x14ac:dyDescent="0.25">
      <c r="A611">
        <v>20201231</v>
      </c>
      <c r="B611" t="s">
        <v>98</v>
      </c>
      <c r="C611" t="s">
        <v>99</v>
      </c>
      <c r="D611" t="s">
        <v>496</v>
      </c>
      <c r="E611" t="s">
        <v>495</v>
      </c>
      <c r="F611">
        <v>7550</v>
      </c>
      <c r="G611">
        <v>989157.06</v>
      </c>
      <c r="J611" t="s">
        <v>57</v>
      </c>
      <c r="K611">
        <v>107190099.39</v>
      </c>
    </row>
    <row r="612" spans="1:11" x14ac:dyDescent="0.25">
      <c r="A612">
        <v>20201231</v>
      </c>
      <c r="B612" t="s">
        <v>98</v>
      </c>
      <c r="C612" t="s">
        <v>99</v>
      </c>
      <c r="D612" t="s">
        <v>493</v>
      </c>
      <c r="E612" t="s">
        <v>492</v>
      </c>
      <c r="F612">
        <v>2684</v>
      </c>
      <c r="G612">
        <v>367796.25</v>
      </c>
      <c r="J612" t="s">
        <v>57</v>
      </c>
      <c r="K612">
        <v>107190099.39</v>
      </c>
    </row>
    <row r="613" spans="1:11" x14ac:dyDescent="0.25">
      <c r="A613">
        <v>20201231</v>
      </c>
      <c r="B613" t="s">
        <v>98</v>
      </c>
      <c r="C613" t="s">
        <v>99</v>
      </c>
      <c r="D613" t="s">
        <v>504</v>
      </c>
      <c r="E613" t="s">
        <v>405</v>
      </c>
      <c r="F613">
        <v>3916</v>
      </c>
      <c r="G613">
        <v>12707.42</v>
      </c>
      <c r="J613" t="s">
        <v>57</v>
      </c>
      <c r="K613">
        <v>107190099.39</v>
      </c>
    </row>
    <row r="614" spans="1:11" x14ac:dyDescent="0.25">
      <c r="A614">
        <v>20201231</v>
      </c>
      <c r="B614" t="s">
        <v>98</v>
      </c>
      <c r="C614" t="s">
        <v>99</v>
      </c>
      <c r="D614" t="s">
        <v>507</v>
      </c>
      <c r="E614" t="s">
        <v>506</v>
      </c>
      <c r="F614">
        <v>26005</v>
      </c>
      <c r="G614">
        <v>1737134</v>
      </c>
      <c r="J614" t="s">
        <v>57</v>
      </c>
      <c r="K614">
        <v>107190099.39</v>
      </c>
    </row>
    <row r="615" spans="1:11" x14ac:dyDescent="0.25">
      <c r="A615">
        <v>20201231</v>
      </c>
      <c r="B615" t="s">
        <v>98</v>
      </c>
      <c r="C615" t="s">
        <v>99</v>
      </c>
      <c r="D615" t="s">
        <v>541</v>
      </c>
      <c r="E615" t="s">
        <v>540</v>
      </c>
      <c r="F615">
        <v>318623</v>
      </c>
      <c r="G615">
        <v>2636923.9500000002</v>
      </c>
      <c r="J615" t="s">
        <v>57</v>
      </c>
      <c r="K615">
        <v>107190099.39</v>
      </c>
    </row>
    <row r="616" spans="1:11" x14ac:dyDescent="0.25">
      <c r="A616">
        <v>20201231</v>
      </c>
      <c r="B616" t="s">
        <v>98</v>
      </c>
      <c r="C616" t="s">
        <v>99</v>
      </c>
      <c r="D616" t="s">
        <v>342</v>
      </c>
      <c r="E616" t="s">
        <v>341</v>
      </c>
      <c r="F616">
        <v>87463</v>
      </c>
      <c r="G616">
        <v>1095036.76</v>
      </c>
      <c r="J616" t="s">
        <v>57</v>
      </c>
      <c r="K616">
        <v>107190099.39</v>
      </c>
    </row>
    <row r="617" spans="1:11" x14ac:dyDescent="0.25">
      <c r="A617">
        <v>20201231</v>
      </c>
      <c r="B617" t="s">
        <v>98</v>
      </c>
      <c r="C617" t="s">
        <v>99</v>
      </c>
      <c r="D617" t="s">
        <v>543</v>
      </c>
      <c r="E617" t="s">
        <v>542</v>
      </c>
      <c r="F617">
        <v>40264</v>
      </c>
      <c r="G617">
        <v>1876705.04</v>
      </c>
      <c r="J617" t="s">
        <v>57</v>
      </c>
      <c r="K617">
        <v>107190099.39</v>
      </c>
    </row>
    <row r="618" spans="1:11" x14ac:dyDescent="0.25">
      <c r="A618">
        <v>20201231</v>
      </c>
      <c r="B618" t="s">
        <v>98</v>
      </c>
      <c r="C618" t="s">
        <v>99</v>
      </c>
      <c r="D618" t="s">
        <v>510</v>
      </c>
      <c r="E618" t="s">
        <v>509</v>
      </c>
      <c r="F618">
        <v>15000</v>
      </c>
      <c r="G618">
        <v>1095000</v>
      </c>
      <c r="J618" t="s">
        <v>57</v>
      </c>
      <c r="K618">
        <v>107190099.39</v>
      </c>
    </row>
    <row r="619" spans="1:11" x14ac:dyDescent="0.25">
      <c r="A619">
        <v>20201231</v>
      </c>
      <c r="B619" t="s">
        <v>98</v>
      </c>
      <c r="C619" t="s">
        <v>99</v>
      </c>
      <c r="D619" t="s">
        <v>345</v>
      </c>
      <c r="E619" t="s">
        <v>344</v>
      </c>
      <c r="F619">
        <v>13371</v>
      </c>
      <c r="G619">
        <v>865371.12</v>
      </c>
      <c r="J619" t="s">
        <v>57</v>
      </c>
      <c r="K619">
        <v>107190099.39</v>
      </c>
    </row>
    <row r="620" spans="1:11" x14ac:dyDescent="0.25">
      <c r="A620">
        <v>20201231</v>
      </c>
      <c r="B620" t="s">
        <v>98</v>
      </c>
      <c r="C620" t="s">
        <v>99</v>
      </c>
      <c r="D620" t="s">
        <v>546</v>
      </c>
      <c r="E620" t="s">
        <v>545</v>
      </c>
      <c r="F620">
        <v>4694</v>
      </c>
      <c r="G620">
        <v>1366892.8</v>
      </c>
      <c r="J620" t="s">
        <v>57</v>
      </c>
      <c r="K620">
        <v>107190099.39</v>
      </c>
    </row>
    <row r="621" spans="1:11" x14ac:dyDescent="0.25">
      <c r="A621">
        <v>20201231</v>
      </c>
      <c r="B621" t="s">
        <v>98</v>
      </c>
      <c r="C621" t="s">
        <v>99</v>
      </c>
      <c r="D621" t="s">
        <v>546</v>
      </c>
      <c r="E621" t="s">
        <v>545</v>
      </c>
      <c r="F621">
        <v>1000</v>
      </c>
      <c r="G621">
        <v>291200</v>
      </c>
      <c r="J621" t="s">
        <v>57</v>
      </c>
      <c r="K621">
        <v>107190099.39</v>
      </c>
    </row>
    <row r="622" spans="1:11" x14ac:dyDescent="0.25">
      <c r="A622">
        <v>20201231</v>
      </c>
      <c r="B622" t="s">
        <v>98</v>
      </c>
      <c r="C622" t="s">
        <v>99</v>
      </c>
      <c r="D622" t="s">
        <v>305</v>
      </c>
      <c r="E622" t="s">
        <v>304</v>
      </c>
      <c r="F622">
        <v>59175</v>
      </c>
      <c r="G622">
        <v>1910169</v>
      </c>
      <c r="J622" t="s">
        <v>57</v>
      </c>
      <c r="K622">
        <v>107190099.39</v>
      </c>
    </row>
    <row r="623" spans="1:11" x14ac:dyDescent="0.25">
      <c r="A623">
        <v>20201231</v>
      </c>
      <c r="B623" t="s">
        <v>98</v>
      </c>
      <c r="C623" t="s">
        <v>99</v>
      </c>
      <c r="D623" t="s">
        <v>549</v>
      </c>
      <c r="E623" t="s">
        <v>548</v>
      </c>
      <c r="F623">
        <v>78513</v>
      </c>
      <c r="G623">
        <v>1814435.43</v>
      </c>
      <c r="J623" t="s">
        <v>57</v>
      </c>
      <c r="K623">
        <v>107190099.39</v>
      </c>
    </row>
    <row r="624" spans="1:11" x14ac:dyDescent="0.25">
      <c r="A624">
        <v>20201231</v>
      </c>
      <c r="B624" t="s">
        <v>98</v>
      </c>
      <c r="C624" t="s">
        <v>99</v>
      </c>
      <c r="D624" t="s">
        <v>282</v>
      </c>
      <c r="E624" t="s">
        <v>280</v>
      </c>
      <c r="F624">
        <v>17734</v>
      </c>
      <c r="G624">
        <v>2380789.5</v>
      </c>
      <c r="J624" t="s">
        <v>57</v>
      </c>
      <c r="K624">
        <v>107190099.39</v>
      </c>
    </row>
    <row r="625" spans="1:11" x14ac:dyDescent="0.25">
      <c r="A625">
        <v>20201231</v>
      </c>
      <c r="B625" t="s">
        <v>98</v>
      </c>
      <c r="C625" t="s">
        <v>99</v>
      </c>
      <c r="D625" t="s">
        <v>518</v>
      </c>
      <c r="E625" t="s">
        <v>517</v>
      </c>
      <c r="F625">
        <v>1053</v>
      </c>
      <c r="G625">
        <v>625903.19999999995</v>
      </c>
      <c r="J625" t="s">
        <v>57</v>
      </c>
      <c r="K625">
        <v>107190099.39</v>
      </c>
    </row>
    <row r="626" spans="1:11" x14ac:dyDescent="0.25">
      <c r="A626">
        <v>20201231</v>
      </c>
      <c r="B626" t="s">
        <v>98</v>
      </c>
      <c r="C626" t="s">
        <v>99</v>
      </c>
      <c r="D626" t="s">
        <v>520</v>
      </c>
      <c r="E626" t="s">
        <v>519</v>
      </c>
      <c r="F626">
        <v>2221</v>
      </c>
      <c r="G626">
        <v>1953591.6</v>
      </c>
      <c r="J626" t="s">
        <v>57</v>
      </c>
      <c r="K626">
        <v>107190099.39</v>
      </c>
    </row>
    <row r="627" spans="1:11" x14ac:dyDescent="0.25">
      <c r="A627">
        <v>20201231</v>
      </c>
      <c r="B627" t="s">
        <v>98</v>
      </c>
      <c r="C627" t="s">
        <v>99</v>
      </c>
      <c r="D627" t="s">
        <v>330</v>
      </c>
      <c r="E627" t="s">
        <v>329</v>
      </c>
      <c r="F627">
        <v>50438</v>
      </c>
      <c r="G627">
        <v>2174129.9900000002</v>
      </c>
      <c r="J627" t="s">
        <v>57</v>
      </c>
      <c r="K627">
        <v>107190099.39</v>
      </c>
    </row>
    <row r="628" spans="1:11" x14ac:dyDescent="0.25">
      <c r="A628">
        <v>20201231</v>
      </c>
      <c r="B628" t="s">
        <v>98</v>
      </c>
      <c r="C628" t="s">
        <v>99</v>
      </c>
      <c r="D628" t="s">
        <v>295</v>
      </c>
      <c r="E628" t="s">
        <v>293</v>
      </c>
      <c r="F628">
        <v>5838</v>
      </c>
      <c r="G628">
        <v>1171686.6000000001</v>
      </c>
      <c r="J628" t="s">
        <v>57</v>
      </c>
      <c r="K628">
        <v>107190099.39</v>
      </c>
    </row>
    <row r="629" spans="1:11" x14ac:dyDescent="0.25">
      <c r="A629">
        <v>20201231</v>
      </c>
      <c r="B629" t="s">
        <v>98</v>
      </c>
      <c r="C629" t="s">
        <v>99</v>
      </c>
      <c r="D629" t="s">
        <v>332</v>
      </c>
      <c r="E629" t="s">
        <v>331</v>
      </c>
      <c r="F629">
        <v>1923</v>
      </c>
      <c r="G629">
        <v>466904.4</v>
      </c>
      <c r="J629" t="s">
        <v>57</v>
      </c>
      <c r="K629">
        <v>107190099.39</v>
      </c>
    </row>
    <row r="630" spans="1:11" x14ac:dyDescent="0.25">
      <c r="A630">
        <v>20201231</v>
      </c>
      <c r="B630" t="s">
        <v>98</v>
      </c>
      <c r="C630" t="s">
        <v>99</v>
      </c>
      <c r="D630" t="s">
        <v>516</v>
      </c>
      <c r="E630" t="s">
        <v>515</v>
      </c>
      <c r="F630">
        <v>21577</v>
      </c>
      <c r="G630">
        <v>2313485.94</v>
      </c>
      <c r="J630" t="s">
        <v>57</v>
      </c>
      <c r="K630">
        <v>107190099.39</v>
      </c>
    </row>
    <row r="631" spans="1:11" x14ac:dyDescent="0.25">
      <c r="A631">
        <v>20201231</v>
      </c>
      <c r="B631" t="s">
        <v>98</v>
      </c>
      <c r="C631" t="s">
        <v>99</v>
      </c>
      <c r="D631" t="s">
        <v>292</v>
      </c>
      <c r="E631" t="s">
        <v>291</v>
      </c>
      <c r="F631">
        <v>105592</v>
      </c>
      <c r="G631">
        <v>2060311.1</v>
      </c>
      <c r="J631" t="s">
        <v>57</v>
      </c>
      <c r="K631">
        <v>107190099.39</v>
      </c>
    </row>
    <row r="632" spans="1:11" x14ac:dyDescent="0.25">
      <c r="A632">
        <v>20201231</v>
      </c>
      <c r="B632" t="s">
        <v>98</v>
      </c>
      <c r="C632" t="s">
        <v>99</v>
      </c>
      <c r="D632" t="s">
        <v>334</v>
      </c>
      <c r="E632" t="s">
        <v>333</v>
      </c>
      <c r="F632">
        <v>16573</v>
      </c>
      <c r="G632">
        <v>2101456.4</v>
      </c>
      <c r="J632" t="s">
        <v>57</v>
      </c>
      <c r="K632">
        <v>107190099.39</v>
      </c>
    </row>
    <row r="633" spans="1:11" x14ac:dyDescent="0.25">
      <c r="A633">
        <v>20201231</v>
      </c>
      <c r="B633" t="s">
        <v>98</v>
      </c>
      <c r="C633" t="s">
        <v>99</v>
      </c>
      <c r="D633" t="s">
        <v>336</v>
      </c>
      <c r="E633" t="s">
        <v>335</v>
      </c>
      <c r="F633">
        <v>116683</v>
      </c>
      <c r="G633">
        <v>1637062.49</v>
      </c>
      <c r="J633" t="s">
        <v>57</v>
      </c>
      <c r="K633">
        <v>107190099.39</v>
      </c>
    </row>
    <row r="634" spans="1:11" x14ac:dyDescent="0.25">
      <c r="A634">
        <v>20201231</v>
      </c>
      <c r="B634" t="s">
        <v>98</v>
      </c>
      <c r="C634" t="s">
        <v>99</v>
      </c>
      <c r="D634" t="s">
        <v>522</v>
      </c>
      <c r="E634" t="s">
        <v>521</v>
      </c>
      <c r="F634">
        <v>8461</v>
      </c>
      <c r="G634">
        <v>2629678.7999999998</v>
      </c>
      <c r="J634" t="s">
        <v>57</v>
      </c>
      <c r="K634">
        <v>107190099.39</v>
      </c>
    </row>
    <row r="635" spans="1:11" x14ac:dyDescent="0.25">
      <c r="A635">
        <v>20201231</v>
      </c>
      <c r="B635" t="s">
        <v>98</v>
      </c>
      <c r="C635" t="s">
        <v>99</v>
      </c>
      <c r="D635" t="s">
        <v>524</v>
      </c>
      <c r="E635" t="s">
        <v>523</v>
      </c>
      <c r="F635">
        <v>7298</v>
      </c>
      <c r="G635">
        <v>3728548.2</v>
      </c>
      <c r="J635" t="s">
        <v>57</v>
      </c>
      <c r="K635">
        <v>107190099.39</v>
      </c>
    </row>
    <row r="636" spans="1:11" x14ac:dyDescent="0.25">
      <c r="A636">
        <v>20201231</v>
      </c>
      <c r="B636" t="s">
        <v>98</v>
      </c>
      <c r="C636" t="s">
        <v>99</v>
      </c>
      <c r="D636" t="s">
        <v>526</v>
      </c>
      <c r="E636" t="s">
        <v>525</v>
      </c>
      <c r="F636">
        <v>7248</v>
      </c>
      <c r="G636">
        <v>589697.28000000003</v>
      </c>
      <c r="J636" t="s">
        <v>57</v>
      </c>
      <c r="K636">
        <v>107190099.39</v>
      </c>
    </row>
    <row r="637" spans="1:11" x14ac:dyDescent="0.25">
      <c r="A637">
        <v>20201231</v>
      </c>
      <c r="B637" t="s">
        <v>98</v>
      </c>
      <c r="C637" t="s">
        <v>99</v>
      </c>
      <c r="D637" t="s">
        <v>529</v>
      </c>
      <c r="E637" t="s">
        <v>528</v>
      </c>
      <c r="F637">
        <v>7564</v>
      </c>
      <c r="G637">
        <v>894821.2</v>
      </c>
      <c r="J637" t="s">
        <v>57</v>
      </c>
      <c r="K637">
        <v>107190099.39</v>
      </c>
    </row>
    <row r="638" spans="1:11" x14ac:dyDescent="0.25">
      <c r="A638">
        <v>20201231</v>
      </c>
      <c r="B638" t="s">
        <v>98</v>
      </c>
      <c r="C638" t="s">
        <v>99</v>
      </c>
      <c r="D638" t="s">
        <v>285</v>
      </c>
      <c r="E638" t="s">
        <v>284</v>
      </c>
      <c r="F638">
        <v>75217</v>
      </c>
      <c r="G638">
        <v>2655160.1</v>
      </c>
      <c r="J638" t="s">
        <v>57</v>
      </c>
      <c r="K638">
        <v>107190099.39</v>
      </c>
    </row>
    <row r="639" spans="1:11" x14ac:dyDescent="0.25">
      <c r="A639">
        <v>20201231</v>
      </c>
      <c r="B639" t="s">
        <v>98</v>
      </c>
      <c r="C639" t="s">
        <v>99</v>
      </c>
      <c r="D639" t="s">
        <v>328</v>
      </c>
      <c r="E639" t="s">
        <v>327</v>
      </c>
      <c r="F639">
        <v>25582</v>
      </c>
      <c r="G639">
        <v>249015.19</v>
      </c>
      <c r="J639" t="s">
        <v>57</v>
      </c>
      <c r="K639">
        <v>107190099.39</v>
      </c>
    </row>
    <row r="640" spans="1:11" x14ac:dyDescent="0.25">
      <c r="A640">
        <v>20201231</v>
      </c>
      <c r="B640" t="s">
        <v>98</v>
      </c>
      <c r="C640" t="s">
        <v>99</v>
      </c>
      <c r="D640" t="s">
        <v>531</v>
      </c>
      <c r="E640" t="s">
        <v>530</v>
      </c>
      <c r="F640">
        <v>38752</v>
      </c>
      <c r="G640">
        <v>2239478.08</v>
      </c>
      <c r="J640" t="s">
        <v>57</v>
      </c>
      <c r="K640">
        <v>107190099.39</v>
      </c>
    </row>
    <row r="641" spans="1:11" x14ac:dyDescent="0.25">
      <c r="A641">
        <v>20201231</v>
      </c>
      <c r="B641" t="s">
        <v>98</v>
      </c>
      <c r="C641" t="s">
        <v>99</v>
      </c>
      <c r="D641" t="s">
        <v>290</v>
      </c>
      <c r="E641" t="s">
        <v>289</v>
      </c>
      <c r="F641">
        <v>15697</v>
      </c>
      <c r="G641">
        <v>1235353.8999999999</v>
      </c>
      <c r="J641" t="s">
        <v>57</v>
      </c>
      <c r="K641">
        <v>107190099.39</v>
      </c>
    </row>
    <row r="642" spans="1:11" x14ac:dyDescent="0.25">
      <c r="A642">
        <v>20201231</v>
      </c>
      <c r="B642" t="s">
        <v>98</v>
      </c>
      <c r="C642" t="s">
        <v>99</v>
      </c>
      <c r="D642" t="s">
        <v>533</v>
      </c>
      <c r="E642" t="s">
        <v>532</v>
      </c>
      <c r="F642">
        <v>237502</v>
      </c>
      <c r="G642">
        <v>602780.07999999996</v>
      </c>
      <c r="J642" t="s">
        <v>57</v>
      </c>
      <c r="K642">
        <v>107190099.39</v>
      </c>
    </row>
    <row r="643" spans="1:11" x14ac:dyDescent="0.25">
      <c r="A643">
        <v>20201231</v>
      </c>
      <c r="B643" t="s">
        <v>98</v>
      </c>
      <c r="C643" t="s">
        <v>99</v>
      </c>
      <c r="D643" t="s">
        <v>406</v>
      </c>
      <c r="E643" t="s">
        <v>405</v>
      </c>
      <c r="F643">
        <v>70490</v>
      </c>
      <c r="G643">
        <v>228740.05</v>
      </c>
      <c r="J643" t="s">
        <v>57</v>
      </c>
      <c r="K643">
        <v>107190099.39</v>
      </c>
    </row>
    <row r="644" spans="1:11" x14ac:dyDescent="0.25">
      <c r="A644">
        <v>20201231</v>
      </c>
      <c r="B644" t="s">
        <v>98</v>
      </c>
      <c r="C644" t="s">
        <v>99</v>
      </c>
      <c r="D644" t="s">
        <v>338</v>
      </c>
      <c r="E644" t="s">
        <v>337</v>
      </c>
      <c r="F644">
        <v>24872</v>
      </c>
      <c r="G644">
        <v>2922957.44</v>
      </c>
      <c r="J644" t="s">
        <v>57</v>
      </c>
      <c r="K644">
        <v>107190099.39</v>
      </c>
    </row>
    <row r="645" spans="1:11" x14ac:dyDescent="0.25">
      <c r="A645">
        <v>20201231</v>
      </c>
      <c r="B645" t="s">
        <v>98</v>
      </c>
      <c r="C645" t="s">
        <v>99</v>
      </c>
      <c r="D645" t="s">
        <v>535</v>
      </c>
      <c r="E645" t="s">
        <v>534</v>
      </c>
      <c r="F645">
        <v>151735</v>
      </c>
      <c r="G645">
        <v>2269196.9300000002</v>
      </c>
      <c r="J645" t="s">
        <v>57</v>
      </c>
      <c r="K645">
        <v>107190099.39</v>
      </c>
    </row>
    <row r="646" spans="1:11" x14ac:dyDescent="0.25">
      <c r="A646">
        <v>20201231</v>
      </c>
      <c r="B646" t="s">
        <v>98</v>
      </c>
      <c r="C646" t="s">
        <v>99</v>
      </c>
      <c r="D646" t="s">
        <v>340</v>
      </c>
      <c r="E646" t="s">
        <v>339</v>
      </c>
      <c r="F646">
        <v>13286</v>
      </c>
      <c r="G646">
        <v>538083</v>
      </c>
      <c r="J646" t="s">
        <v>57</v>
      </c>
      <c r="K646">
        <v>107190099.39</v>
      </c>
    </row>
    <row r="647" spans="1:11" x14ac:dyDescent="0.25">
      <c r="A647">
        <v>20201231</v>
      </c>
      <c r="B647" t="s">
        <v>98</v>
      </c>
      <c r="C647" t="s">
        <v>99</v>
      </c>
      <c r="D647" t="s">
        <v>537</v>
      </c>
      <c r="E647" t="s">
        <v>536</v>
      </c>
      <c r="F647">
        <v>39675</v>
      </c>
      <c r="G647">
        <v>1046626.5</v>
      </c>
      <c r="J647" t="s">
        <v>57</v>
      </c>
      <c r="K647">
        <v>107190099.39</v>
      </c>
    </row>
    <row r="648" spans="1:11" x14ac:dyDescent="0.25">
      <c r="A648">
        <v>20201231</v>
      </c>
      <c r="B648" t="s">
        <v>98</v>
      </c>
      <c r="C648" t="s">
        <v>99</v>
      </c>
      <c r="D648" t="s">
        <v>539</v>
      </c>
      <c r="E648" t="s">
        <v>538</v>
      </c>
      <c r="F648">
        <v>13582</v>
      </c>
      <c r="G648">
        <v>1891293.5</v>
      </c>
      <c r="J648" t="s">
        <v>57</v>
      </c>
      <c r="K648">
        <v>107190099.39</v>
      </c>
    </row>
    <row r="649" spans="1:11" x14ac:dyDescent="0.25">
      <c r="A649">
        <v>20201231</v>
      </c>
      <c r="B649" t="s">
        <v>98</v>
      </c>
      <c r="C649" t="s">
        <v>99</v>
      </c>
      <c r="D649" t="s">
        <v>513</v>
      </c>
      <c r="E649" t="s">
        <v>512</v>
      </c>
      <c r="F649">
        <v>20700</v>
      </c>
      <c r="G649">
        <v>904383</v>
      </c>
      <c r="J649" t="s">
        <v>57</v>
      </c>
      <c r="K649">
        <v>107190099.39</v>
      </c>
    </row>
    <row r="650" spans="1:11" x14ac:dyDescent="0.25">
      <c r="A650">
        <v>20201231</v>
      </c>
      <c r="B650" t="s">
        <v>98</v>
      </c>
      <c r="C650" t="s">
        <v>99</v>
      </c>
      <c r="D650" t="s">
        <v>325</v>
      </c>
      <c r="E650" t="s">
        <v>324</v>
      </c>
      <c r="F650">
        <v>81333</v>
      </c>
      <c r="G650">
        <v>951596.1</v>
      </c>
      <c r="J650" t="s">
        <v>57</v>
      </c>
      <c r="K650">
        <v>107190099.39</v>
      </c>
    </row>
    <row r="651" spans="1:11" x14ac:dyDescent="0.25">
      <c r="A651">
        <v>20201231</v>
      </c>
      <c r="B651" t="s">
        <v>98</v>
      </c>
      <c r="C651" t="s">
        <v>99</v>
      </c>
      <c r="D651" t="s">
        <v>498</v>
      </c>
      <c r="E651" t="s">
        <v>497</v>
      </c>
      <c r="F651">
        <v>21075</v>
      </c>
      <c r="G651">
        <v>1209705</v>
      </c>
      <c r="J651" t="s">
        <v>57</v>
      </c>
      <c r="K651">
        <v>107190099.39</v>
      </c>
    </row>
    <row r="652" spans="1:11" x14ac:dyDescent="0.25">
      <c r="A652">
        <v>20201231</v>
      </c>
      <c r="B652" t="s">
        <v>98</v>
      </c>
      <c r="C652" t="s">
        <v>99</v>
      </c>
      <c r="D652" t="s">
        <v>500</v>
      </c>
      <c r="E652" t="s">
        <v>499</v>
      </c>
      <c r="F652">
        <v>2664</v>
      </c>
      <c r="G652">
        <v>793605.6</v>
      </c>
      <c r="J652" t="s">
        <v>57</v>
      </c>
      <c r="K652">
        <v>107190099.39</v>
      </c>
    </row>
    <row r="653" spans="1:11" x14ac:dyDescent="0.25">
      <c r="A653">
        <v>20201231</v>
      </c>
      <c r="B653" t="s">
        <v>98</v>
      </c>
      <c r="C653" t="s">
        <v>99</v>
      </c>
      <c r="D653" t="s">
        <v>502</v>
      </c>
      <c r="E653" t="s">
        <v>501</v>
      </c>
      <c r="F653">
        <v>10045</v>
      </c>
      <c r="G653">
        <v>3993389.75</v>
      </c>
      <c r="J653" t="s">
        <v>57</v>
      </c>
      <c r="K653">
        <v>107190099.39</v>
      </c>
    </row>
    <row r="654" spans="1:11" x14ac:dyDescent="0.25">
      <c r="A654">
        <v>20201231</v>
      </c>
      <c r="B654" t="s">
        <v>98</v>
      </c>
      <c r="C654" t="s">
        <v>99</v>
      </c>
      <c r="D654" t="s">
        <v>552</v>
      </c>
      <c r="E654" t="s">
        <v>551</v>
      </c>
      <c r="F654">
        <v>114348</v>
      </c>
      <c r="G654">
        <v>2792378.16</v>
      </c>
      <c r="J654" t="s">
        <v>57</v>
      </c>
      <c r="K654">
        <v>107190099.39</v>
      </c>
    </row>
    <row r="655" spans="1:11" x14ac:dyDescent="0.25">
      <c r="A655">
        <v>20201231</v>
      </c>
      <c r="B655" t="s">
        <v>98</v>
      </c>
      <c r="C655" t="s">
        <v>99</v>
      </c>
      <c r="D655" t="s">
        <v>356</v>
      </c>
      <c r="E655" t="s">
        <v>355</v>
      </c>
      <c r="F655">
        <v>371062</v>
      </c>
      <c r="G655">
        <v>501357.33</v>
      </c>
      <c r="J655" t="s">
        <v>57</v>
      </c>
      <c r="K655">
        <v>107190099.39</v>
      </c>
    </row>
    <row r="656" spans="1:11" x14ac:dyDescent="0.25">
      <c r="A656">
        <v>20201231</v>
      </c>
      <c r="B656" t="s">
        <v>98</v>
      </c>
      <c r="C656" t="s">
        <v>99</v>
      </c>
      <c r="D656" t="s">
        <v>570</v>
      </c>
      <c r="E656" t="s">
        <v>569</v>
      </c>
      <c r="F656">
        <v>106092</v>
      </c>
      <c r="G656">
        <v>1789742.33</v>
      </c>
      <c r="J656" t="s">
        <v>57</v>
      </c>
      <c r="K656">
        <v>107190099.39</v>
      </c>
    </row>
    <row r="657" spans="1:11" x14ac:dyDescent="0.25">
      <c r="A657">
        <v>20201231</v>
      </c>
      <c r="B657" t="s">
        <v>98</v>
      </c>
      <c r="C657" t="s">
        <v>99</v>
      </c>
      <c r="D657" t="s">
        <v>351</v>
      </c>
      <c r="E657" t="s">
        <v>350</v>
      </c>
      <c r="F657">
        <v>100603</v>
      </c>
      <c r="G657">
        <v>2163578.1800000002</v>
      </c>
      <c r="J657" t="s">
        <v>57</v>
      </c>
      <c r="K657">
        <v>107190099.39</v>
      </c>
    </row>
    <row r="658" spans="1:11" x14ac:dyDescent="0.25">
      <c r="A658">
        <v>20201231</v>
      </c>
      <c r="B658" t="s">
        <v>98</v>
      </c>
      <c r="C658" t="s">
        <v>99</v>
      </c>
      <c r="D658" t="s">
        <v>563</v>
      </c>
      <c r="E658" t="s">
        <v>562</v>
      </c>
      <c r="F658">
        <v>39274</v>
      </c>
      <c r="G658">
        <v>591022.02</v>
      </c>
      <c r="J658" t="s">
        <v>57</v>
      </c>
      <c r="K658">
        <v>107190099.39</v>
      </c>
    </row>
    <row r="659" spans="1:11" x14ac:dyDescent="0.25">
      <c r="A659">
        <v>20201231</v>
      </c>
      <c r="B659" t="s">
        <v>98</v>
      </c>
      <c r="C659" t="s">
        <v>99</v>
      </c>
      <c r="D659" t="s">
        <v>561</v>
      </c>
      <c r="E659" t="s">
        <v>560</v>
      </c>
      <c r="F659">
        <v>44700</v>
      </c>
      <c r="G659">
        <v>2731654.55</v>
      </c>
      <c r="J659" t="s">
        <v>57</v>
      </c>
      <c r="K659">
        <v>107190099.39</v>
      </c>
    </row>
    <row r="660" spans="1:11" x14ac:dyDescent="0.25">
      <c r="A660">
        <v>20201231</v>
      </c>
      <c r="B660" t="s">
        <v>98</v>
      </c>
      <c r="C660" t="s">
        <v>99</v>
      </c>
      <c r="D660" t="s">
        <v>565</v>
      </c>
      <c r="E660" t="s">
        <v>564</v>
      </c>
      <c r="F660">
        <v>263408</v>
      </c>
      <c r="G660">
        <v>1114877.58</v>
      </c>
      <c r="J660" t="s">
        <v>57</v>
      </c>
      <c r="K660">
        <v>107190099.39</v>
      </c>
    </row>
    <row r="661" spans="1:11" x14ac:dyDescent="0.25">
      <c r="A661">
        <v>20201231</v>
      </c>
      <c r="B661" t="s">
        <v>98</v>
      </c>
      <c r="C661" t="s">
        <v>99</v>
      </c>
      <c r="D661" t="s">
        <v>354</v>
      </c>
      <c r="E661" t="s">
        <v>353</v>
      </c>
      <c r="F661">
        <v>517583</v>
      </c>
      <c r="G661">
        <v>1473365.01</v>
      </c>
      <c r="J661" t="s">
        <v>57</v>
      </c>
      <c r="K661">
        <v>107190099.39</v>
      </c>
    </row>
    <row r="662" spans="1:11" x14ac:dyDescent="0.25">
      <c r="A662">
        <v>20201231</v>
      </c>
      <c r="B662" t="s">
        <v>98</v>
      </c>
      <c r="C662" t="s">
        <v>99</v>
      </c>
      <c r="D662" t="s">
        <v>572</v>
      </c>
      <c r="E662" t="s">
        <v>571</v>
      </c>
      <c r="F662">
        <v>118500</v>
      </c>
      <c r="G662">
        <v>1776649.64</v>
      </c>
      <c r="J662" t="s">
        <v>57</v>
      </c>
      <c r="K662">
        <v>107190099.39</v>
      </c>
    </row>
    <row r="663" spans="1:11" x14ac:dyDescent="0.25">
      <c r="A663">
        <v>20201231</v>
      </c>
      <c r="B663" t="s">
        <v>98</v>
      </c>
      <c r="C663" t="s">
        <v>99</v>
      </c>
      <c r="D663" t="s">
        <v>558</v>
      </c>
      <c r="E663" t="s">
        <v>556</v>
      </c>
      <c r="F663">
        <v>12286</v>
      </c>
      <c r="G663">
        <v>381168.78</v>
      </c>
      <c r="J663" t="s">
        <v>57</v>
      </c>
      <c r="K663">
        <v>107190099.39</v>
      </c>
    </row>
    <row r="664" spans="1:11" x14ac:dyDescent="0.25">
      <c r="A664">
        <v>20201231</v>
      </c>
      <c r="B664" t="s">
        <v>98</v>
      </c>
      <c r="C664" t="s">
        <v>99</v>
      </c>
      <c r="D664" t="s">
        <v>567</v>
      </c>
      <c r="E664" t="s">
        <v>566</v>
      </c>
      <c r="F664">
        <v>26592</v>
      </c>
      <c r="G664">
        <v>532526.34</v>
      </c>
      <c r="J664" t="s">
        <v>57</v>
      </c>
      <c r="K664">
        <v>107190099.39</v>
      </c>
    </row>
    <row r="665" spans="1:11" x14ac:dyDescent="0.25">
      <c r="A665">
        <v>20201231</v>
      </c>
      <c r="B665" t="s">
        <v>98</v>
      </c>
      <c r="C665" t="s">
        <v>99</v>
      </c>
      <c r="D665" t="s">
        <v>574</v>
      </c>
      <c r="E665" t="s">
        <v>573</v>
      </c>
      <c r="F665">
        <v>12528</v>
      </c>
      <c r="G665">
        <v>1580880.01</v>
      </c>
      <c r="J665" t="s">
        <v>57</v>
      </c>
      <c r="K665">
        <v>107190099.39</v>
      </c>
    </row>
    <row r="666" spans="1:11" x14ac:dyDescent="0.25">
      <c r="A666">
        <v>20201231</v>
      </c>
      <c r="B666" t="s">
        <v>98</v>
      </c>
      <c r="C666" t="s">
        <v>99</v>
      </c>
      <c r="D666" t="s">
        <v>555</v>
      </c>
      <c r="E666" t="s">
        <v>554</v>
      </c>
      <c r="F666">
        <v>765156</v>
      </c>
      <c r="G666">
        <v>1978081.9</v>
      </c>
      <c r="J666" t="s">
        <v>57</v>
      </c>
      <c r="K666">
        <v>107190099.39</v>
      </c>
    </row>
    <row r="667" spans="1:11" x14ac:dyDescent="0.25">
      <c r="A667">
        <v>20201231</v>
      </c>
      <c r="B667" t="s">
        <v>98</v>
      </c>
      <c r="C667" t="s">
        <v>99</v>
      </c>
      <c r="D667" t="s">
        <v>578</v>
      </c>
      <c r="E667" t="s">
        <v>577</v>
      </c>
      <c r="F667">
        <v>16309</v>
      </c>
      <c r="G667">
        <v>172656.65</v>
      </c>
      <c r="J667" t="s">
        <v>57</v>
      </c>
      <c r="K667">
        <v>107190099.39</v>
      </c>
    </row>
    <row r="668" spans="1:11" x14ac:dyDescent="0.25">
      <c r="A668">
        <v>20201231</v>
      </c>
      <c r="B668" t="s">
        <v>98</v>
      </c>
      <c r="C668" t="s">
        <v>99</v>
      </c>
      <c r="D668" t="s">
        <v>581</v>
      </c>
      <c r="E668" t="s">
        <v>580</v>
      </c>
      <c r="F668">
        <v>46195</v>
      </c>
      <c r="G668">
        <v>1935891.28</v>
      </c>
      <c r="J668" t="s">
        <v>57</v>
      </c>
      <c r="K668">
        <v>107190099.39</v>
      </c>
    </row>
    <row r="669" spans="1:11" x14ac:dyDescent="0.25">
      <c r="A669">
        <v>20201231</v>
      </c>
      <c r="B669" t="s">
        <v>96</v>
      </c>
      <c r="C669" t="s">
        <v>97</v>
      </c>
      <c r="E669" t="s">
        <v>80</v>
      </c>
      <c r="G669">
        <v>-30756</v>
      </c>
      <c r="J669" t="s">
        <v>73</v>
      </c>
      <c r="K669">
        <v>2496256286</v>
      </c>
    </row>
    <row r="670" spans="1:11" x14ac:dyDescent="0.25">
      <c r="A670">
        <v>20201231</v>
      </c>
      <c r="B670" t="s">
        <v>96</v>
      </c>
      <c r="C670" t="s">
        <v>97</v>
      </c>
      <c r="E670" t="s">
        <v>84</v>
      </c>
      <c r="G670">
        <v>-328167</v>
      </c>
      <c r="J670" t="s">
        <v>73</v>
      </c>
      <c r="K670">
        <v>2496256286</v>
      </c>
    </row>
    <row r="671" spans="1:11" x14ac:dyDescent="0.25">
      <c r="A671">
        <v>20201231</v>
      </c>
      <c r="B671" t="s">
        <v>96</v>
      </c>
      <c r="C671" t="s">
        <v>97</v>
      </c>
      <c r="E671" t="s">
        <v>79</v>
      </c>
      <c r="G671">
        <v>-1482</v>
      </c>
      <c r="J671" t="s">
        <v>73</v>
      </c>
      <c r="K671">
        <v>2496256286</v>
      </c>
    </row>
    <row r="672" spans="1:11" x14ac:dyDescent="0.25">
      <c r="A672">
        <v>20201231</v>
      </c>
      <c r="B672" t="s">
        <v>96</v>
      </c>
      <c r="C672" t="s">
        <v>97</v>
      </c>
      <c r="E672" t="s">
        <v>89</v>
      </c>
      <c r="G672">
        <v>-155</v>
      </c>
      <c r="J672" t="s">
        <v>73</v>
      </c>
      <c r="K672">
        <v>2496256286</v>
      </c>
    </row>
    <row r="673" spans="1:11" x14ac:dyDescent="0.25">
      <c r="A673">
        <v>20201231</v>
      </c>
      <c r="B673" t="s">
        <v>96</v>
      </c>
      <c r="C673" t="s">
        <v>97</v>
      </c>
      <c r="E673" t="s">
        <v>89</v>
      </c>
      <c r="G673">
        <v>-3</v>
      </c>
      <c r="J673" t="s">
        <v>73</v>
      </c>
      <c r="K673">
        <v>2496256286</v>
      </c>
    </row>
    <row r="674" spans="1:11" x14ac:dyDescent="0.25">
      <c r="A674">
        <v>20201231</v>
      </c>
      <c r="B674" t="s">
        <v>96</v>
      </c>
      <c r="C674" t="s">
        <v>97</v>
      </c>
      <c r="E674" t="s">
        <v>61</v>
      </c>
      <c r="G674">
        <v>32677373</v>
      </c>
      <c r="J674" t="s">
        <v>73</v>
      </c>
      <c r="K674">
        <v>2496256286</v>
      </c>
    </row>
    <row r="675" spans="1:11" x14ac:dyDescent="0.25">
      <c r="A675">
        <v>20201231</v>
      </c>
      <c r="B675" t="s">
        <v>96</v>
      </c>
      <c r="C675" t="s">
        <v>97</v>
      </c>
      <c r="E675" t="s">
        <v>66</v>
      </c>
      <c r="G675">
        <v>-1634</v>
      </c>
      <c r="J675" t="s">
        <v>73</v>
      </c>
      <c r="K675">
        <v>2496256286</v>
      </c>
    </row>
    <row r="676" spans="1:11" x14ac:dyDescent="0.25">
      <c r="A676">
        <v>20201231</v>
      </c>
      <c r="B676" t="s">
        <v>96</v>
      </c>
      <c r="C676" t="s">
        <v>97</v>
      </c>
      <c r="E676" t="s">
        <v>82</v>
      </c>
      <c r="G676">
        <v>2963476</v>
      </c>
      <c r="J676" t="s">
        <v>73</v>
      </c>
      <c r="K676">
        <v>2496256286</v>
      </c>
    </row>
    <row r="677" spans="1:11" x14ac:dyDescent="0.25">
      <c r="A677">
        <v>20201231</v>
      </c>
      <c r="B677" t="s">
        <v>96</v>
      </c>
      <c r="C677" t="s">
        <v>97</v>
      </c>
      <c r="E677" t="s">
        <v>90</v>
      </c>
      <c r="G677">
        <v>-221</v>
      </c>
      <c r="J677" t="s">
        <v>73</v>
      </c>
      <c r="K677">
        <v>2496256286</v>
      </c>
    </row>
    <row r="678" spans="1:11" x14ac:dyDescent="0.25">
      <c r="A678">
        <v>20201231</v>
      </c>
      <c r="B678" t="s">
        <v>96</v>
      </c>
      <c r="C678" t="s">
        <v>97</v>
      </c>
      <c r="E678" t="s">
        <v>81</v>
      </c>
      <c r="G678">
        <v>-167762</v>
      </c>
      <c r="J678" t="s">
        <v>73</v>
      </c>
      <c r="K678">
        <v>2496256286</v>
      </c>
    </row>
    <row r="679" spans="1:11" x14ac:dyDescent="0.25">
      <c r="A679">
        <v>20201231</v>
      </c>
      <c r="B679" t="s">
        <v>96</v>
      </c>
      <c r="C679" t="s">
        <v>97</v>
      </c>
      <c r="E679" t="s">
        <v>91</v>
      </c>
      <c r="G679">
        <v>-1158231</v>
      </c>
      <c r="J679" t="s">
        <v>73</v>
      </c>
      <c r="K679">
        <v>2496256286</v>
      </c>
    </row>
    <row r="680" spans="1:11" x14ac:dyDescent="0.25">
      <c r="A680">
        <v>20201231</v>
      </c>
      <c r="B680" t="s">
        <v>96</v>
      </c>
      <c r="C680" t="s">
        <v>97</v>
      </c>
      <c r="E680" t="s">
        <v>69</v>
      </c>
      <c r="G680">
        <v>-1791626</v>
      </c>
      <c r="J680" t="s">
        <v>73</v>
      </c>
      <c r="K680">
        <v>2496256286</v>
      </c>
    </row>
    <row r="681" spans="1:11" x14ac:dyDescent="0.25">
      <c r="A681">
        <v>20201231</v>
      </c>
      <c r="B681" t="s">
        <v>96</v>
      </c>
      <c r="C681" t="s">
        <v>97</v>
      </c>
      <c r="E681" t="s">
        <v>92</v>
      </c>
      <c r="G681">
        <v>-1228</v>
      </c>
      <c r="J681" t="s">
        <v>73</v>
      </c>
      <c r="K681">
        <v>2496256286</v>
      </c>
    </row>
    <row r="682" spans="1:11" x14ac:dyDescent="0.25">
      <c r="A682">
        <v>20201231</v>
      </c>
      <c r="B682" t="s">
        <v>96</v>
      </c>
      <c r="C682" t="s">
        <v>97</v>
      </c>
      <c r="E682" t="s">
        <v>92</v>
      </c>
      <c r="G682">
        <v>-32</v>
      </c>
      <c r="J682" t="s">
        <v>73</v>
      </c>
      <c r="K682">
        <v>2496256286</v>
      </c>
    </row>
    <row r="683" spans="1:11" x14ac:dyDescent="0.25">
      <c r="A683">
        <v>20201231</v>
      </c>
      <c r="B683" t="s">
        <v>96</v>
      </c>
      <c r="C683" t="s">
        <v>97</v>
      </c>
      <c r="E683" t="s">
        <v>75</v>
      </c>
      <c r="G683">
        <v>-58077</v>
      </c>
      <c r="J683" t="s">
        <v>73</v>
      </c>
      <c r="K683">
        <v>2496256286</v>
      </c>
    </row>
    <row r="684" spans="1:11" x14ac:dyDescent="0.25">
      <c r="A684">
        <v>20201231</v>
      </c>
      <c r="B684" t="s">
        <v>96</v>
      </c>
      <c r="C684" t="s">
        <v>97</v>
      </c>
      <c r="E684" t="s">
        <v>75</v>
      </c>
      <c r="G684">
        <v>-64795</v>
      </c>
      <c r="J684" t="s">
        <v>73</v>
      </c>
      <c r="K684">
        <v>2496256286</v>
      </c>
    </row>
    <row r="685" spans="1:11" x14ac:dyDescent="0.25">
      <c r="A685">
        <v>20201231</v>
      </c>
      <c r="B685" t="s">
        <v>96</v>
      </c>
      <c r="C685" t="s">
        <v>97</v>
      </c>
      <c r="E685" t="s">
        <v>79</v>
      </c>
      <c r="G685">
        <v>-19463</v>
      </c>
      <c r="J685" t="s">
        <v>73</v>
      </c>
      <c r="K685">
        <v>2496256286</v>
      </c>
    </row>
    <row r="686" spans="1:11" x14ac:dyDescent="0.25">
      <c r="A686">
        <v>20201231</v>
      </c>
      <c r="B686" t="s">
        <v>96</v>
      </c>
      <c r="C686" t="s">
        <v>97</v>
      </c>
      <c r="D686" t="s">
        <v>204</v>
      </c>
      <c r="E686" t="s">
        <v>202</v>
      </c>
      <c r="F686">
        <v>228874</v>
      </c>
      <c r="G686">
        <v>383482289</v>
      </c>
      <c r="J686" t="s">
        <v>73</v>
      </c>
      <c r="K686">
        <v>2496256286</v>
      </c>
    </row>
    <row r="687" spans="1:11" x14ac:dyDescent="0.25">
      <c r="A687">
        <v>20201231</v>
      </c>
      <c r="B687" t="s">
        <v>96</v>
      </c>
      <c r="C687" t="s">
        <v>97</v>
      </c>
      <c r="D687" t="s">
        <v>447</v>
      </c>
      <c r="E687" t="s">
        <v>445</v>
      </c>
      <c r="F687">
        <v>61693</v>
      </c>
      <c r="G687">
        <v>343568317</v>
      </c>
      <c r="J687" t="s">
        <v>73</v>
      </c>
      <c r="K687">
        <v>2496256286</v>
      </c>
    </row>
    <row r="688" spans="1:11" x14ac:dyDescent="0.25">
      <c r="A688">
        <v>20201231</v>
      </c>
      <c r="B688" t="s">
        <v>96</v>
      </c>
      <c r="C688" t="s">
        <v>97</v>
      </c>
      <c r="D688" t="s">
        <v>451</v>
      </c>
      <c r="E688" t="s">
        <v>449</v>
      </c>
      <c r="F688">
        <v>96126</v>
      </c>
      <c r="G688">
        <v>190449580</v>
      </c>
      <c r="J688" t="s">
        <v>73</v>
      </c>
      <c r="K688">
        <v>2496256286</v>
      </c>
    </row>
    <row r="689" spans="1:11" x14ac:dyDescent="0.25">
      <c r="A689">
        <v>20201231</v>
      </c>
      <c r="B689" t="s">
        <v>96</v>
      </c>
      <c r="C689" t="s">
        <v>97</v>
      </c>
      <c r="D689" t="s">
        <v>455</v>
      </c>
      <c r="E689" t="s">
        <v>453</v>
      </c>
      <c r="F689">
        <v>15926</v>
      </c>
      <c r="G689">
        <v>214395812</v>
      </c>
      <c r="J689" t="s">
        <v>73</v>
      </c>
      <c r="K689">
        <v>2496256286</v>
      </c>
    </row>
    <row r="690" spans="1:11" x14ac:dyDescent="0.25">
      <c r="A690">
        <v>20201231</v>
      </c>
      <c r="B690" t="s">
        <v>96</v>
      </c>
      <c r="C690" t="s">
        <v>97</v>
      </c>
      <c r="D690" t="s">
        <v>458</v>
      </c>
      <c r="E690" t="s">
        <v>457</v>
      </c>
      <c r="F690">
        <v>16136</v>
      </c>
      <c r="G690">
        <v>84930700</v>
      </c>
      <c r="J690" t="s">
        <v>73</v>
      </c>
      <c r="K690">
        <v>2496256286</v>
      </c>
    </row>
    <row r="691" spans="1:11" x14ac:dyDescent="0.25">
      <c r="A691">
        <v>20201231</v>
      </c>
      <c r="B691" t="s">
        <v>96</v>
      </c>
      <c r="C691" t="s">
        <v>97</v>
      </c>
      <c r="D691" t="s">
        <v>458</v>
      </c>
      <c r="E691" t="s">
        <v>457</v>
      </c>
      <c r="F691">
        <v>56196</v>
      </c>
      <c r="G691">
        <v>295783689</v>
      </c>
      <c r="J691" t="s">
        <v>73</v>
      </c>
      <c r="K691">
        <v>2496256286</v>
      </c>
    </row>
    <row r="692" spans="1:11" x14ac:dyDescent="0.25">
      <c r="A692">
        <v>20201231</v>
      </c>
      <c r="B692" t="s">
        <v>96</v>
      </c>
      <c r="C692" t="s">
        <v>97</v>
      </c>
      <c r="D692" t="s">
        <v>408</v>
      </c>
      <c r="E692" t="s">
        <v>460</v>
      </c>
      <c r="F692">
        <v>50331</v>
      </c>
      <c r="G692">
        <v>383911775</v>
      </c>
      <c r="J692" t="s">
        <v>73</v>
      </c>
      <c r="K692">
        <v>2496256286</v>
      </c>
    </row>
    <row r="693" spans="1:11" x14ac:dyDescent="0.25">
      <c r="A693">
        <v>20201231</v>
      </c>
      <c r="B693" t="s">
        <v>96</v>
      </c>
      <c r="C693" t="s">
        <v>97</v>
      </c>
      <c r="D693" t="s">
        <v>473</v>
      </c>
      <c r="E693" t="s">
        <v>472</v>
      </c>
      <c r="F693">
        <v>6393</v>
      </c>
      <c r="G693">
        <v>91937699</v>
      </c>
      <c r="J693" t="s">
        <v>73</v>
      </c>
      <c r="K693">
        <v>2496256286</v>
      </c>
    </row>
    <row r="694" spans="1:11" x14ac:dyDescent="0.25">
      <c r="A694">
        <v>20201231</v>
      </c>
      <c r="B694" t="s">
        <v>96</v>
      </c>
      <c r="C694" t="s">
        <v>97</v>
      </c>
      <c r="D694" t="s">
        <v>470</v>
      </c>
      <c r="E694" t="s">
        <v>469</v>
      </c>
      <c r="F694">
        <v>81922</v>
      </c>
      <c r="G694">
        <v>153767096</v>
      </c>
      <c r="J694" t="s">
        <v>73</v>
      </c>
      <c r="K694">
        <v>2496256286</v>
      </c>
    </row>
    <row r="695" spans="1:11" x14ac:dyDescent="0.25">
      <c r="A695">
        <v>20201231</v>
      </c>
      <c r="B695" t="s">
        <v>96</v>
      </c>
      <c r="C695" t="s">
        <v>97</v>
      </c>
      <c r="D695" t="s">
        <v>464</v>
      </c>
      <c r="E695" t="s">
        <v>463</v>
      </c>
      <c r="F695">
        <v>5500</v>
      </c>
      <c r="G695">
        <v>153805228</v>
      </c>
      <c r="J695" t="s">
        <v>73</v>
      </c>
      <c r="K695">
        <v>2496256286</v>
      </c>
    </row>
    <row r="696" spans="1:11" x14ac:dyDescent="0.25">
      <c r="A696">
        <v>20201231</v>
      </c>
      <c r="B696" t="s">
        <v>96</v>
      </c>
      <c r="C696" t="s">
        <v>97</v>
      </c>
      <c r="D696" t="s">
        <v>467</v>
      </c>
      <c r="E696" t="s">
        <v>465</v>
      </c>
      <c r="F696">
        <v>84546</v>
      </c>
      <c r="G696">
        <v>168206884</v>
      </c>
      <c r="J696" t="s">
        <v>73</v>
      </c>
      <c r="K696">
        <v>2496256286</v>
      </c>
    </row>
    <row r="697" spans="1:11" x14ac:dyDescent="0.25">
      <c r="A697">
        <v>20201231</v>
      </c>
      <c r="B697" t="s">
        <v>1681</v>
      </c>
      <c r="C697" t="s">
        <v>1682</v>
      </c>
      <c r="E697" t="s">
        <v>79</v>
      </c>
      <c r="G697">
        <v>-1628.17</v>
      </c>
      <c r="J697" t="s">
        <v>63</v>
      </c>
      <c r="K697">
        <v>94848031.060000002</v>
      </c>
    </row>
    <row r="698" spans="1:11" x14ac:dyDescent="0.25">
      <c r="A698">
        <v>20201231</v>
      </c>
      <c r="B698" t="s">
        <v>1681</v>
      </c>
      <c r="C698" t="s">
        <v>1682</v>
      </c>
      <c r="E698" t="s">
        <v>89</v>
      </c>
      <c r="G698">
        <v>-8.3000000000000007</v>
      </c>
      <c r="J698" t="s">
        <v>63</v>
      </c>
      <c r="K698">
        <v>94848031.060000002</v>
      </c>
    </row>
    <row r="699" spans="1:11" x14ac:dyDescent="0.25">
      <c r="A699">
        <v>20201231</v>
      </c>
      <c r="B699" t="s">
        <v>1681</v>
      </c>
      <c r="C699" t="s">
        <v>1682</v>
      </c>
      <c r="E699" t="s">
        <v>61</v>
      </c>
      <c r="G699">
        <v>1044793.61</v>
      </c>
      <c r="J699" t="s">
        <v>63</v>
      </c>
      <c r="K699">
        <v>94848031.060000002</v>
      </c>
    </row>
    <row r="700" spans="1:11" x14ac:dyDescent="0.25">
      <c r="A700">
        <v>20201231</v>
      </c>
      <c r="B700" t="s">
        <v>1681</v>
      </c>
      <c r="C700" t="s">
        <v>1682</v>
      </c>
      <c r="E700" t="s">
        <v>66</v>
      </c>
      <c r="G700">
        <v>-4.0599999999999996</v>
      </c>
      <c r="J700" t="s">
        <v>63</v>
      </c>
      <c r="K700">
        <v>94848031.060000002</v>
      </c>
    </row>
    <row r="701" spans="1:11" x14ac:dyDescent="0.25">
      <c r="A701">
        <v>20201231</v>
      </c>
      <c r="B701" t="s">
        <v>1681</v>
      </c>
      <c r="C701" t="s">
        <v>1682</v>
      </c>
      <c r="E701" t="s">
        <v>82</v>
      </c>
      <c r="G701">
        <v>62522.94</v>
      </c>
      <c r="J701" t="s">
        <v>63</v>
      </c>
      <c r="K701">
        <v>94848031.060000002</v>
      </c>
    </row>
    <row r="702" spans="1:11" x14ac:dyDescent="0.25">
      <c r="A702">
        <v>20201231</v>
      </c>
      <c r="B702" t="s">
        <v>1681</v>
      </c>
      <c r="C702" t="s">
        <v>1682</v>
      </c>
      <c r="E702" t="s">
        <v>90</v>
      </c>
      <c r="G702">
        <v>-12.12</v>
      </c>
      <c r="J702" t="s">
        <v>63</v>
      </c>
      <c r="K702">
        <v>94848031.060000002</v>
      </c>
    </row>
    <row r="703" spans="1:11" x14ac:dyDescent="0.25">
      <c r="A703">
        <v>20201231</v>
      </c>
      <c r="B703" t="s">
        <v>1681</v>
      </c>
      <c r="C703" t="s">
        <v>1682</v>
      </c>
      <c r="E703" t="s">
        <v>81</v>
      </c>
      <c r="G703">
        <v>-11580.32</v>
      </c>
      <c r="J703" t="s">
        <v>63</v>
      </c>
      <c r="K703">
        <v>94848031.060000002</v>
      </c>
    </row>
    <row r="704" spans="1:11" x14ac:dyDescent="0.25">
      <c r="A704">
        <v>20201231</v>
      </c>
      <c r="B704" t="s">
        <v>1681</v>
      </c>
      <c r="C704" t="s">
        <v>1682</v>
      </c>
      <c r="E704" t="s">
        <v>91</v>
      </c>
      <c r="G704">
        <v>-34299.870000000003</v>
      </c>
      <c r="J704" t="s">
        <v>63</v>
      </c>
      <c r="K704">
        <v>94848031.060000002</v>
      </c>
    </row>
    <row r="705" spans="1:11" x14ac:dyDescent="0.25">
      <c r="A705">
        <v>20201231</v>
      </c>
      <c r="B705" t="s">
        <v>1681</v>
      </c>
      <c r="C705" t="s">
        <v>1682</v>
      </c>
      <c r="E705" t="s">
        <v>69</v>
      </c>
      <c r="G705">
        <v>-72588.06</v>
      </c>
      <c r="J705" t="s">
        <v>63</v>
      </c>
      <c r="K705">
        <v>94848031.060000002</v>
      </c>
    </row>
    <row r="706" spans="1:11" x14ac:dyDescent="0.25">
      <c r="A706">
        <v>20201231</v>
      </c>
      <c r="B706" t="s">
        <v>1681</v>
      </c>
      <c r="C706" t="s">
        <v>1682</v>
      </c>
      <c r="E706" t="s">
        <v>92</v>
      </c>
      <c r="G706">
        <v>-55.11</v>
      </c>
      <c r="J706" t="s">
        <v>63</v>
      </c>
      <c r="K706">
        <v>94848031.060000002</v>
      </c>
    </row>
    <row r="707" spans="1:11" x14ac:dyDescent="0.25">
      <c r="A707">
        <v>20201231</v>
      </c>
      <c r="B707" t="s">
        <v>1681</v>
      </c>
      <c r="C707" t="s">
        <v>1682</v>
      </c>
      <c r="E707" t="s">
        <v>75</v>
      </c>
      <c r="G707">
        <v>-2020.95</v>
      </c>
      <c r="J707" t="s">
        <v>63</v>
      </c>
      <c r="K707">
        <v>94848031.060000002</v>
      </c>
    </row>
    <row r="708" spans="1:11" x14ac:dyDescent="0.25">
      <c r="A708">
        <v>20201231</v>
      </c>
      <c r="B708" t="s">
        <v>1681</v>
      </c>
      <c r="C708" t="s">
        <v>1682</v>
      </c>
      <c r="E708" t="s">
        <v>75</v>
      </c>
      <c r="G708">
        <v>-1155.8900000000001</v>
      </c>
      <c r="J708" t="s">
        <v>63</v>
      </c>
      <c r="K708">
        <v>94848031.060000002</v>
      </c>
    </row>
    <row r="709" spans="1:11" x14ac:dyDescent="0.25">
      <c r="A709">
        <v>20201231</v>
      </c>
      <c r="B709" t="s">
        <v>1681</v>
      </c>
      <c r="C709" t="s">
        <v>1682</v>
      </c>
      <c r="E709" t="s">
        <v>84</v>
      </c>
      <c r="G709">
        <v>-11661.98</v>
      </c>
      <c r="J709" t="s">
        <v>63</v>
      </c>
      <c r="K709">
        <v>94848031.060000002</v>
      </c>
    </row>
    <row r="710" spans="1:11" x14ac:dyDescent="0.25">
      <c r="A710">
        <v>20201231</v>
      </c>
      <c r="B710" t="s">
        <v>1681</v>
      </c>
      <c r="C710" t="s">
        <v>1682</v>
      </c>
      <c r="E710" t="s">
        <v>80</v>
      </c>
      <c r="G710">
        <v>-2547.69</v>
      </c>
      <c r="J710" t="s">
        <v>63</v>
      </c>
      <c r="K710">
        <v>94848031.060000002</v>
      </c>
    </row>
    <row r="711" spans="1:11" x14ac:dyDescent="0.25">
      <c r="A711">
        <v>20201231</v>
      </c>
      <c r="B711" t="s">
        <v>1681</v>
      </c>
      <c r="C711" t="s">
        <v>1682</v>
      </c>
      <c r="D711" t="s">
        <v>1684</v>
      </c>
      <c r="E711" t="s">
        <v>1683</v>
      </c>
      <c r="F711">
        <v>125286</v>
      </c>
      <c r="G711">
        <v>13299108.9</v>
      </c>
      <c r="J711" t="s">
        <v>63</v>
      </c>
      <c r="K711">
        <v>94848031.060000002</v>
      </c>
    </row>
    <row r="712" spans="1:11" x14ac:dyDescent="0.25">
      <c r="A712">
        <v>20201231</v>
      </c>
      <c r="B712" t="s">
        <v>1681</v>
      </c>
      <c r="C712" t="s">
        <v>1682</v>
      </c>
      <c r="D712" t="s">
        <v>1684</v>
      </c>
      <c r="E712" t="s">
        <v>1683</v>
      </c>
      <c r="F712">
        <v>8059</v>
      </c>
      <c r="G712">
        <v>855462.85</v>
      </c>
      <c r="J712" t="s">
        <v>63</v>
      </c>
      <c r="K712">
        <v>94848031.060000002</v>
      </c>
    </row>
    <row r="713" spans="1:11" x14ac:dyDescent="0.25">
      <c r="A713">
        <v>20201231</v>
      </c>
      <c r="B713" t="s">
        <v>1681</v>
      </c>
      <c r="C713" t="s">
        <v>1682</v>
      </c>
      <c r="D713" t="s">
        <v>1687</v>
      </c>
      <c r="E713" t="s">
        <v>1686</v>
      </c>
      <c r="F713">
        <v>22800</v>
      </c>
      <c r="G713">
        <v>1868232</v>
      </c>
      <c r="J713" t="s">
        <v>63</v>
      </c>
      <c r="K713">
        <v>94848031.060000002</v>
      </c>
    </row>
    <row r="714" spans="1:11" x14ac:dyDescent="0.25">
      <c r="A714">
        <v>20201231</v>
      </c>
      <c r="B714" t="s">
        <v>1681</v>
      </c>
      <c r="C714" t="s">
        <v>1682</v>
      </c>
      <c r="D714" t="s">
        <v>1690</v>
      </c>
      <c r="E714" t="s">
        <v>1689</v>
      </c>
      <c r="F714">
        <v>57758</v>
      </c>
      <c r="G714">
        <v>3904440.8</v>
      </c>
      <c r="J714" t="s">
        <v>63</v>
      </c>
      <c r="K714">
        <v>94848031.060000002</v>
      </c>
    </row>
    <row r="715" spans="1:11" x14ac:dyDescent="0.25">
      <c r="A715">
        <v>20201231</v>
      </c>
      <c r="B715" t="s">
        <v>1681</v>
      </c>
      <c r="C715" t="s">
        <v>1682</v>
      </c>
      <c r="D715" t="s">
        <v>1690</v>
      </c>
      <c r="E715" t="s">
        <v>1689</v>
      </c>
      <c r="F715">
        <v>145000</v>
      </c>
      <c r="G715">
        <v>9802000</v>
      </c>
      <c r="J715" t="s">
        <v>63</v>
      </c>
      <c r="K715">
        <v>94848031.060000002</v>
      </c>
    </row>
    <row r="716" spans="1:11" x14ac:dyDescent="0.25">
      <c r="A716">
        <v>20201231</v>
      </c>
      <c r="B716" t="s">
        <v>1681</v>
      </c>
      <c r="C716" t="s">
        <v>1682</v>
      </c>
      <c r="D716" t="s">
        <v>1693</v>
      </c>
      <c r="E716" t="s">
        <v>1692</v>
      </c>
      <c r="F716">
        <v>36363</v>
      </c>
      <c r="G716">
        <v>13706301.949999999</v>
      </c>
      <c r="J716" t="s">
        <v>63</v>
      </c>
      <c r="K716">
        <v>94848031.060000002</v>
      </c>
    </row>
    <row r="717" spans="1:11" x14ac:dyDescent="0.25">
      <c r="A717">
        <v>20201231</v>
      </c>
      <c r="B717" t="s">
        <v>1681</v>
      </c>
      <c r="C717" t="s">
        <v>1682</v>
      </c>
      <c r="D717" t="s">
        <v>1696</v>
      </c>
      <c r="E717" t="s">
        <v>1695</v>
      </c>
      <c r="F717">
        <v>459187</v>
      </c>
      <c r="G717">
        <v>14060765.130000001</v>
      </c>
      <c r="J717" t="s">
        <v>63</v>
      </c>
      <c r="K717">
        <v>94848031.060000002</v>
      </c>
    </row>
    <row r="718" spans="1:11" x14ac:dyDescent="0.25">
      <c r="A718">
        <v>20201231</v>
      </c>
      <c r="B718" t="s">
        <v>1681</v>
      </c>
      <c r="C718" t="s">
        <v>1682</v>
      </c>
      <c r="D718" t="s">
        <v>1699</v>
      </c>
      <c r="E718" t="s">
        <v>1698</v>
      </c>
      <c r="F718">
        <v>220000</v>
      </c>
      <c r="G718">
        <v>3773000</v>
      </c>
      <c r="J718" t="s">
        <v>63</v>
      </c>
      <c r="K718">
        <v>94848031.060000002</v>
      </c>
    </row>
    <row r="719" spans="1:11" x14ac:dyDescent="0.25">
      <c r="A719">
        <v>20201231</v>
      </c>
      <c r="B719" t="s">
        <v>1681</v>
      </c>
      <c r="C719" t="s">
        <v>1682</v>
      </c>
      <c r="D719" t="s">
        <v>1702</v>
      </c>
      <c r="E719" t="s">
        <v>1701</v>
      </c>
      <c r="F719">
        <v>490</v>
      </c>
      <c r="G719">
        <v>5753736.7999999998</v>
      </c>
      <c r="J719" t="s">
        <v>63</v>
      </c>
      <c r="K719">
        <v>94848031.060000002</v>
      </c>
    </row>
    <row r="720" spans="1:11" x14ac:dyDescent="0.25">
      <c r="A720">
        <v>20201231</v>
      </c>
      <c r="B720" t="s">
        <v>1681</v>
      </c>
      <c r="C720" t="s">
        <v>1682</v>
      </c>
      <c r="D720" t="s">
        <v>1705</v>
      </c>
      <c r="E720" t="s">
        <v>1704</v>
      </c>
      <c r="F720">
        <v>292400</v>
      </c>
      <c r="G720">
        <v>5780748</v>
      </c>
      <c r="J720" t="s">
        <v>63</v>
      </c>
      <c r="K720">
        <v>94848031.060000002</v>
      </c>
    </row>
    <row r="721" spans="1:11" x14ac:dyDescent="0.25">
      <c r="A721">
        <v>20201231</v>
      </c>
      <c r="B721" t="s">
        <v>1681</v>
      </c>
      <c r="C721" t="s">
        <v>1682</v>
      </c>
      <c r="D721" t="s">
        <v>1708</v>
      </c>
      <c r="E721" t="s">
        <v>1707</v>
      </c>
      <c r="F721">
        <v>359696</v>
      </c>
      <c r="G721">
        <v>4777338.3899999997</v>
      </c>
      <c r="J721" t="s">
        <v>63</v>
      </c>
      <c r="K721">
        <v>94848031.060000002</v>
      </c>
    </row>
    <row r="722" spans="1:11" x14ac:dyDescent="0.25">
      <c r="A722">
        <v>20201231</v>
      </c>
      <c r="B722" t="s">
        <v>1681</v>
      </c>
      <c r="C722" t="s">
        <v>1682</v>
      </c>
      <c r="D722" t="s">
        <v>1711</v>
      </c>
      <c r="E722" t="s">
        <v>1710</v>
      </c>
      <c r="F722">
        <v>5600</v>
      </c>
      <c r="G722">
        <v>1941128</v>
      </c>
      <c r="J722" t="s">
        <v>63</v>
      </c>
      <c r="K722">
        <v>94848031.060000002</v>
      </c>
    </row>
    <row r="723" spans="1:11" x14ac:dyDescent="0.25">
      <c r="A723">
        <v>20201231</v>
      </c>
      <c r="B723" t="s">
        <v>1681</v>
      </c>
      <c r="C723" t="s">
        <v>1682</v>
      </c>
      <c r="D723" t="s">
        <v>1714</v>
      </c>
      <c r="E723" t="s">
        <v>1713</v>
      </c>
      <c r="F723">
        <v>5269900</v>
      </c>
      <c r="G723">
        <v>7584967.0700000003</v>
      </c>
      <c r="J723" t="s">
        <v>63</v>
      </c>
      <c r="K723">
        <v>94848031.060000002</v>
      </c>
    </row>
    <row r="724" spans="1:11" x14ac:dyDescent="0.25">
      <c r="A724">
        <v>20201231</v>
      </c>
      <c r="B724" t="s">
        <v>1681</v>
      </c>
      <c r="C724" t="s">
        <v>1682</v>
      </c>
      <c r="D724" t="s">
        <v>1717</v>
      </c>
      <c r="E724" t="s">
        <v>1716</v>
      </c>
      <c r="F724">
        <v>141713</v>
      </c>
      <c r="G724">
        <v>6771047.1399999997</v>
      </c>
      <c r="J724" t="s">
        <v>63</v>
      </c>
      <c r="K724">
        <v>94848031.060000002</v>
      </c>
    </row>
    <row r="725" spans="1:11" x14ac:dyDescent="0.25">
      <c r="A725">
        <v>20201231</v>
      </c>
      <c r="B725" t="s">
        <v>77</v>
      </c>
      <c r="C725" t="s">
        <v>78</v>
      </c>
      <c r="E725" t="s">
        <v>61</v>
      </c>
      <c r="G725">
        <v>123523.01</v>
      </c>
      <c r="J725" t="s">
        <v>57</v>
      </c>
      <c r="K725">
        <v>4707396.1900000004</v>
      </c>
    </row>
    <row r="726" spans="1:11" x14ac:dyDescent="0.25">
      <c r="A726">
        <v>20201231</v>
      </c>
      <c r="B726" t="s">
        <v>77</v>
      </c>
      <c r="C726" t="s">
        <v>78</v>
      </c>
      <c r="E726" t="s">
        <v>82</v>
      </c>
      <c r="G726">
        <v>9668.36</v>
      </c>
      <c r="J726" t="s">
        <v>57</v>
      </c>
      <c r="K726">
        <v>4707396.1900000004</v>
      </c>
    </row>
    <row r="727" spans="1:11" x14ac:dyDescent="0.25">
      <c r="A727">
        <v>20201231</v>
      </c>
      <c r="B727" t="s">
        <v>77</v>
      </c>
      <c r="C727" t="s">
        <v>78</v>
      </c>
      <c r="E727" t="s">
        <v>81</v>
      </c>
      <c r="G727">
        <v>-3521.79</v>
      </c>
      <c r="J727" t="s">
        <v>57</v>
      </c>
      <c r="K727">
        <v>4707396.1900000004</v>
      </c>
    </row>
    <row r="728" spans="1:11" x14ac:dyDescent="0.25">
      <c r="A728">
        <v>20201231</v>
      </c>
      <c r="B728" t="s">
        <v>77</v>
      </c>
      <c r="C728" t="s">
        <v>78</v>
      </c>
      <c r="E728" t="s">
        <v>80</v>
      </c>
      <c r="G728">
        <v>-665.22</v>
      </c>
      <c r="J728" t="s">
        <v>57</v>
      </c>
      <c r="K728">
        <v>4707396.1900000004</v>
      </c>
    </row>
    <row r="729" spans="1:11" x14ac:dyDescent="0.25">
      <c r="A729">
        <v>20201231</v>
      </c>
      <c r="B729" t="s">
        <v>77</v>
      </c>
      <c r="C729" t="s">
        <v>78</v>
      </c>
      <c r="E729" t="s">
        <v>79</v>
      </c>
      <c r="G729">
        <v>-588.28</v>
      </c>
      <c r="J729" t="s">
        <v>57</v>
      </c>
      <c r="K729">
        <v>4707396.1900000004</v>
      </c>
    </row>
    <row r="730" spans="1:11" x14ac:dyDescent="0.25">
      <c r="A730">
        <v>20201231</v>
      </c>
      <c r="B730" t="s">
        <v>77</v>
      </c>
      <c r="C730" t="s">
        <v>78</v>
      </c>
      <c r="D730" t="s">
        <v>359</v>
      </c>
      <c r="E730" t="s">
        <v>358</v>
      </c>
      <c r="F730">
        <v>2415</v>
      </c>
      <c r="G730">
        <v>121740.15</v>
      </c>
      <c r="J730" t="s">
        <v>57</v>
      </c>
      <c r="K730">
        <v>4707396.1900000004</v>
      </c>
    </row>
    <row r="731" spans="1:11" x14ac:dyDescent="0.25">
      <c r="A731">
        <v>20201231</v>
      </c>
      <c r="B731" t="s">
        <v>77</v>
      </c>
      <c r="C731" t="s">
        <v>78</v>
      </c>
      <c r="D731" t="s">
        <v>359</v>
      </c>
      <c r="E731" t="s">
        <v>358</v>
      </c>
      <c r="F731">
        <v>386</v>
      </c>
      <c r="G731">
        <v>19458.259999999998</v>
      </c>
      <c r="J731" t="s">
        <v>57</v>
      </c>
      <c r="K731">
        <v>4707396.1900000004</v>
      </c>
    </row>
    <row r="732" spans="1:11" x14ac:dyDescent="0.25">
      <c r="A732">
        <v>20201231</v>
      </c>
      <c r="B732" t="s">
        <v>77</v>
      </c>
      <c r="C732" t="s">
        <v>78</v>
      </c>
      <c r="D732" t="s">
        <v>365</v>
      </c>
      <c r="E732" t="s">
        <v>364</v>
      </c>
      <c r="F732">
        <v>19866</v>
      </c>
      <c r="G732">
        <v>356098.05</v>
      </c>
      <c r="J732" t="s">
        <v>57</v>
      </c>
      <c r="K732">
        <v>4707396.1900000004</v>
      </c>
    </row>
    <row r="733" spans="1:11" x14ac:dyDescent="0.25">
      <c r="A733">
        <v>20201231</v>
      </c>
      <c r="B733" t="s">
        <v>77</v>
      </c>
      <c r="C733" t="s">
        <v>78</v>
      </c>
      <c r="D733" t="s">
        <v>371</v>
      </c>
      <c r="E733" t="s">
        <v>370</v>
      </c>
      <c r="F733">
        <v>88114</v>
      </c>
      <c r="G733">
        <v>469118.94</v>
      </c>
      <c r="J733" t="s">
        <v>57</v>
      </c>
      <c r="K733">
        <v>4707396.1900000004</v>
      </c>
    </row>
    <row r="734" spans="1:11" x14ac:dyDescent="0.25">
      <c r="A734">
        <v>20201231</v>
      </c>
      <c r="B734" t="s">
        <v>77</v>
      </c>
      <c r="C734" t="s">
        <v>78</v>
      </c>
      <c r="D734" t="s">
        <v>368</v>
      </c>
      <c r="E734" t="s">
        <v>367</v>
      </c>
      <c r="F734">
        <v>27643</v>
      </c>
      <c r="G734">
        <v>138955.82999999999</v>
      </c>
      <c r="J734" t="s">
        <v>57</v>
      </c>
      <c r="K734">
        <v>4707396.1900000004</v>
      </c>
    </row>
    <row r="735" spans="1:11" x14ac:dyDescent="0.25">
      <c r="A735">
        <v>20201231</v>
      </c>
      <c r="B735" t="s">
        <v>77</v>
      </c>
      <c r="C735" t="s">
        <v>78</v>
      </c>
      <c r="D735" t="s">
        <v>377</v>
      </c>
      <c r="E735" t="s">
        <v>376</v>
      </c>
      <c r="F735">
        <v>12879</v>
      </c>
      <c r="G735">
        <v>351403.52000000002</v>
      </c>
      <c r="J735" t="s">
        <v>57</v>
      </c>
      <c r="K735">
        <v>4707396.1900000004</v>
      </c>
    </row>
    <row r="736" spans="1:11" x14ac:dyDescent="0.25">
      <c r="A736">
        <v>20201231</v>
      </c>
      <c r="B736" t="s">
        <v>77</v>
      </c>
      <c r="C736" t="s">
        <v>78</v>
      </c>
      <c r="D736" t="s">
        <v>377</v>
      </c>
      <c r="E736" t="s">
        <v>376</v>
      </c>
      <c r="F736">
        <v>1450</v>
      </c>
      <c r="G736">
        <v>39563.25</v>
      </c>
      <c r="J736" t="s">
        <v>57</v>
      </c>
      <c r="K736">
        <v>4707396.1900000004</v>
      </c>
    </row>
    <row r="737" spans="1:11" x14ac:dyDescent="0.25">
      <c r="A737">
        <v>20201231</v>
      </c>
      <c r="B737" t="s">
        <v>77</v>
      </c>
      <c r="C737" t="s">
        <v>78</v>
      </c>
      <c r="D737" t="s">
        <v>362</v>
      </c>
      <c r="E737" t="s">
        <v>361</v>
      </c>
      <c r="F737">
        <v>35758</v>
      </c>
      <c r="G737">
        <v>183334.84</v>
      </c>
      <c r="J737" t="s">
        <v>57</v>
      </c>
      <c r="K737">
        <v>4707396.1900000004</v>
      </c>
    </row>
    <row r="738" spans="1:11" x14ac:dyDescent="0.25">
      <c r="A738">
        <v>20201231</v>
      </c>
      <c r="B738" t="s">
        <v>77</v>
      </c>
      <c r="C738" t="s">
        <v>78</v>
      </c>
      <c r="D738" t="s">
        <v>374</v>
      </c>
      <c r="E738" t="s">
        <v>373</v>
      </c>
      <c r="F738">
        <v>2768</v>
      </c>
      <c r="G738">
        <v>446021.68</v>
      </c>
      <c r="J738" t="s">
        <v>57</v>
      </c>
      <c r="K738">
        <v>4707396.1900000004</v>
      </c>
    </row>
    <row r="739" spans="1:11" x14ac:dyDescent="0.25">
      <c r="A739">
        <v>20201231</v>
      </c>
      <c r="B739" t="s">
        <v>77</v>
      </c>
      <c r="C739" t="s">
        <v>78</v>
      </c>
      <c r="D739" t="s">
        <v>382</v>
      </c>
      <c r="E739" t="s">
        <v>381</v>
      </c>
      <c r="F739">
        <v>86</v>
      </c>
      <c r="G739">
        <v>93770.1</v>
      </c>
      <c r="J739" t="s">
        <v>57</v>
      </c>
      <c r="K739">
        <v>4707396.1900000004</v>
      </c>
    </row>
    <row r="740" spans="1:11" x14ac:dyDescent="0.25">
      <c r="A740">
        <v>20201231</v>
      </c>
      <c r="B740" t="s">
        <v>77</v>
      </c>
      <c r="C740" t="s">
        <v>78</v>
      </c>
      <c r="D740" t="s">
        <v>380</v>
      </c>
      <c r="E740" t="s">
        <v>379</v>
      </c>
      <c r="F740">
        <v>2</v>
      </c>
      <c r="G740">
        <v>109516.62</v>
      </c>
      <c r="J740" t="s">
        <v>57</v>
      </c>
      <c r="K740">
        <v>4707396.1900000004</v>
      </c>
    </row>
    <row r="741" spans="1:11" x14ac:dyDescent="0.25">
      <c r="A741">
        <v>20201231</v>
      </c>
      <c r="B741" t="s">
        <v>77</v>
      </c>
      <c r="C741" t="s">
        <v>78</v>
      </c>
      <c r="D741" t="s">
        <v>384</v>
      </c>
      <c r="E741" t="s">
        <v>383</v>
      </c>
      <c r="F741">
        <v>46</v>
      </c>
      <c r="G741">
        <v>606351.30000000005</v>
      </c>
      <c r="J741" t="s">
        <v>57</v>
      </c>
      <c r="K741">
        <v>4707396.1900000004</v>
      </c>
    </row>
    <row r="742" spans="1:11" x14ac:dyDescent="0.25">
      <c r="A742">
        <v>20201231</v>
      </c>
      <c r="B742" t="s">
        <v>77</v>
      </c>
      <c r="C742" t="s">
        <v>78</v>
      </c>
      <c r="D742" t="s">
        <v>398</v>
      </c>
      <c r="E742" t="s">
        <v>397</v>
      </c>
      <c r="F742">
        <v>268</v>
      </c>
      <c r="G742">
        <v>455626.8</v>
      </c>
      <c r="J742" t="s">
        <v>57</v>
      </c>
      <c r="K742">
        <v>4707396.1900000004</v>
      </c>
    </row>
    <row r="743" spans="1:11" x14ac:dyDescent="0.25">
      <c r="A743">
        <v>20201231</v>
      </c>
      <c r="B743" t="s">
        <v>77</v>
      </c>
      <c r="C743" t="s">
        <v>78</v>
      </c>
      <c r="D743" t="s">
        <v>401</v>
      </c>
      <c r="E743" t="s">
        <v>400</v>
      </c>
      <c r="F743">
        <v>86</v>
      </c>
      <c r="G743">
        <v>92293.48</v>
      </c>
      <c r="J743" t="s">
        <v>57</v>
      </c>
      <c r="K743">
        <v>4707396.1900000004</v>
      </c>
    </row>
    <row r="744" spans="1:11" x14ac:dyDescent="0.25">
      <c r="A744">
        <v>20201231</v>
      </c>
      <c r="B744" t="s">
        <v>77</v>
      </c>
      <c r="C744" t="s">
        <v>78</v>
      </c>
      <c r="D744" t="s">
        <v>392</v>
      </c>
      <c r="E744" t="s">
        <v>390</v>
      </c>
      <c r="F744">
        <v>224315</v>
      </c>
      <c r="G744">
        <v>281470.46000000002</v>
      </c>
      <c r="J744" t="s">
        <v>57</v>
      </c>
      <c r="K744">
        <v>4707396.1900000004</v>
      </c>
    </row>
    <row r="745" spans="1:11" x14ac:dyDescent="0.25">
      <c r="A745">
        <v>20201231</v>
      </c>
      <c r="B745" t="s">
        <v>77</v>
      </c>
      <c r="C745" t="s">
        <v>78</v>
      </c>
      <c r="D745" t="s">
        <v>395</v>
      </c>
      <c r="E745" t="s">
        <v>394</v>
      </c>
      <c r="F745">
        <v>1616</v>
      </c>
      <c r="G745">
        <v>187811.52</v>
      </c>
      <c r="J745" t="s">
        <v>57</v>
      </c>
      <c r="K745">
        <v>4707396.1900000004</v>
      </c>
    </row>
    <row r="746" spans="1:11" x14ac:dyDescent="0.25">
      <c r="A746">
        <v>20201231</v>
      </c>
      <c r="B746" t="s">
        <v>77</v>
      </c>
      <c r="C746" t="s">
        <v>78</v>
      </c>
      <c r="D746" t="s">
        <v>388</v>
      </c>
      <c r="E746" t="s">
        <v>387</v>
      </c>
      <c r="F746">
        <v>7909</v>
      </c>
      <c r="G746">
        <v>91665.31</v>
      </c>
      <c r="J746" t="s">
        <v>57</v>
      </c>
      <c r="K746">
        <v>4707396.1900000004</v>
      </c>
    </row>
    <row r="747" spans="1:11" x14ac:dyDescent="0.25">
      <c r="A747">
        <v>20201231</v>
      </c>
      <c r="B747" t="s">
        <v>77</v>
      </c>
      <c r="C747" t="s">
        <v>78</v>
      </c>
      <c r="D747" t="s">
        <v>403</v>
      </c>
      <c r="E747" t="s">
        <v>402</v>
      </c>
      <c r="F747">
        <v>120</v>
      </c>
      <c r="G747">
        <v>120243.6</v>
      </c>
      <c r="J747" t="s">
        <v>57</v>
      </c>
      <c r="K747">
        <v>4707396.1900000004</v>
      </c>
    </row>
    <row r="748" spans="1:11" x14ac:dyDescent="0.25">
      <c r="A748">
        <v>20201231</v>
      </c>
      <c r="B748" t="s">
        <v>77</v>
      </c>
      <c r="C748" t="s">
        <v>78</v>
      </c>
      <c r="D748" t="s">
        <v>386</v>
      </c>
      <c r="E748" t="s">
        <v>385</v>
      </c>
      <c r="F748">
        <v>360</v>
      </c>
      <c r="G748">
        <v>414536.4</v>
      </c>
      <c r="J748" t="s">
        <v>57</v>
      </c>
      <c r="K748">
        <v>4707396.1900000004</v>
      </c>
    </row>
    <row r="749" spans="1:11" x14ac:dyDescent="0.25">
      <c r="A749">
        <v>20201231</v>
      </c>
      <c r="B749" t="s">
        <v>122</v>
      </c>
      <c r="C749" t="s">
        <v>123</v>
      </c>
      <c r="E749" t="s">
        <v>80</v>
      </c>
      <c r="G749">
        <v>-4121.66</v>
      </c>
      <c r="J749" t="s">
        <v>57</v>
      </c>
      <c r="K749">
        <v>30245363.870000001</v>
      </c>
    </row>
    <row r="750" spans="1:11" x14ac:dyDescent="0.25">
      <c r="A750">
        <v>20201231</v>
      </c>
      <c r="B750" t="s">
        <v>122</v>
      </c>
      <c r="C750" t="s">
        <v>123</v>
      </c>
      <c r="E750" t="s">
        <v>84</v>
      </c>
      <c r="G750">
        <v>-1.82</v>
      </c>
      <c r="J750" t="s">
        <v>57</v>
      </c>
      <c r="K750">
        <v>30245363.870000001</v>
      </c>
    </row>
    <row r="751" spans="1:11" x14ac:dyDescent="0.25">
      <c r="A751">
        <v>20201231</v>
      </c>
      <c r="B751" t="s">
        <v>122</v>
      </c>
      <c r="C751" t="s">
        <v>123</v>
      </c>
      <c r="E751" t="s">
        <v>94</v>
      </c>
      <c r="G751">
        <v>-1284.24</v>
      </c>
      <c r="J751" t="s">
        <v>57</v>
      </c>
      <c r="K751">
        <v>30245363.870000001</v>
      </c>
    </row>
    <row r="752" spans="1:11" x14ac:dyDescent="0.25">
      <c r="A752">
        <v>20201231</v>
      </c>
      <c r="B752" t="s">
        <v>122</v>
      </c>
      <c r="C752" t="s">
        <v>123</v>
      </c>
      <c r="E752" t="s">
        <v>75</v>
      </c>
      <c r="G752">
        <v>-0.38</v>
      </c>
      <c r="J752" t="s">
        <v>57</v>
      </c>
      <c r="K752">
        <v>30245363.870000001</v>
      </c>
    </row>
    <row r="753" spans="1:11" x14ac:dyDescent="0.25">
      <c r="A753">
        <v>20201231</v>
      </c>
      <c r="B753" t="s">
        <v>122</v>
      </c>
      <c r="C753" t="s">
        <v>123</v>
      </c>
      <c r="E753" t="s">
        <v>93</v>
      </c>
      <c r="G753">
        <v>-42.64</v>
      </c>
      <c r="J753" t="s">
        <v>57</v>
      </c>
      <c r="K753">
        <v>30245363.870000001</v>
      </c>
    </row>
    <row r="754" spans="1:11" x14ac:dyDescent="0.25">
      <c r="A754">
        <v>20201231</v>
      </c>
      <c r="B754" t="s">
        <v>122</v>
      </c>
      <c r="C754" t="s">
        <v>123</v>
      </c>
      <c r="E754" t="s">
        <v>92</v>
      </c>
      <c r="G754">
        <v>-1059.97</v>
      </c>
      <c r="J754" t="s">
        <v>57</v>
      </c>
      <c r="K754">
        <v>30245363.870000001</v>
      </c>
    </row>
    <row r="755" spans="1:11" x14ac:dyDescent="0.25">
      <c r="A755">
        <v>20201231</v>
      </c>
      <c r="B755" t="s">
        <v>122</v>
      </c>
      <c r="C755" t="s">
        <v>123</v>
      </c>
      <c r="E755" t="s">
        <v>69</v>
      </c>
      <c r="G755">
        <v>-25400.38</v>
      </c>
      <c r="J755" t="s">
        <v>57</v>
      </c>
      <c r="K755">
        <v>30245363.870000001</v>
      </c>
    </row>
    <row r="756" spans="1:11" x14ac:dyDescent="0.25">
      <c r="A756">
        <v>20201231</v>
      </c>
      <c r="B756" t="s">
        <v>122</v>
      </c>
      <c r="C756" t="s">
        <v>123</v>
      </c>
      <c r="E756" t="s">
        <v>91</v>
      </c>
      <c r="G756">
        <v>-3.81</v>
      </c>
      <c r="J756" t="s">
        <v>57</v>
      </c>
      <c r="K756">
        <v>30245363.870000001</v>
      </c>
    </row>
    <row r="757" spans="1:11" x14ac:dyDescent="0.25">
      <c r="A757">
        <v>20201231</v>
      </c>
      <c r="B757" t="s">
        <v>122</v>
      </c>
      <c r="C757" t="s">
        <v>123</v>
      </c>
      <c r="E757" t="s">
        <v>81</v>
      </c>
      <c r="G757">
        <v>-29094.06</v>
      </c>
      <c r="J757" t="s">
        <v>57</v>
      </c>
      <c r="K757">
        <v>30245363.870000001</v>
      </c>
    </row>
    <row r="758" spans="1:11" x14ac:dyDescent="0.25">
      <c r="A758">
        <v>20201231</v>
      </c>
      <c r="B758" t="s">
        <v>122</v>
      </c>
      <c r="C758" t="s">
        <v>123</v>
      </c>
      <c r="E758" t="s">
        <v>90</v>
      </c>
      <c r="G758">
        <v>-150.18</v>
      </c>
      <c r="J758" t="s">
        <v>57</v>
      </c>
      <c r="K758">
        <v>30245363.870000001</v>
      </c>
    </row>
    <row r="759" spans="1:11" x14ac:dyDescent="0.25">
      <c r="A759">
        <v>20201231</v>
      </c>
      <c r="B759" t="s">
        <v>122</v>
      </c>
      <c r="C759" t="s">
        <v>123</v>
      </c>
      <c r="E759" t="s">
        <v>82</v>
      </c>
      <c r="G759">
        <v>58723.94</v>
      </c>
      <c r="J759" t="s">
        <v>57</v>
      </c>
      <c r="K759">
        <v>30245363.870000001</v>
      </c>
    </row>
    <row r="760" spans="1:11" x14ac:dyDescent="0.25">
      <c r="A760">
        <v>20201231</v>
      </c>
      <c r="B760" t="s">
        <v>122</v>
      </c>
      <c r="C760" t="s">
        <v>123</v>
      </c>
      <c r="E760" t="s">
        <v>66</v>
      </c>
      <c r="G760">
        <v>-54.66</v>
      </c>
      <c r="J760" t="s">
        <v>57</v>
      </c>
      <c r="K760">
        <v>30245363.870000001</v>
      </c>
    </row>
    <row r="761" spans="1:11" x14ac:dyDescent="0.25">
      <c r="A761">
        <v>20201231</v>
      </c>
      <c r="B761" t="s">
        <v>122</v>
      </c>
      <c r="C761" t="s">
        <v>123</v>
      </c>
      <c r="E761" t="s">
        <v>61</v>
      </c>
      <c r="G761">
        <v>-0.02</v>
      </c>
      <c r="J761" t="s">
        <v>57</v>
      </c>
      <c r="K761">
        <v>30245363.870000001</v>
      </c>
    </row>
    <row r="762" spans="1:11" x14ac:dyDescent="0.25">
      <c r="A762">
        <v>20201231</v>
      </c>
      <c r="B762" t="s">
        <v>122</v>
      </c>
      <c r="C762" t="s">
        <v>123</v>
      </c>
      <c r="E762" t="s">
        <v>61</v>
      </c>
      <c r="G762">
        <v>826750.44</v>
      </c>
      <c r="J762" t="s">
        <v>57</v>
      </c>
      <c r="K762">
        <v>30245363.870000001</v>
      </c>
    </row>
    <row r="763" spans="1:11" x14ac:dyDescent="0.25">
      <c r="A763">
        <v>20201231</v>
      </c>
      <c r="B763" t="s">
        <v>122</v>
      </c>
      <c r="C763" t="s">
        <v>123</v>
      </c>
      <c r="E763" t="s">
        <v>89</v>
      </c>
      <c r="G763">
        <v>-131.62</v>
      </c>
      <c r="J763" t="s">
        <v>57</v>
      </c>
      <c r="K763">
        <v>30245363.870000001</v>
      </c>
    </row>
    <row r="764" spans="1:11" x14ac:dyDescent="0.25">
      <c r="A764">
        <v>20201231</v>
      </c>
      <c r="B764" t="s">
        <v>122</v>
      </c>
      <c r="C764" t="s">
        <v>123</v>
      </c>
      <c r="E764" t="s">
        <v>88</v>
      </c>
      <c r="G764">
        <v>-37.450000000000003</v>
      </c>
      <c r="J764" t="s">
        <v>57</v>
      </c>
      <c r="K764">
        <v>30245363.870000001</v>
      </c>
    </row>
    <row r="765" spans="1:11" x14ac:dyDescent="0.25">
      <c r="A765">
        <v>20201231</v>
      </c>
      <c r="B765" t="s">
        <v>122</v>
      </c>
      <c r="C765" t="s">
        <v>123</v>
      </c>
      <c r="E765" t="s">
        <v>95</v>
      </c>
      <c r="G765">
        <v>-6.06</v>
      </c>
      <c r="J765" t="s">
        <v>57</v>
      </c>
      <c r="K765">
        <v>30245363.870000001</v>
      </c>
    </row>
    <row r="766" spans="1:11" x14ac:dyDescent="0.25">
      <c r="A766">
        <v>20201231</v>
      </c>
      <c r="B766" t="s">
        <v>122</v>
      </c>
      <c r="C766" t="s">
        <v>123</v>
      </c>
      <c r="E766" t="s">
        <v>87</v>
      </c>
      <c r="G766">
        <v>-5.6</v>
      </c>
      <c r="J766" t="s">
        <v>57</v>
      </c>
      <c r="K766">
        <v>30245363.870000001</v>
      </c>
    </row>
    <row r="767" spans="1:11" x14ac:dyDescent="0.25">
      <c r="A767">
        <v>20201231</v>
      </c>
      <c r="B767" t="s">
        <v>122</v>
      </c>
      <c r="C767" t="s">
        <v>123</v>
      </c>
      <c r="E767" t="s">
        <v>79</v>
      </c>
      <c r="G767">
        <v>-3636.02</v>
      </c>
      <c r="J767" t="s">
        <v>57</v>
      </c>
      <c r="K767">
        <v>30245363.870000001</v>
      </c>
    </row>
    <row r="768" spans="1:11" x14ac:dyDescent="0.25">
      <c r="A768">
        <v>20201231</v>
      </c>
      <c r="B768" t="s">
        <v>122</v>
      </c>
      <c r="C768" t="s">
        <v>123</v>
      </c>
      <c r="D768" t="s">
        <v>416</v>
      </c>
      <c r="E768" t="s">
        <v>415</v>
      </c>
      <c r="F768">
        <v>56289</v>
      </c>
      <c r="G768">
        <v>1348403</v>
      </c>
      <c r="J768" t="s">
        <v>57</v>
      </c>
      <c r="K768">
        <v>30245363.870000001</v>
      </c>
    </row>
    <row r="769" spans="1:11" x14ac:dyDescent="0.25">
      <c r="A769">
        <v>20201231</v>
      </c>
      <c r="B769" t="s">
        <v>122</v>
      </c>
      <c r="C769" t="s">
        <v>123</v>
      </c>
      <c r="D769" t="s">
        <v>377</v>
      </c>
      <c r="E769" t="s">
        <v>376</v>
      </c>
      <c r="F769">
        <v>42929</v>
      </c>
      <c r="G769">
        <v>1171317.77</v>
      </c>
      <c r="J769" t="s">
        <v>57</v>
      </c>
      <c r="K769">
        <v>30245363.870000001</v>
      </c>
    </row>
    <row r="770" spans="1:11" x14ac:dyDescent="0.25">
      <c r="A770">
        <v>20201231</v>
      </c>
      <c r="B770" t="s">
        <v>122</v>
      </c>
      <c r="C770" t="s">
        <v>123</v>
      </c>
      <c r="D770" t="s">
        <v>413</v>
      </c>
      <c r="E770" t="s">
        <v>412</v>
      </c>
      <c r="F770">
        <v>1634</v>
      </c>
      <c r="G770">
        <v>2269626</v>
      </c>
      <c r="J770" t="s">
        <v>57</v>
      </c>
      <c r="K770">
        <v>30245363.870000001</v>
      </c>
    </row>
    <row r="771" spans="1:11" x14ac:dyDescent="0.25">
      <c r="A771">
        <v>20201231</v>
      </c>
      <c r="B771" t="s">
        <v>122</v>
      </c>
      <c r="C771" t="s">
        <v>123</v>
      </c>
      <c r="D771" t="s">
        <v>419</v>
      </c>
      <c r="E771" t="s">
        <v>418</v>
      </c>
      <c r="F771">
        <v>76600</v>
      </c>
      <c r="G771">
        <v>3905834</v>
      </c>
      <c r="J771" t="s">
        <v>57</v>
      </c>
      <c r="K771">
        <v>30245363.870000001</v>
      </c>
    </row>
    <row r="772" spans="1:11" x14ac:dyDescent="0.25">
      <c r="A772">
        <v>20201231</v>
      </c>
      <c r="B772" t="s">
        <v>122</v>
      </c>
      <c r="C772" t="s">
        <v>123</v>
      </c>
      <c r="D772" t="s">
        <v>382</v>
      </c>
      <c r="E772" t="s">
        <v>381</v>
      </c>
      <c r="F772">
        <v>260</v>
      </c>
      <c r="G772">
        <v>283491</v>
      </c>
      <c r="J772" t="s">
        <v>57</v>
      </c>
      <c r="K772">
        <v>30245363.870000001</v>
      </c>
    </row>
    <row r="773" spans="1:11" x14ac:dyDescent="0.25">
      <c r="A773">
        <v>20201231</v>
      </c>
      <c r="B773" t="s">
        <v>122</v>
      </c>
      <c r="C773" t="s">
        <v>123</v>
      </c>
      <c r="D773" t="s">
        <v>384</v>
      </c>
      <c r="E773" t="s">
        <v>383</v>
      </c>
      <c r="F773">
        <v>112</v>
      </c>
      <c r="G773">
        <v>1476333.6</v>
      </c>
      <c r="J773" t="s">
        <v>57</v>
      </c>
      <c r="K773">
        <v>30245363.870000001</v>
      </c>
    </row>
    <row r="774" spans="1:11" x14ac:dyDescent="0.25">
      <c r="A774">
        <v>20201231</v>
      </c>
      <c r="B774" t="s">
        <v>122</v>
      </c>
      <c r="C774" t="s">
        <v>123</v>
      </c>
      <c r="D774" t="s">
        <v>422</v>
      </c>
      <c r="E774" t="s">
        <v>421</v>
      </c>
      <c r="F774">
        <v>7801</v>
      </c>
      <c r="G774">
        <v>2920616.39</v>
      </c>
      <c r="J774" t="s">
        <v>57</v>
      </c>
      <c r="K774">
        <v>30245363.870000001</v>
      </c>
    </row>
    <row r="775" spans="1:11" x14ac:dyDescent="0.25">
      <c r="A775">
        <v>20201231</v>
      </c>
      <c r="B775" t="s">
        <v>122</v>
      </c>
      <c r="C775" t="s">
        <v>123</v>
      </c>
      <c r="D775" t="s">
        <v>388</v>
      </c>
      <c r="E775" t="s">
        <v>387</v>
      </c>
      <c r="F775">
        <v>38510</v>
      </c>
      <c r="G775">
        <v>446330.9</v>
      </c>
      <c r="J775" t="s">
        <v>57</v>
      </c>
      <c r="K775">
        <v>30245363.870000001</v>
      </c>
    </row>
    <row r="776" spans="1:11" x14ac:dyDescent="0.25">
      <c r="A776">
        <v>20201231</v>
      </c>
      <c r="B776" t="s">
        <v>122</v>
      </c>
      <c r="C776" t="s">
        <v>123</v>
      </c>
      <c r="D776" t="s">
        <v>386</v>
      </c>
      <c r="E776" t="s">
        <v>385</v>
      </c>
      <c r="F776">
        <v>361</v>
      </c>
      <c r="G776">
        <v>415687.89</v>
      </c>
      <c r="J776" t="s">
        <v>57</v>
      </c>
      <c r="K776">
        <v>30245363.870000001</v>
      </c>
    </row>
    <row r="777" spans="1:11" x14ac:dyDescent="0.25">
      <c r="A777">
        <v>20201231</v>
      </c>
      <c r="B777" t="s">
        <v>122</v>
      </c>
      <c r="C777" t="s">
        <v>123</v>
      </c>
      <c r="D777" t="s">
        <v>398</v>
      </c>
      <c r="E777" t="s">
        <v>397</v>
      </c>
      <c r="F777">
        <v>869</v>
      </c>
      <c r="G777">
        <v>1477386.9</v>
      </c>
      <c r="J777" t="s">
        <v>57</v>
      </c>
      <c r="K777">
        <v>30245363.870000001</v>
      </c>
    </row>
    <row r="778" spans="1:11" x14ac:dyDescent="0.25">
      <c r="A778">
        <v>20201231</v>
      </c>
      <c r="B778" t="s">
        <v>122</v>
      </c>
      <c r="C778" t="s">
        <v>123</v>
      </c>
      <c r="D778" t="s">
        <v>392</v>
      </c>
      <c r="E778" t="s">
        <v>390</v>
      </c>
      <c r="F778">
        <v>330473</v>
      </c>
      <c r="G778">
        <v>414677.52</v>
      </c>
      <c r="J778" t="s">
        <v>57</v>
      </c>
      <c r="K778">
        <v>30245363.870000001</v>
      </c>
    </row>
    <row r="779" spans="1:11" x14ac:dyDescent="0.25">
      <c r="A779">
        <v>20201231</v>
      </c>
      <c r="B779" t="s">
        <v>122</v>
      </c>
      <c r="C779" t="s">
        <v>123</v>
      </c>
      <c r="D779" t="s">
        <v>395</v>
      </c>
      <c r="E779" t="s">
        <v>394</v>
      </c>
      <c r="F779">
        <v>6399</v>
      </c>
      <c r="G779">
        <v>743691.78</v>
      </c>
      <c r="J779" t="s">
        <v>57</v>
      </c>
      <c r="K779">
        <v>30245363.870000001</v>
      </c>
    </row>
    <row r="780" spans="1:11" x14ac:dyDescent="0.25">
      <c r="A780">
        <v>20201231</v>
      </c>
      <c r="B780" t="s">
        <v>122</v>
      </c>
      <c r="C780" t="s">
        <v>123</v>
      </c>
      <c r="D780" t="s">
        <v>428</v>
      </c>
      <c r="E780" t="s">
        <v>426</v>
      </c>
      <c r="F780">
        <v>11000</v>
      </c>
      <c r="G780">
        <v>1426030.81</v>
      </c>
      <c r="J780" t="s">
        <v>57</v>
      </c>
      <c r="K780">
        <v>30245363.870000001</v>
      </c>
    </row>
    <row r="781" spans="1:11" x14ac:dyDescent="0.25">
      <c r="A781">
        <v>20201231</v>
      </c>
      <c r="B781" t="s">
        <v>122</v>
      </c>
      <c r="C781" t="s">
        <v>123</v>
      </c>
      <c r="D781" t="s">
        <v>428</v>
      </c>
      <c r="E781" t="s">
        <v>426</v>
      </c>
      <c r="F781">
        <v>20543</v>
      </c>
      <c r="G781">
        <v>2663177.36</v>
      </c>
      <c r="J781" t="s">
        <v>57</v>
      </c>
      <c r="K781">
        <v>30245363.870000001</v>
      </c>
    </row>
    <row r="782" spans="1:11" x14ac:dyDescent="0.25">
      <c r="A782">
        <v>20201231</v>
      </c>
      <c r="B782" t="s">
        <v>122</v>
      </c>
      <c r="C782" t="s">
        <v>123</v>
      </c>
      <c r="D782" t="s">
        <v>431</v>
      </c>
      <c r="E782" t="s">
        <v>430</v>
      </c>
      <c r="F782">
        <v>325000</v>
      </c>
      <c r="G782">
        <v>1933053.41</v>
      </c>
      <c r="J782" t="s">
        <v>57</v>
      </c>
      <c r="K782">
        <v>30245363.870000001</v>
      </c>
    </row>
    <row r="783" spans="1:11" x14ac:dyDescent="0.25">
      <c r="A783">
        <v>20201231</v>
      </c>
      <c r="B783" t="s">
        <v>122</v>
      </c>
      <c r="C783" t="s">
        <v>123</v>
      </c>
      <c r="D783" t="s">
        <v>434</v>
      </c>
      <c r="E783" t="s">
        <v>433</v>
      </c>
      <c r="F783">
        <v>92213</v>
      </c>
      <c r="G783">
        <v>638907.86</v>
      </c>
      <c r="J783" t="s">
        <v>57</v>
      </c>
      <c r="K783">
        <v>30245363.870000001</v>
      </c>
    </row>
    <row r="784" spans="1:11" x14ac:dyDescent="0.25">
      <c r="A784">
        <v>20201231</v>
      </c>
      <c r="B784" t="s">
        <v>122</v>
      </c>
      <c r="C784" t="s">
        <v>123</v>
      </c>
      <c r="D784" t="s">
        <v>424</v>
      </c>
      <c r="E784" t="s">
        <v>423</v>
      </c>
      <c r="F784">
        <v>434995</v>
      </c>
      <c r="G784">
        <v>3809383.7</v>
      </c>
      <c r="J784" t="s">
        <v>57</v>
      </c>
      <c r="K784">
        <v>30245363.870000001</v>
      </c>
    </row>
    <row r="785" spans="1:11" x14ac:dyDescent="0.25">
      <c r="A785">
        <v>20201231</v>
      </c>
      <c r="B785" t="s">
        <v>122</v>
      </c>
      <c r="C785" t="s">
        <v>123</v>
      </c>
      <c r="D785" t="s">
        <v>437</v>
      </c>
      <c r="E785" t="s">
        <v>436</v>
      </c>
      <c r="F785">
        <v>12262</v>
      </c>
      <c r="G785">
        <v>2081297.99</v>
      </c>
      <c r="J785" t="s">
        <v>57</v>
      </c>
      <c r="K785">
        <v>30245363.870000001</v>
      </c>
    </row>
    <row r="786" spans="1:11" x14ac:dyDescent="0.25">
      <c r="A786">
        <v>20201231</v>
      </c>
      <c r="B786" t="s">
        <v>122</v>
      </c>
      <c r="C786" t="s">
        <v>123</v>
      </c>
      <c r="D786" t="s">
        <v>209</v>
      </c>
      <c r="E786" t="s">
        <v>1497</v>
      </c>
      <c r="G786">
        <v>-40727.91494994075</v>
      </c>
      <c r="I786">
        <v>44210</v>
      </c>
      <c r="J786" t="s">
        <v>57</v>
      </c>
      <c r="K786">
        <v>30245363.870000001</v>
      </c>
    </row>
    <row r="787" spans="1:11" x14ac:dyDescent="0.25">
      <c r="A787">
        <v>20201231</v>
      </c>
      <c r="B787" t="s">
        <v>122</v>
      </c>
      <c r="C787" t="s">
        <v>123</v>
      </c>
      <c r="D787" t="s">
        <v>209</v>
      </c>
      <c r="E787" t="s">
        <v>1495</v>
      </c>
      <c r="G787">
        <v>-4091.4496988271835</v>
      </c>
      <c r="I787">
        <v>44210</v>
      </c>
      <c r="J787" t="s">
        <v>57</v>
      </c>
      <c r="K787">
        <v>30245363.870000001</v>
      </c>
    </row>
    <row r="788" spans="1:11" x14ac:dyDescent="0.25">
      <c r="A788">
        <v>20201231</v>
      </c>
      <c r="B788" t="s">
        <v>122</v>
      </c>
      <c r="C788" t="s">
        <v>123</v>
      </c>
      <c r="D788" t="s">
        <v>209</v>
      </c>
      <c r="E788" t="s">
        <v>1494</v>
      </c>
      <c r="G788">
        <v>452.29202893220548</v>
      </c>
      <c r="I788">
        <v>44210</v>
      </c>
      <c r="J788" t="s">
        <v>57</v>
      </c>
      <c r="K788">
        <v>30245363.870000001</v>
      </c>
    </row>
    <row r="789" spans="1:11" x14ac:dyDescent="0.25">
      <c r="A789">
        <v>20201231</v>
      </c>
      <c r="B789" t="s">
        <v>122</v>
      </c>
      <c r="C789" t="s">
        <v>123</v>
      </c>
      <c r="D789" t="s">
        <v>209</v>
      </c>
      <c r="E789" t="s">
        <v>1502</v>
      </c>
      <c r="G789">
        <v>-795.90103387683394</v>
      </c>
      <c r="I789">
        <v>44210</v>
      </c>
      <c r="J789" t="s">
        <v>57</v>
      </c>
      <c r="K789">
        <v>30245363.870000001</v>
      </c>
    </row>
    <row r="790" spans="1:11" x14ac:dyDescent="0.25">
      <c r="A790">
        <v>20201231</v>
      </c>
      <c r="B790" t="s">
        <v>122</v>
      </c>
      <c r="C790" t="s">
        <v>123</v>
      </c>
      <c r="D790" t="s">
        <v>209</v>
      </c>
      <c r="E790" t="s">
        <v>1496</v>
      </c>
      <c r="G790">
        <v>-192.72906869355569</v>
      </c>
      <c r="I790">
        <v>44210</v>
      </c>
      <c r="J790" t="s">
        <v>57</v>
      </c>
      <c r="K790">
        <v>30245363.870000001</v>
      </c>
    </row>
    <row r="791" spans="1:11" x14ac:dyDescent="0.25">
      <c r="A791">
        <v>20201231</v>
      </c>
      <c r="B791" t="s">
        <v>122</v>
      </c>
      <c r="C791" t="s">
        <v>123</v>
      </c>
      <c r="D791" t="s">
        <v>209</v>
      </c>
      <c r="E791" t="s">
        <v>1496</v>
      </c>
      <c r="G791">
        <v>192.48906869355568</v>
      </c>
      <c r="I791">
        <v>44210</v>
      </c>
      <c r="J791" t="s">
        <v>57</v>
      </c>
      <c r="K791">
        <v>30245363.870000001</v>
      </c>
    </row>
    <row r="792" spans="1:11" x14ac:dyDescent="0.25">
      <c r="A792">
        <v>20201231</v>
      </c>
      <c r="B792" t="s">
        <v>122</v>
      </c>
      <c r="C792" t="s">
        <v>123</v>
      </c>
      <c r="D792" t="s">
        <v>209</v>
      </c>
      <c r="E792" t="s">
        <v>1494</v>
      </c>
      <c r="G792">
        <v>-450.85202893220549</v>
      </c>
      <c r="I792">
        <v>44210</v>
      </c>
      <c r="J792" t="s">
        <v>57</v>
      </c>
      <c r="K792">
        <v>30245363.870000001</v>
      </c>
    </row>
    <row r="793" spans="1:11" x14ac:dyDescent="0.25">
      <c r="A793">
        <v>20201231</v>
      </c>
      <c r="B793" t="s">
        <v>122</v>
      </c>
      <c r="C793" t="s">
        <v>123</v>
      </c>
      <c r="D793" t="s">
        <v>209</v>
      </c>
      <c r="E793" t="s">
        <v>1497</v>
      </c>
      <c r="G793">
        <v>40402.974949940748</v>
      </c>
      <c r="I793">
        <v>44210</v>
      </c>
      <c r="J793" t="s">
        <v>57</v>
      </c>
      <c r="K793">
        <v>30245363.870000001</v>
      </c>
    </row>
    <row r="794" spans="1:11" x14ac:dyDescent="0.25">
      <c r="A794">
        <v>20201231</v>
      </c>
      <c r="B794" t="s">
        <v>122</v>
      </c>
      <c r="C794" t="s">
        <v>123</v>
      </c>
      <c r="D794" t="s">
        <v>209</v>
      </c>
      <c r="E794" t="s">
        <v>1502</v>
      </c>
      <c r="G794">
        <v>795.70103387683389</v>
      </c>
      <c r="I794">
        <v>44210</v>
      </c>
      <c r="J794" t="s">
        <v>57</v>
      </c>
      <c r="K794">
        <v>30245363.870000001</v>
      </c>
    </row>
    <row r="795" spans="1:11" x14ac:dyDescent="0.25">
      <c r="A795">
        <v>20201231</v>
      </c>
      <c r="B795" t="s">
        <v>122</v>
      </c>
      <c r="C795" t="s">
        <v>123</v>
      </c>
      <c r="D795" t="s">
        <v>209</v>
      </c>
      <c r="E795" t="s">
        <v>1495</v>
      </c>
      <c r="G795">
        <v>4086.4696988271835</v>
      </c>
      <c r="I795">
        <v>44210</v>
      </c>
      <c r="J795" t="s">
        <v>57</v>
      </c>
      <c r="K795">
        <v>30245363.870000001</v>
      </c>
    </row>
    <row r="796" spans="1:11" x14ac:dyDescent="0.25">
      <c r="A796">
        <v>20201231</v>
      </c>
      <c r="B796" t="s">
        <v>115</v>
      </c>
      <c r="C796" t="s">
        <v>116</v>
      </c>
      <c r="E796" t="s">
        <v>117</v>
      </c>
      <c r="G796">
        <v>-181.32</v>
      </c>
      <c r="J796" t="s">
        <v>57</v>
      </c>
      <c r="K796">
        <v>137294692.78999999</v>
      </c>
    </row>
    <row r="797" spans="1:11" x14ac:dyDescent="0.25">
      <c r="A797">
        <v>20201231</v>
      </c>
      <c r="B797" t="s">
        <v>115</v>
      </c>
      <c r="C797" t="s">
        <v>116</v>
      </c>
      <c r="E797" t="s">
        <v>79</v>
      </c>
      <c r="G797">
        <v>-16127.37</v>
      </c>
      <c r="J797" t="s">
        <v>57</v>
      </c>
      <c r="K797">
        <v>137294692.78999999</v>
      </c>
    </row>
    <row r="798" spans="1:11" x14ac:dyDescent="0.25">
      <c r="A798">
        <v>20201231</v>
      </c>
      <c r="B798" t="s">
        <v>115</v>
      </c>
      <c r="C798" t="s">
        <v>116</v>
      </c>
      <c r="E798" t="s">
        <v>75</v>
      </c>
      <c r="G798">
        <v>-47.27</v>
      </c>
      <c r="J798" t="s">
        <v>57</v>
      </c>
      <c r="K798">
        <v>137294692.78999999</v>
      </c>
    </row>
    <row r="799" spans="1:11" x14ac:dyDescent="0.25">
      <c r="A799">
        <v>20201231</v>
      </c>
      <c r="B799" t="s">
        <v>115</v>
      </c>
      <c r="C799" t="s">
        <v>116</v>
      </c>
      <c r="E799" t="s">
        <v>93</v>
      </c>
      <c r="G799">
        <v>-3776.72</v>
      </c>
      <c r="J799" t="s">
        <v>57</v>
      </c>
      <c r="K799">
        <v>137294692.78999999</v>
      </c>
    </row>
    <row r="800" spans="1:11" x14ac:dyDescent="0.25">
      <c r="A800">
        <v>20201231</v>
      </c>
      <c r="B800" t="s">
        <v>115</v>
      </c>
      <c r="C800" t="s">
        <v>116</v>
      </c>
      <c r="E800" t="s">
        <v>92</v>
      </c>
      <c r="G800">
        <v>-1499.38</v>
      </c>
      <c r="J800" t="s">
        <v>57</v>
      </c>
      <c r="K800">
        <v>137294692.78999999</v>
      </c>
    </row>
    <row r="801" spans="1:11" x14ac:dyDescent="0.25">
      <c r="A801">
        <v>20201231</v>
      </c>
      <c r="B801" t="s">
        <v>115</v>
      </c>
      <c r="C801" t="s">
        <v>116</v>
      </c>
      <c r="E801" t="s">
        <v>69</v>
      </c>
      <c r="G801">
        <v>-2875.73</v>
      </c>
      <c r="J801" t="s">
        <v>57</v>
      </c>
      <c r="K801">
        <v>137294692.78999999</v>
      </c>
    </row>
    <row r="802" spans="1:11" x14ac:dyDescent="0.25">
      <c r="A802">
        <v>20201231</v>
      </c>
      <c r="B802" t="s">
        <v>115</v>
      </c>
      <c r="C802" t="s">
        <v>116</v>
      </c>
      <c r="E802" t="s">
        <v>69</v>
      </c>
      <c r="G802">
        <v>-163149.93</v>
      </c>
      <c r="J802" t="s">
        <v>57</v>
      </c>
      <c r="K802">
        <v>137294692.78999999</v>
      </c>
    </row>
    <row r="803" spans="1:11" x14ac:dyDescent="0.25">
      <c r="A803">
        <v>20201231</v>
      </c>
      <c r="B803" t="s">
        <v>115</v>
      </c>
      <c r="C803" t="s">
        <v>116</v>
      </c>
      <c r="E803" t="s">
        <v>91</v>
      </c>
      <c r="G803">
        <v>-389.35</v>
      </c>
      <c r="J803" t="s">
        <v>57</v>
      </c>
      <c r="K803">
        <v>137294692.78999999</v>
      </c>
    </row>
    <row r="804" spans="1:11" x14ac:dyDescent="0.25">
      <c r="A804">
        <v>20201231</v>
      </c>
      <c r="B804" t="s">
        <v>115</v>
      </c>
      <c r="C804" t="s">
        <v>116</v>
      </c>
      <c r="E804" t="s">
        <v>81</v>
      </c>
      <c r="G804">
        <v>-108180.57</v>
      </c>
      <c r="J804" t="s">
        <v>57</v>
      </c>
      <c r="K804">
        <v>137294692.78999999</v>
      </c>
    </row>
    <row r="805" spans="1:11" x14ac:dyDescent="0.25">
      <c r="A805">
        <v>20201231</v>
      </c>
      <c r="B805" t="s">
        <v>115</v>
      </c>
      <c r="C805" t="s">
        <v>116</v>
      </c>
      <c r="E805" t="s">
        <v>90</v>
      </c>
      <c r="G805">
        <v>-254.89</v>
      </c>
      <c r="J805" t="s">
        <v>57</v>
      </c>
      <c r="K805">
        <v>137294692.78999999</v>
      </c>
    </row>
    <row r="806" spans="1:11" x14ac:dyDescent="0.25">
      <c r="A806">
        <v>20201231</v>
      </c>
      <c r="B806" t="s">
        <v>115</v>
      </c>
      <c r="C806" t="s">
        <v>116</v>
      </c>
      <c r="E806" t="s">
        <v>82</v>
      </c>
      <c r="G806">
        <v>129106.28</v>
      </c>
      <c r="J806" t="s">
        <v>57</v>
      </c>
      <c r="K806">
        <v>137294692.78999999</v>
      </c>
    </row>
    <row r="807" spans="1:11" x14ac:dyDescent="0.25">
      <c r="A807">
        <v>20201231</v>
      </c>
      <c r="B807" t="s">
        <v>115</v>
      </c>
      <c r="C807" t="s">
        <v>116</v>
      </c>
      <c r="E807" t="s">
        <v>66</v>
      </c>
      <c r="G807">
        <v>-300.82</v>
      </c>
      <c r="J807" t="s">
        <v>57</v>
      </c>
      <c r="K807">
        <v>137294692.78999999</v>
      </c>
    </row>
    <row r="808" spans="1:11" x14ac:dyDescent="0.25">
      <c r="A808">
        <v>20201231</v>
      </c>
      <c r="B808" t="s">
        <v>115</v>
      </c>
      <c r="C808" t="s">
        <v>116</v>
      </c>
      <c r="E808" t="s">
        <v>61</v>
      </c>
      <c r="G808">
        <v>0.01</v>
      </c>
      <c r="J808" t="s">
        <v>57</v>
      </c>
      <c r="K808">
        <v>137294692.78999999</v>
      </c>
    </row>
    <row r="809" spans="1:11" x14ac:dyDescent="0.25">
      <c r="A809">
        <v>20201231</v>
      </c>
      <c r="B809" t="s">
        <v>115</v>
      </c>
      <c r="C809" t="s">
        <v>116</v>
      </c>
      <c r="E809" t="s">
        <v>61</v>
      </c>
      <c r="G809">
        <v>4550259.82</v>
      </c>
      <c r="J809" t="s">
        <v>57</v>
      </c>
      <c r="K809">
        <v>137294692.78999999</v>
      </c>
    </row>
    <row r="810" spans="1:11" x14ac:dyDescent="0.25">
      <c r="A810">
        <v>20201231</v>
      </c>
      <c r="B810" t="s">
        <v>115</v>
      </c>
      <c r="C810" t="s">
        <v>116</v>
      </c>
      <c r="E810" t="s">
        <v>89</v>
      </c>
      <c r="G810">
        <v>-222.32</v>
      </c>
      <c r="J810" t="s">
        <v>57</v>
      </c>
      <c r="K810">
        <v>137294692.78999999</v>
      </c>
    </row>
    <row r="811" spans="1:11" x14ac:dyDescent="0.25">
      <c r="A811">
        <v>20201231</v>
      </c>
      <c r="B811" t="s">
        <v>115</v>
      </c>
      <c r="C811" t="s">
        <v>116</v>
      </c>
      <c r="E811" t="s">
        <v>121</v>
      </c>
      <c r="G811">
        <v>-2.71</v>
      </c>
      <c r="J811" t="s">
        <v>57</v>
      </c>
      <c r="K811">
        <v>137294692.78999999</v>
      </c>
    </row>
    <row r="812" spans="1:11" x14ac:dyDescent="0.25">
      <c r="A812">
        <v>20201231</v>
      </c>
      <c r="B812" t="s">
        <v>115</v>
      </c>
      <c r="C812" t="s">
        <v>116</v>
      </c>
      <c r="E812" t="s">
        <v>88</v>
      </c>
      <c r="G812">
        <v>-159.77000000000001</v>
      </c>
      <c r="J812" t="s">
        <v>57</v>
      </c>
      <c r="K812">
        <v>137294692.78999999</v>
      </c>
    </row>
    <row r="813" spans="1:11" x14ac:dyDescent="0.25">
      <c r="A813">
        <v>20201231</v>
      </c>
      <c r="B813" t="s">
        <v>115</v>
      </c>
      <c r="C813" t="s">
        <v>116</v>
      </c>
      <c r="E813" t="s">
        <v>120</v>
      </c>
      <c r="G813">
        <v>-2.57</v>
      </c>
      <c r="J813" t="s">
        <v>57</v>
      </c>
      <c r="K813">
        <v>137294692.78999999</v>
      </c>
    </row>
    <row r="814" spans="1:11" x14ac:dyDescent="0.25">
      <c r="A814">
        <v>20201231</v>
      </c>
      <c r="B814" t="s">
        <v>115</v>
      </c>
      <c r="C814" t="s">
        <v>116</v>
      </c>
      <c r="E814" t="s">
        <v>84</v>
      </c>
      <c r="G814">
        <v>-218.02</v>
      </c>
      <c r="J814" t="s">
        <v>57</v>
      </c>
      <c r="K814">
        <v>137294692.78999999</v>
      </c>
    </row>
    <row r="815" spans="1:11" x14ac:dyDescent="0.25">
      <c r="A815">
        <v>20201231</v>
      </c>
      <c r="B815" t="s">
        <v>115</v>
      </c>
      <c r="C815" t="s">
        <v>116</v>
      </c>
      <c r="E815" t="s">
        <v>80</v>
      </c>
      <c r="G815">
        <v>-18390.689999999999</v>
      </c>
      <c r="J815" t="s">
        <v>57</v>
      </c>
      <c r="K815">
        <v>137294692.78999999</v>
      </c>
    </row>
    <row r="816" spans="1:11" x14ac:dyDescent="0.25">
      <c r="A816">
        <v>20201231</v>
      </c>
      <c r="B816" t="s">
        <v>115</v>
      </c>
      <c r="C816" t="s">
        <v>116</v>
      </c>
      <c r="E816" t="s">
        <v>95</v>
      </c>
      <c r="G816">
        <v>-642.07000000000005</v>
      </c>
      <c r="J816" t="s">
        <v>57</v>
      </c>
      <c r="K816">
        <v>137294692.78999999</v>
      </c>
    </row>
    <row r="817" spans="1:11" x14ac:dyDescent="0.25">
      <c r="A817">
        <v>20201231</v>
      </c>
      <c r="B817" t="s">
        <v>115</v>
      </c>
      <c r="C817" t="s">
        <v>116</v>
      </c>
      <c r="E817" t="s">
        <v>118</v>
      </c>
      <c r="G817">
        <v>-3.04</v>
      </c>
      <c r="J817" t="s">
        <v>57</v>
      </c>
      <c r="K817">
        <v>137294692.78999999</v>
      </c>
    </row>
    <row r="818" spans="1:11" x14ac:dyDescent="0.25">
      <c r="A818">
        <v>20201231</v>
      </c>
      <c r="B818" t="s">
        <v>115</v>
      </c>
      <c r="C818" t="s">
        <v>116</v>
      </c>
      <c r="E818" t="s">
        <v>119</v>
      </c>
      <c r="G818">
        <v>-17.5</v>
      </c>
      <c r="J818" t="s">
        <v>57</v>
      </c>
      <c r="K818">
        <v>137294692.78999999</v>
      </c>
    </row>
    <row r="819" spans="1:11" x14ac:dyDescent="0.25">
      <c r="A819">
        <v>20201231</v>
      </c>
      <c r="B819" t="s">
        <v>115</v>
      </c>
      <c r="C819" t="s">
        <v>116</v>
      </c>
      <c r="E819" t="s">
        <v>87</v>
      </c>
      <c r="G819">
        <v>-554.82000000000005</v>
      </c>
      <c r="J819" t="s">
        <v>57</v>
      </c>
      <c r="K819">
        <v>137294692.78999999</v>
      </c>
    </row>
    <row r="820" spans="1:11" x14ac:dyDescent="0.25">
      <c r="A820">
        <v>20201231</v>
      </c>
      <c r="B820" t="s">
        <v>115</v>
      </c>
      <c r="C820" t="s">
        <v>116</v>
      </c>
      <c r="E820" t="s">
        <v>94</v>
      </c>
      <c r="G820">
        <v>-5142.6899999999996</v>
      </c>
      <c r="J820" t="s">
        <v>57</v>
      </c>
      <c r="K820">
        <v>137294692.78999999</v>
      </c>
    </row>
    <row r="821" spans="1:11" x14ac:dyDescent="0.25">
      <c r="A821">
        <v>20201231</v>
      </c>
      <c r="B821" t="s">
        <v>115</v>
      </c>
      <c r="C821" t="s">
        <v>116</v>
      </c>
      <c r="D821" t="s">
        <v>413</v>
      </c>
      <c r="E821" t="s">
        <v>412</v>
      </c>
      <c r="F821">
        <v>4172</v>
      </c>
      <c r="G821">
        <v>5794908</v>
      </c>
      <c r="J821" t="s">
        <v>57</v>
      </c>
      <c r="K821">
        <v>137294692.78999999</v>
      </c>
    </row>
    <row r="822" spans="1:11" x14ac:dyDescent="0.25">
      <c r="A822">
        <v>20201231</v>
      </c>
      <c r="B822" t="s">
        <v>115</v>
      </c>
      <c r="C822" t="s">
        <v>116</v>
      </c>
      <c r="D822" t="s">
        <v>371</v>
      </c>
      <c r="E822" t="s">
        <v>370</v>
      </c>
      <c r="F822">
        <v>1177750</v>
      </c>
      <c r="G822">
        <v>6270341</v>
      </c>
      <c r="J822" t="s">
        <v>57</v>
      </c>
      <c r="K822">
        <v>137294692.78999999</v>
      </c>
    </row>
    <row r="823" spans="1:11" x14ac:dyDescent="0.25">
      <c r="A823">
        <v>20201231</v>
      </c>
      <c r="B823" t="s">
        <v>115</v>
      </c>
      <c r="C823" t="s">
        <v>116</v>
      </c>
      <c r="D823" t="s">
        <v>359</v>
      </c>
      <c r="E823" t="s">
        <v>358</v>
      </c>
      <c r="F823">
        <v>41000</v>
      </c>
      <c r="G823">
        <v>2066810</v>
      </c>
      <c r="J823" t="s">
        <v>57</v>
      </c>
      <c r="K823">
        <v>137294692.78999999</v>
      </c>
    </row>
    <row r="824" spans="1:11" x14ac:dyDescent="0.25">
      <c r="A824">
        <v>20201231</v>
      </c>
      <c r="B824" t="s">
        <v>115</v>
      </c>
      <c r="C824" t="s">
        <v>116</v>
      </c>
      <c r="D824" t="s">
        <v>368</v>
      </c>
      <c r="E824" t="s">
        <v>367</v>
      </c>
      <c r="F824">
        <v>544700</v>
      </c>
      <c r="G824">
        <v>2738097.96</v>
      </c>
      <c r="J824" t="s">
        <v>57</v>
      </c>
      <c r="K824">
        <v>137294692.78999999</v>
      </c>
    </row>
    <row r="825" spans="1:11" x14ac:dyDescent="0.25">
      <c r="A825">
        <v>20201231</v>
      </c>
      <c r="B825" t="s">
        <v>115</v>
      </c>
      <c r="C825" t="s">
        <v>116</v>
      </c>
      <c r="D825" t="s">
        <v>374</v>
      </c>
      <c r="E825" t="s">
        <v>373</v>
      </c>
      <c r="F825">
        <v>46928</v>
      </c>
      <c r="G825">
        <v>7561743.2800000003</v>
      </c>
      <c r="J825" t="s">
        <v>57</v>
      </c>
      <c r="K825">
        <v>137294692.78999999</v>
      </c>
    </row>
    <row r="826" spans="1:11" x14ac:dyDescent="0.25">
      <c r="A826">
        <v>20201231</v>
      </c>
      <c r="B826" t="s">
        <v>115</v>
      </c>
      <c r="C826" t="s">
        <v>116</v>
      </c>
      <c r="D826" t="s">
        <v>377</v>
      </c>
      <c r="E826" t="s">
        <v>376</v>
      </c>
      <c r="F826">
        <v>188573</v>
      </c>
      <c r="G826">
        <v>5145214.3099999996</v>
      </c>
      <c r="J826" t="s">
        <v>57</v>
      </c>
      <c r="K826">
        <v>137294692.78999999</v>
      </c>
    </row>
    <row r="827" spans="1:11" x14ac:dyDescent="0.25">
      <c r="A827">
        <v>20201231</v>
      </c>
      <c r="B827" t="s">
        <v>115</v>
      </c>
      <c r="C827" t="s">
        <v>116</v>
      </c>
      <c r="D827" t="s">
        <v>365</v>
      </c>
      <c r="E827" t="s">
        <v>364</v>
      </c>
      <c r="F827">
        <v>382652</v>
      </c>
      <c r="G827">
        <v>6859037.0999999996</v>
      </c>
      <c r="J827" t="s">
        <v>57</v>
      </c>
      <c r="K827">
        <v>137294692.78999999</v>
      </c>
    </row>
    <row r="828" spans="1:11" x14ac:dyDescent="0.25">
      <c r="A828">
        <v>20201231</v>
      </c>
      <c r="B828" t="s">
        <v>115</v>
      </c>
      <c r="C828" t="s">
        <v>116</v>
      </c>
      <c r="D828" t="s">
        <v>359</v>
      </c>
      <c r="E828" t="s">
        <v>358</v>
      </c>
      <c r="F828">
        <v>36364</v>
      </c>
      <c r="G828">
        <v>1833109.24</v>
      </c>
      <c r="J828" t="s">
        <v>57</v>
      </c>
      <c r="K828">
        <v>137294692.78999999</v>
      </c>
    </row>
    <row r="829" spans="1:11" x14ac:dyDescent="0.25">
      <c r="A829">
        <v>20201231</v>
      </c>
      <c r="B829" t="s">
        <v>115</v>
      </c>
      <c r="C829" t="s">
        <v>116</v>
      </c>
      <c r="D829" t="s">
        <v>419</v>
      </c>
      <c r="E829" t="s">
        <v>418</v>
      </c>
      <c r="F829">
        <v>120188</v>
      </c>
      <c r="G829">
        <v>6128386.1200000001</v>
      </c>
      <c r="J829" t="s">
        <v>57</v>
      </c>
      <c r="K829">
        <v>137294692.78999999</v>
      </c>
    </row>
    <row r="830" spans="1:11" x14ac:dyDescent="0.25">
      <c r="A830">
        <v>20201231</v>
      </c>
      <c r="B830" t="s">
        <v>115</v>
      </c>
      <c r="C830" t="s">
        <v>116</v>
      </c>
      <c r="D830" t="s">
        <v>380</v>
      </c>
      <c r="E830" t="s">
        <v>379</v>
      </c>
      <c r="F830">
        <v>49</v>
      </c>
      <c r="G830">
        <v>2683157.19</v>
      </c>
      <c r="J830" t="s">
        <v>57</v>
      </c>
      <c r="K830">
        <v>137294692.78999999</v>
      </c>
    </row>
    <row r="831" spans="1:11" x14ac:dyDescent="0.25">
      <c r="A831">
        <v>20201231</v>
      </c>
      <c r="B831" t="s">
        <v>115</v>
      </c>
      <c r="C831" t="s">
        <v>116</v>
      </c>
      <c r="D831" t="s">
        <v>382</v>
      </c>
      <c r="E831" t="s">
        <v>381</v>
      </c>
      <c r="F831">
        <v>4299</v>
      </c>
      <c r="G831">
        <v>4687414.6500000004</v>
      </c>
      <c r="J831" t="s">
        <v>57</v>
      </c>
      <c r="K831">
        <v>137294692.78999999</v>
      </c>
    </row>
    <row r="832" spans="1:11" x14ac:dyDescent="0.25">
      <c r="A832">
        <v>20201231</v>
      </c>
      <c r="B832" t="s">
        <v>115</v>
      </c>
      <c r="C832" t="s">
        <v>116</v>
      </c>
      <c r="D832" t="s">
        <v>384</v>
      </c>
      <c r="E832" t="s">
        <v>383</v>
      </c>
      <c r="F832">
        <v>1043</v>
      </c>
      <c r="G832">
        <v>13748356.65</v>
      </c>
      <c r="J832" t="s">
        <v>57</v>
      </c>
      <c r="K832">
        <v>137294692.78999999</v>
      </c>
    </row>
    <row r="833" spans="1:11" x14ac:dyDescent="0.25">
      <c r="A833">
        <v>20201231</v>
      </c>
      <c r="B833" t="s">
        <v>115</v>
      </c>
      <c r="C833" t="s">
        <v>116</v>
      </c>
      <c r="D833" t="s">
        <v>388</v>
      </c>
      <c r="E833" t="s">
        <v>387</v>
      </c>
      <c r="F833">
        <v>353206</v>
      </c>
      <c r="G833">
        <v>4093657.54</v>
      </c>
      <c r="J833" t="s">
        <v>57</v>
      </c>
      <c r="K833">
        <v>137294692.78999999</v>
      </c>
    </row>
    <row r="834" spans="1:11" x14ac:dyDescent="0.25">
      <c r="A834">
        <v>20201231</v>
      </c>
      <c r="B834" t="s">
        <v>115</v>
      </c>
      <c r="C834" t="s">
        <v>116</v>
      </c>
      <c r="D834" t="s">
        <v>386</v>
      </c>
      <c r="E834" t="s">
        <v>385</v>
      </c>
      <c r="F834">
        <v>7134</v>
      </c>
      <c r="G834">
        <v>8214729.6600000001</v>
      </c>
      <c r="J834" t="s">
        <v>57</v>
      </c>
      <c r="K834">
        <v>137294692.78999999</v>
      </c>
    </row>
    <row r="835" spans="1:11" x14ac:dyDescent="0.25">
      <c r="A835">
        <v>20201231</v>
      </c>
      <c r="B835" t="s">
        <v>115</v>
      </c>
      <c r="C835" t="s">
        <v>116</v>
      </c>
      <c r="D835" t="s">
        <v>395</v>
      </c>
      <c r="E835" t="s">
        <v>394</v>
      </c>
      <c r="F835">
        <v>40707</v>
      </c>
      <c r="G835">
        <v>4730967.54</v>
      </c>
      <c r="J835" t="s">
        <v>57</v>
      </c>
      <c r="K835">
        <v>137294692.78999999</v>
      </c>
    </row>
    <row r="836" spans="1:11" x14ac:dyDescent="0.25">
      <c r="A836">
        <v>20201231</v>
      </c>
      <c r="B836" t="s">
        <v>115</v>
      </c>
      <c r="C836" t="s">
        <v>116</v>
      </c>
      <c r="D836" t="s">
        <v>392</v>
      </c>
      <c r="E836" t="s">
        <v>390</v>
      </c>
      <c r="F836">
        <v>3153840</v>
      </c>
      <c r="G836">
        <v>3957438.43</v>
      </c>
      <c r="J836" t="s">
        <v>57</v>
      </c>
      <c r="K836">
        <v>137294692.78999999</v>
      </c>
    </row>
    <row r="837" spans="1:11" x14ac:dyDescent="0.25">
      <c r="A837">
        <v>20201231</v>
      </c>
      <c r="B837" t="s">
        <v>115</v>
      </c>
      <c r="C837" t="s">
        <v>116</v>
      </c>
      <c r="D837" t="s">
        <v>398</v>
      </c>
      <c r="E837" t="s">
        <v>397</v>
      </c>
      <c r="F837">
        <v>7940</v>
      </c>
      <c r="G837">
        <v>13498794</v>
      </c>
      <c r="J837" t="s">
        <v>57</v>
      </c>
      <c r="K837">
        <v>137294692.78999999</v>
      </c>
    </row>
    <row r="838" spans="1:11" x14ac:dyDescent="0.25">
      <c r="A838">
        <v>20201231</v>
      </c>
      <c r="B838" t="s">
        <v>115</v>
      </c>
      <c r="C838" t="s">
        <v>116</v>
      </c>
      <c r="D838" t="s">
        <v>422</v>
      </c>
      <c r="E838" t="s">
        <v>421</v>
      </c>
      <c r="F838">
        <v>21899</v>
      </c>
      <c r="G838">
        <v>8198766.6100000003</v>
      </c>
      <c r="J838" t="s">
        <v>57</v>
      </c>
      <c r="K838">
        <v>137294692.78999999</v>
      </c>
    </row>
    <row r="839" spans="1:11" x14ac:dyDescent="0.25">
      <c r="A839">
        <v>20201231</v>
      </c>
      <c r="B839" t="s">
        <v>115</v>
      </c>
      <c r="C839" t="s">
        <v>116</v>
      </c>
      <c r="D839" t="s">
        <v>434</v>
      </c>
      <c r="E839" t="s">
        <v>433</v>
      </c>
      <c r="F839">
        <v>217469</v>
      </c>
      <c r="G839">
        <v>1506757.75</v>
      </c>
      <c r="J839" t="s">
        <v>57</v>
      </c>
      <c r="K839">
        <v>137294692.78999999</v>
      </c>
    </row>
    <row r="840" spans="1:11" x14ac:dyDescent="0.25">
      <c r="A840">
        <v>20201231</v>
      </c>
      <c r="B840" t="s">
        <v>115</v>
      </c>
      <c r="C840" t="s">
        <v>116</v>
      </c>
      <c r="D840" t="s">
        <v>431</v>
      </c>
      <c r="E840" t="s">
        <v>430</v>
      </c>
      <c r="F840">
        <v>653180</v>
      </c>
      <c r="G840">
        <v>3885021</v>
      </c>
      <c r="J840" t="s">
        <v>57</v>
      </c>
      <c r="K840">
        <v>137294692.78999999</v>
      </c>
    </row>
    <row r="841" spans="1:11" x14ac:dyDescent="0.25">
      <c r="A841">
        <v>20201231</v>
      </c>
      <c r="B841" t="s">
        <v>115</v>
      </c>
      <c r="C841" t="s">
        <v>116</v>
      </c>
      <c r="D841" t="s">
        <v>428</v>
      </c>
      <c r="E841" t="s">
        <v>426</v>
      </c>
      <c r="F841">
        <v>54482</v>
      </c>
      <c r="G841">
        <v>7063000.9699999997</v>
      </c>
      <c r="J841" t="s">
        <v>57</v>
      </c>
      <c r="K841">
        <v>137294692.78999999</v>
      </c>
    </row>
    <row r="842" spans="1:11" x14ac:dyDescent="0.25">
      <c r="A842">
        <v>20201231</v>
      </c>
      <c r="B842" t="s">
        <v>115</v>
      </c>
      <c r="C842" t="s">
        <v>116</v>
      </c>
      <c r="D842" t="s">
        <v>424</v>
      </c>
      <c r="E842" t="s">
        <v>423</v>
      </c>
      <c r="F842">
        <v>955505</v>
      </c>
      <c r="G842">
        <v>8367648.2999999998</v>
      </c>
      <c r="J842" t="s">
        <v>57</v>
      </c>
      <c r="K842">
        <v>137294692.78999999</v>
      </c>
    </row>
    <row r="843" spans="1:11" x14ac:dyDescent="0.25">
      <c r="A843">
        <v>20201231</v>
      </c>
      <c r="B843" t="s">
        <v>115</v>
      </c>
      <c r="C843" t="s">
        <v>116</v>
      </c>
      <c r="D843" t="s">
        <v>437</v>
      </c>
      <c r="E843" t="s">
        <v>436</v>
      </c>
      <c r="F843">
        <v>23212</v>
      </c>
      <c r="G843">
        <v>3939902.87</v>
      </c>
      <c r="J843" t="s">
        <v>57</v>
      </c>
      <c r="K843">
        <v>137294692.78999999</v>
      </c>
    </row>
    <row r="844" spans="1:11" x14ac:dyDescent="0.25">
      <c r="A844">
        <v>20201231</v>
      </c>
      <c r="B844" t="s">
        <v>115</v>
      </c>
      <c r="C844" t="s">
        <v>116</v>
      </c>
      <c r="D844" t="s">
        <v>209</v>
      </c>
      <c r="E844" t="s">
        <v>1493</v>
      </c>
      <c r="G844">
        <v>-20604.216733684774</v>
      </c>
      <c r="I844">
        <v>44210</v>
      </c>
      <c r="J844" t="s">
        <v>57</v>
      </c>
      <c r="K844">
        <v>137294692.78999999</v>
      </c>
    </row>
    <row r="845" spans="1:11" x14ac:dyDescent="0.25">
      <c r="A845">
        <v>20201231</v>
      </c>
      <c r="B845" t="s">
        <v>115</v>
      </c>
      <c r="C845" t="s">
        <v>116</v>
      </c>
      <c r="D845" t="s">
        <v>209</v>
      </c>
      <c r="E845" t="s">
        <v>1491</v>
      </c>
      <c r="G845">
        <v>-4465532.4266090477</v>
      </c>
      <c r="I845">
        <v>44210</v>
      </c>
      <c r="J845" t="s">
        <v>57</v>
      </c>
      <c r="K845">
        <v>137294692.78999999</v>
      </c>
    </row>
    <row r="846" spans="1:11" x14ac:dyDescent="0.25">
      <c r="A846">
        <v>20201231</v>
      </c>
      <c r="B846" t="s">
        <v>115</v>
      </c>
      <c r="C846" t="s">
        <v>116</v>
      </c>
      <c r="D846" t="s">
        <v>209</v>
      </c>
      <c r="E846" t="s">
        <v>1492</v>
      </c>
      <c r="G846">
        <v>2845.625706754935</v>
      </c>
      <c r="I846">
        <v>44210</v>
      </c>
      <c r="J846" t="s">
        <v>57</v>
      </c>
      <c r="K846">
        <v>137294692.78999999</v>
      </c>
    </row>
    <row r="847" spans="1:11" x14ac:dyDescent="0.25">
      <c r="A847">
        <v>20201231</v>
      </c>
      <c r="B847" t="s">
        <v>115</v>
      </c>
      <c r="C847" t="s">
        <v>116</v>
      </c>
      <c r="D847" t="s">
        <v>209</v>
      </c>
      <c r="E847" t="s">
        <v>1500</v>
      </c>
      <c r="G847">
        <v>-2846.7</v>
      </c>
      <c r="I847">
        <v>44201</v>
      </c>
      <c r="J847" t="s">
        <v>57</v>
      </c>
      <c r="K847">
        <v>137294692.78999999</v>
      </c>
    </row>
    <row r="848" spans="1:11" x14ac:dyDescent="0.25">
      <c r="A848">
        <v>20201231</v>
      </c>
      <c r="B848" t="s">
        <v>115</v>
      </c>
      <c r="C848" t="s">
        <v>116</v>
      </c>
      <c r="D848" t="s">
        <v>209</v>
      </c>
      <c r="E848" t="s">
        <v>1501</v>
      </c>
      <c r="G848">
        <v>-210.99356585345924</v>
      </c>
      <c r="I848">
        <v>44210</v>
      </c>
      <c r="J848" t="s">
        <v>57</v>
      </c>
      <c r="K848">
        <v>137294692.78999999</v>
      </c>
    </row>
    <row r="849" spans="1:11" x14ac:dyDescent="0.25">
      <c r="A849">
        <v>20201231</v>
      </c>
      <c r="B849" t="s">
        <v>115</v>
      </c>
      <c r="C849" t="s">
        <v>116</v>
      </c>
      <c r="D849" t="s">
        <v>209</v>
      </c>
      <c r="E849" t="s">
        <v>1493</v>
      </c>
      <c r="G849">
        <v>20439.826733684775</v>
      </c>
      <c r="I849">
        <v>44210</v>
      </c>
      <c r="J849" t="s">
        <v>57</v>
      </c>
      <c r="K849">
        <v>137294692.78999999</v>
      </c>
    </row>
    <row r="850" spans="1:11" x14ac:dyDescent="0.25">
      <c r="A850">
        <v>20201231</v>
      </c>
      <c r="B850" t="s">
        <v>115</v>
      </c>
      <c r="C850" t="s">
        <v>116</v>
      </c>
      <c r="D850" t="s">
        <v>209</v>
      </c>
      <c r="E850" t="s">
        <v>1500</v>
      </c>
      <c r="G850">
        <v>2860.47</v>
      </c>
      <c r="I850">
        <v>44201</v>
      </c>
      <c r="J850" t="s">
        <v>57</v>
      </c>
      <c r="K850">
        <v>137294692.78999999</v>
      </c>
    </row>
    <row r="851" spans="1:11" x14ac:dyDescent="0.25">
      <c r="A851">
        <v>20201231</v>
      </c>
      <c r="B851" t="s">
        <v>115</v>
      </c>
      <c r="C851" t="s">
        <v>116</v>
      </c>
      <c r="D851" t="s">
        <v>209</v>
      </c>
      <c r="E851" t="s">
        <v>1501</v>
      </c>
      <c r="G851">
        <v>210.94356585345923</v>
      </c>
      <c r="I851">
        <v>44210</v>
      </c>
      <c r="J851" t="s">
        <v>57</v>
      </c>
      <c r="K851">
        <v>137294692.78999999</v>
      </c>
    </row>
    <row r="852" spans="1:11" x14ac:dyDescent="0.25">
      <c r="A852">
        <v>20201231</v>
      </c>
      <c r="B852" t="s">
        <v>115</v>
      </c>
      <c r="C852" t="s">
        <v>116</v>
      </c>
      <c r="D852" t="s">
        <v>209</v>
      </c>
      <c r="E852" t="s">
        <v>1492</v>
      </c>
      <c r="G852">
        <v>-2860.855706754935</v>
      </c>
      <c r="I852">
        <v>44210</v>
      </c>
      <c r="J852" t="s">
        <v>57</v>
      </c>
      <c r="K852">
        <v>137294692.78999999</v>
      </c>
    </row>
    <row r="853" spans="1:11" x14ac:dyDescent="0.25">
      <c r="A853">
        <v>20201231</v>
      </c>
      <c r="B853" t="s">
        <v>115</v>
      </c>
      <c r="C853" t="s">
        <v>116</v>
      </c>
      <c r="D853" t="s">
        <v>209</v>
      </c>
      <c r="E853" t="s">
        <v>1491</v>
      </c>
      <c r="G853">
        <v>4429904.3766090479</v>
      </c>
      <c r="I853">
        <v>44210</v>
      </c>
      <c r="J853" t="s">
        <v>57</v>
      </c>
      <c r="K853">
        <v>137294692.78999999</v>
      </c>
    </row>
    <row r="854" spans="1:11" x14ac:dyDescent="0.25">
      <c r="A854">
        <v>20201231</v>
      </c>
      <c r="B854" t="s">
        <v>85</v>
      </c>
      <c r="C854" t="s">
        <v>86</v>
      </c>
      <c r="E854" t="s">
        <v>61</v>
      </c>
      <c r="G854">
        <v>1679062.42</v>
      </c>
      <c r="J854" t="s">
        <v>57</v>
      </c>
      <c r="K854">
        <v>79757715.489999995</v>
      </c>
    </row>
    <row r="855" spans="1:11" x14ac:dyDescent="0.25">
      <c r="A855">
        <v>20201231</v>
      </c>
      <c r="B855" t="s">
        <v>85</v>
      </c>
      <c r="C855" t="s">
        <v>86</v>
      </c>
      <c r="E855" t="s">
        <v>89</v>
      </c>
      <c r="G855">
        <v>-27.36</v>
      </c>
      <c r="J855" t="s">
        <v>57</v>
      </c>
      <c r="K855">
        <v>79757715.489999995</v>
      </c>
    </row>
    <row r="856" spans="1:11" x14ac:dyDescent="0.25">
      <c r="A856">
        <v>20201231</v>
      </c>
      <c r="B856" t="s">
        <v>85</v>
      </c>
      <c r="C856" t="s">
        <v>86</v>
      </c>
      <c r="E856" t="s">
        <v>66</v>
      </c>
      <c r="G856">
        <v>-111</v>
      </c>
      <c r="J856" t="s">
        <v>57</v>
      </c>
      <c r="K856">
        <v>79757715.489999995</v>
      </c>
    </row>
    <row r="857" spans="1:11" x14ac:dyDescent="0.25">
      <c r="A857">
        <v>20201231</v>
      </c>
      <c r="B857" t="s">
        <v>85</v>
      </c>
      <c r="C857" t="s">
        <v>86</v>
      </c>
      <c r="E857" t="s">
        <v>82</v>
      </c>
      <c r="G857">
        <v>328719.62</v>
      </c>
      <c r="J857" t="s">
        <v>57</v>
      </c>
      <c r="K857">
        <v>79757715.489999995</v>
      </c>
    </row>
    <row r="858" spans="1:11" x14ac:dyDescent="0.25">
      <c r="A858">
        <v>20201231</v>
      </c>
      <c r="B858" t="s">
        <v>85</v>
      </c>
      <c r="C858" t="s">
        <v>86</v>
      </c>
      <c r="E858" t="s">
        <v>82</v>
      </c>
      <c r="G858">
        <v>186.64</v>
      </c>
      <c r="J858" t="s">
        <v>57</v>
      </c>
      <c r="K858">
        <v>79757715.489999995</v>
      </c>
    </row>
    <row r="859" spans="1:11" x14ac:dyDescent="0.25">
      <c r="A859">
        <v>20201231</v>
      </c>
      <c r="B859" t="s">
        <v>85</v>
      </c>
      <c r="C859" t="s">
        <v>86</v>
      </c>
      <c r="E859" t="s">
        <v>90</v>
      </c>
      <c r="G859">
        <v>-29.55</v>
      </c>
      <c r="J859" t="s">
        <v>57</v>
      </c>
      <c r="K859">
        <v>79757715.489999995</v>
      </c>
    </row>
    <row r="860" spans="1:11" x14ac:dyDescent="0.25">
      <c r="A860">
        <v>20201231</v>
      </c>
      <c r="B860" t="s">
        <v>85</v>
      </c>
      <c r="C860" t="s">
        <v>86</v>
      </c>
      <c r="E860" t="s">
        <v>81</v>
      </c>
      <c r="G860">
        <v>-68094.83</v>
      </c>
      <c r="J860" t="s">
        <v>57</v>
      </c>
      <c r="K860">
        <v>79757715.489999995</v>
      </c>
    </row>
    <row r="861" spans="1:11" x14ac:dyDescent="0.25">
      <c r="A861">
        <v>20201231</v>
      </c>
      <c r="B861" t="s">
        <v>85</v>
      </c>
      <c r="C861" t="s">
        <v>86</v>
      </c>
      <c r="E861" t="s">
        <v>91</v>
      </c>
      <c r="G861">
        <v>-12.99</v>
      </c>
      <c r="J861" t="s">
        <v>57</v>
      </c>
      <c r="K861">
        <v>79757715.489999995</v>
      </c>
    </row>
    <row r="862" spans="1:11" x14ac:dyDescent="0.25">
      <c r="A862">
        <v>20201231</v>
      </c>
      <c r="B862" t="s">
        <v>85</v>
      </c>
      <c r="C862" t="s">
        <v>86</v>
      </c>
      <c r="E862" t="s">
        <v>69</v>
      </c>
      <c r="G862">
        <v>-31206.6</v>
      </c>
      <c r="J862" t="s">
        <v>57</v>
      </c>
      <c r="K862">
        <v>79757715.489999995</v>
      </c>
    </row>
    <row r="863" spans="1:11" x14ac:dyDescent="0.25">
      <c r="A863">
        <v>20201231</v>
      </c>
      <c r="B863" t="s">
        <v>85</v>
      </c>
      <c r="C863" t="s">
        <v>86</v>
      </c>
      <c r="E863" t="s">
        <v>92</v>
      </c>
      <c r="G863">
        <v>-191.22</v>
      </c>
      <c r="J863" t="s">
        <v>57</v>
      </c>
      <c r="K863">
        <v>79757715.489999995</v>
      </c>
    </row>
    <row r="864" spans="1:11" x14ac:dyDescent="0.25">
      <c r="A864">
        <v>20201231</v>
      </c>
      <c r="B864" t="s">
        <v>85</v>
      </c>
      <c r="C864" t="s">
        <v>86</v>
      </c>
      <c r="E864" t="s">
        <v>93</v>
      </c>
      <c r="G864">
        <v>-4595.88</v>
      </c>
      <c r="J864" t="s">
        <v>57</v>
      </c>
      <c r="K864">
        <v>79757715.489999995</v>
      </c>
    </row>
    <row r="865" spans="1:11" x14ac:dyDescent="0.25">
      <c r="A865">
        <v>20201231</v>
      </c>
      <c r="B865" t="s">
        <v>85</v>
      </c>
      <c r="C865" t="s">
        <v>86</v>
      </c>
      <c r="E865" t="s">
        <v>75</v>
      </c>
      <c r="G865">
        <v>-4.17</v>
      </c>
      <c r="J865" t="s">
        <v>57</v>
      </c>
      <c r="K865">
        <v>79757715.489999995</v>
      </c>
    </row>
    <row r="866" spans="1:11" x14ac:dyDescent="0.25">
      <c r="A866">
        <v>20201231</v>
      </c>
      <c r="B866" t="s">
        <v>85</v>
      </c>
      <c r="C866" t="s">
        <v>86</v>
      </c>
      <c r="E866" t="s">
        <v>94</v>
      </c>
      <c r="G866">
        <v>-1446.72</v>
      </c>
      <c r="J866" t="s">
        <v>57</v>
      </c>
      <c r="K866">
        <v>79757715.489999995</v>
      </c>
    </row>
    <row r="867" spans="1:11" x14ac:dyDescent="0.25">
      <c r="A867">
        <v>20201231</v>
      </c>
      <c r="B867" t="s">
        <v>85</v>
      </c>
      <c r="C867" t="s">
        <v>86</v>
      </c>
      <c r="E867" t="s">
        <v>84</v>
      </c>
      <c r="G867">
        <v>-7.19</v>
      </c>
      <c r="J867" t="s">
        <v>57</v>
      </c>
      <c r="K867">
        <v>79757715.489999995</v>
      </c>
    </row>
    <row r="868" spans="1:11" x14ac:dyDescent="0.25">
      <c r="A868">
        <v>20201231</v>
      </c>
      <c r="B868" t="s">
        <v>85</v>
      </c>
      <c r="C868" t="s">
        <v>86</v>
      </c>
      <c r="E868" t="s">
        <v>80</v>
      </c>
      <c r="G868">
        <v>-10523.76</v>
      </c>
      <c r="J868" t="s">
        <v>57</v>
      </c>
      <c r="K868">
        <v>79757715.489999995</v>
      </c>
    </row>
    <row r="869" spans="1:11" x14ac:dyDescent="0.25">
      <c r="A869">
        <v>20201231</v>
      </c>
      <c r="B869" t="s">
        <v>85</v>
      </c>
      <c r="C869" t="s">
        <v>86</v>
      </c>
      <c r="E869" t="s">
        <v>95</v>
      </c>
      <c r="G869">
        <v>-710.28</v>
      </c>
      <c r="J869" t="s">
        <v>57</v>
      </c>
      <c r="K869">
        <v>79757715.489999995</v>
      </c>
    </row>
    <row r="870" spans="1:11" x14ac:dyDescent="0.25">
      <c r="A870">
        <v>20201231</v>
      </c>
      <c r="B870" t="s">
        <v>85</v>
      </c>
      <c r="C870" t="s">
        <v>86</v>
      </c>
      <c r="E870" t="s">
        <v>87</v>
      </c>
      <c r="G870">
        <v>-614.64</v>
      </c>
      <c r="J870" t="s">
        <v>57</v>
      </c>
      <c r="K870">
        <v>79757715.489999995</v>
      </c>
    </row>
    <row r="871" spans="1:11" x14ac:dyDescent="0.25">
      <c r="A871">
        <v>20201231</v>
      </c>
      <c r="B871" t="s">
        <v>85</v>
      </c>
      <c r="C871" t="s">
        <v>86</v>
      </c>
      <c r="E871" t="s">
        <v>79</v>
      </c>
      <c r="G871">
        <v>-9292.92</v>
      </c>
      <c r="J871" t="s">
        <v>57</v>
      </c>
      <c r="K871">
        <v>79757715.489999995</v>
      </c>
    </row>
    <row r="872" spans="1:11" x14ac:dyDescent="0.25">
      <c r="A872">
        <v>20201231</v>
      </c>
      <c r="B872" t="s">
        <v>85</v>
      </c>
      <c r="C872" t="s">
        <v>86</v>
      </c>
      <c r="E872" t="s">
        <v>88</v>
      </c>
      <c r="G872">
        <v>-0.77</v>
      </c>
      <c r="J872" t="s">
        <v>57</v>
      </c>
      <c r="K872">
        <v>79757715.489999995</v>
      </c>
    </row>
    <row r="873" spans="1:11" x14ac:dyDescent="0.25">
      <c r="A873">
        <v>20201231</v>
      </c>
      <c r="B873" t="s">
        <v>85</v>
      </c>
      <c r="C873" t="s">
        <v>86</v>
      </c>
      <c r="E873" t="s">
        <v>61</v>
      </c>
      <c r="G873">
        <v>7.0000000000000007E-2</v>
      </c>
      <c r="J873" t="s">
        <v>57</v>
      </c>
      <c r="K873">
        <v>79757715.489999995</v>
      </c>
    </row>
    <row r="874" spans="1:11" x14ac:dyDescent="0.25">
      <c r="A874">
        <v>20201231</v>
      </c>
      <c r="B874" t="s">
        <v>85</v>
      </c>
      <c r="C874" t="s">
        <v>86</v>
      </c>
      <c r="D874" t="s">
        <v>413</v>
      </c>
      <c r="E874" t="s">
        <v>412</v>
      </c>
      <c r="F874">
        <v>4125</v>
      </c>
      <c r="G874">
        <v>5729625</v>
      </c>
      <c r="J874" t="s">
        <v>57</v>
      </c>
      <c r="K874">
        <v>79757715.489999995</v>
      </c>
    </row>
    <row r="875" spans="1:11" x14ac:dyDescent="0.25">
      <c r="A875">
        <v>20201231</v>
      </c>
      <c r="B875" t="s">
        <v>85</v>
      </c>
      <c r="C875" t="s">
        <v>86</v>
      </c>
      <c r="D875" t="s">
        <v>371</v>
      </c>
      <c r="E875" t="s">
        <v>370</v>
      </c>
      <c r="F875">
        <v>330000</v>
      </c>
      <c r="G875">
        <v>1756920</v>
      </c>
      <c r="J875" t="s">
        <v>57</v>
      </c>
      <c r="K875">
        <v>79757715.489999995</v>
      </c>
    </row>
    <row r="876" spans="1:11" x14ac:dyDescent="0.25">
      <c r="A876">
        <v>20201231</v>
      </c>
      <c r="B876" t="s">
        <v>85</v>
      </c>
      <c r="C876" t="s">
        <v>86</v>
      </c>
      <c r="D876" t="s">
        <v>374</v>
      </c>
      <c r="E876" t="s">
        <v>373</v>
      </c>
      <c r="F876">
        <v>14606</v>
      </c>
      <c r="G876">
        <v>2353537.81</v>
      </c>
      <c r="J876" t="s">
        <v>57</v>
      </c>
      <c r="K876">
        <v>79757715.489999995</v>
      </c>
    </row>
    <row r="877" spans="1:11" x14ac:dyDescent="0.25">
      <c r="A877">
        <v>20201231</v>
      </c>
      <c r="B877" t="s">
        <v>85</v>
      </c>
      <c r="C877" t="s">
        <v>86</v>
      </c>
      <c r="D877" t="s">
        <v>377</v>
      </c>
      <c r="E877" t="s">
        <v>376</v>
      </c>
      <c r="F877">
        <v>78806</v>
      </c>
      <c r="G877">
        <v>2150221.71</v>
      </c>
      <c r="J877" t="s">
        <v>57</v>
      </c>
      <c r="K877">
        <v>79757715.489999995</v>
      </c>
    </row>
    <row r="878" spans="1:11" x14ac:dyDescent="0.25">
      <c r="A878">
        <v>20201231</v>
      </c>
      <c r="B878" t="s">
        <v>85</v>
      </c>
      <c r="C878" t="s">
        <v>86</v>
      </c>
      <c r="D878" t="s">
        <v>419</v>
      </c>
      <c r="E878" t="s">
        <v>418</v>
      </c>
      <c r="F878">
        <v>156068</v>
      </c>
      <c r="G878">
        <v>7957907.3200000003</v>
      </c>
      <c r="J878" t="s">
        <v>57</v>
      </c>
      <c r="K878">
        <v>79757715.489999995</v>
      </c>
    </row>
    <row r="879" spans="1:11" x14ac:dyDescent="0.25">
      <c r="A879">
        <v>20201231</v>
      </c>
      <c r="B879" t="s">
        <v>85</v>
      </c>
      <c r="C879" t="s">
        <v>86</v>
      </c>
      <c r="D879" t="s">
        <v>359</v>
      </c>
      <c r="E879" t="s">
        <v>358</v>
      </c>
      <c r="F879">
        <v>15000</v>
      </c>
      <c r="G879">
        <v>756150</v>
      </c>
      <c r="J879" t="s">
        <v>57</v>
      </c>
      <c r="K879">
        <v>79757715.489999995</v>
      </c>
    </row>
    <row r="880" spans="1:11" x14ac:dyDescent="0.25">
      <c r="A880">
        <v>20201231</v>
      </c>
      <c r="B880" t="s">
        <v>85</v>
      </c>
      <c r="C880" t="s">
        <v>86</v>
      </c>
      <c r="D880" t="s">
        <v>359</v>
      </c>
      <c r="E880" t="s">
        <v>358</v>
      </c>
      <c r="F880">
        <v>21236</v>
      </c>
      <c r="G880">
        <v>1070506.76</v>
      </c>
      <c r="J880" t="s">
        <v>57</v>
      </c>
      <c r="K880">
        <v>79757715.489999995</v>
      </c>
    </row>
    <row r="881" spans="1:11" x14ac:dyDescent="0.25">
      <c r="A881">
        <v>20201231</v>
      </c>
      <c r="B881" t="s">
        <v>85</v>
      </c>
      <c r="C881" t="s">
        <v>86</v>
      </c>
      <c r="D881" t="s">
        <v>362</v>
      </c>
      <c r="E881" t="s">
        <v>361</v>
      </c>
      <c r="F881">
        <v>71704</v>
      </c>
      <c r="G881">
        <v>367633.58</v>
      </c>
      <c r="J881" t="s">
        <v>57</v>
      </c>
      <c r="K881">
        <v>79757715.489999995</v>
      </c>
    </row>
    <row r="882" spans="1:11" x14ac:dyDescent="0.25">
      <c r="A882">
        <v>20201231</v>
      </c>
      <c r="B882" t="s">
        <v>85</v>
      </c>
      <c r="C882" t="s">
        <v>86</v>
      </c>
      <c r="D882" t="s">
        <v>365</v>
      </c>
      <c r="E882" t="s">
        <v>364</v>
      </c>
      <c r="F882">
        <v>106070</v>
      </c>
      <c r="G882">
        <v>1901304.75</v>
      </c>
      <c r="J882" t="s">
        <v>57</v>
      </c>
      <c r="K882">
        <v>79757715.489999995</v>
      </c>
    </row>
    <row r="883" spans="1:11" x14ac:dyDescent="0.25">
      <c r="A883">
        <v>20201231</v>
      </c>
      <c r="B883" t="s">
        <v>85</v>
      </c>
      <c r="C883" t="s">
        <v>86</v>
      </c>
      <c r="D883" t="s">
        <v>416</v>
      </c>
      <c r="E883" t="s">
        <v>415</v>
      </c>
      <c r="F883">
        <v>66268</v>
      </c>
      <c r="G883">
        <v>1587449.94</v>
      </c>
      <c r="J883" t="s">
        <v>57</v>
      </c>
      <c r="K883">
        <v>79757715.489999995</v>
      </c>
    </row>
    <row r="884" spans="1:11" x14ac:dyDescent="0.25">
      <c r="A884">
        <v>20201231</v>
      </c>
      <c r="B884" t="s">
        <v>85</v>
      </c>
      <c r="C884" t="s">
        <v>86</v>
      </c>
      <c r="D884" t="s">
        <v>380</v>
      </c>
      <c r="E884" t="s">
        <v>379</v>
      </c>
      <c r="F884">
        <v>28</v>
      </c>
      <c r="G884">
        <v>1533232.68</v>
      </c>
      <c r="J884" t="s">
        <v>57</v>
      </c>
      <c r="K884">
        <v>79757715.489999995</v>
      </c>
    </row>
    <row r="885" spans="1:11" x14ac:dyDescent="0.25">
      <c r="A885">
        <v>20201231</v>
      </c>
      <c r="B885" t="s">
        <v>85</v>
      </c>
      <c r="C885" t="s">
        <v>86</v>
      </c>
      <c r="D885" t="s">
        <v>382</v>
      </c>
      <c r="E885" t="s">
        <v>381</v>
      </c>
      <c r="F885">
        <v>1351</v>
      </c>
      <c r="G885">
        <v>1473062.85</v>
      </c>
      <c r="J885" t="s">
        <v>57</v>
      </c>
      <c r="K885">
        <v>79757715.489999995</v>
      </c>
    </row>
    <row r="886" spans="1:11" x14ac:dyDescent="0.25">
      <c r="A886">
        <v>20201231</v>
      </c>
      <c r="B886" t="s">
        <v>85</v>
      </c>
      <c r="C886" t="s">
        <v>86</v>
      </c>
      <c r="D886" t="s">
        <v>384</v>
      </c>
      <c r="E886" t="s">
        <v>383</v>
      </c>
      <c r="F886">
        <v>542</v>
      </c>
      <c r="G886">
        <v>7144400.0999999996</v>
      </c>
      <c r="J886" t="s">
        <v>57</v>
      </c>
      <c r="K886">
        <v>79757715.489999995</v>
      </c>
    </row>
    <row r="887" spans="1:11" x14ac:dyDescent="0.25">
      <c r="A887">
        <v>20201231</v>
      </c>
      <c r="B887" t="s">
        <v>85</v>
      </c>
      <c r="C887" t="s">
        <v>86</v>
      </c>
      <c r="D887" t="s">
        <v>386</v>
      </c>
      <c r="E887" t="s">
        <v>385</v>
      </c>
      <c r="F887">
        <v>1240</v>
      </c>
      <c r="G887">
        <v>1427847.6</v>
      </c>
      <c r="J887" t="s">
        <v>57</v>
      </c>
      <c r="K887">
        <v>79757715.489999995</v>
      </c>
    </row>
    <row r="888" spans="1:11" x14ac:dyDescent="0.25">
      <c r="A888">
        <v>20201231</v>
      </c>
      <c r="B888" t="s">
        <v>85</v>
      </c>
      <c r="C888" t="s">
        <v>86</v>
      </c>
      <c r="D888" t="s">
        <v>388</v>
      </c>
      <c r="E888" t="s">
        <v>387</v>
      </c>
      <c r="F888">
        <v>135647</v>
      </c>
      <c r="G888">
        <v>1572148.73</v>
      </c>
      <c r="J888" t="s">
        <v>57</v>
      </c>
      <c r="K888">
        <v>79757715.489999995</v>
      </c>
    </row>
    <row r="889" spans="1:11" x14ac:dyDescent="0.25">
      <c r="A889">
        <v>20201231</v>
      </c>
      <c r="B889" t="s">
        <v>85</v>
      </c>
      <c r="C889" t="s">
        <v>86</v>
      </c>
      <c r="D889" t="s">
        <v>395</v>
      </c>
      <c r="E889" t="s">
        <v>394</v>
      </c>
      <c r="F889">
        <v>12741</v>
      </c>
      <c r="G889">
        <v>1480759.02</v>
      </c>
      <c r="J889" t="s">
        <v>57</v>
      </c>
      <c r="K889">
        <v>79757715.489999995</v>
      </c>
    </row>
    <row r="890" spans="1:11" x14ac:dyDescent="0.25">
      <c r="A890">
        <v>20201231</v>
      </c>
      <c r="B890" t="s">
        <v>85</v>
      </c>
      <c r="C890" t="s">
        <v>86</v>
      </c>
      <c r="D890" t="s">
        <v>392</v>
      </c>
      <c r="E890" t="s">
        <v>390</v>
      </c>
      <c r="F890">
        <v>1476268</v>
      </c>
      <c r="G890">
        <v>1852421.09</v>
      </c>
      <c r="J890" t="s">
        <v>57</v>
      </c>
      <c r="K890">
        <v>79757715.489999995</v>
      </c>
    </row>
    <row r="891" spans="1:11" x14ac:dyDescent="0.25">
      <c r="A891">
        <v>20201231</v>
      </c>
      <c r="B891" t="s">
        <v>85</v>
      </c>
      <c r="C891" t="s">
        <v>86</v>
      </c>
      <c r="D891" t="s">
        <v>398</v>
      </c>
      <c r="E891" t="s">
        <v>397</v>
      </c>
      <c r="F891">
        <v>4141</v>
      </c>
      <c r="G891">
        <v>7040114.0999999996</v>
      </c>
      <c r="J891" t="s">
        <v>57</v>
      </c>
      <c r="K891">
        <v>79757715.489999995</v>
      </c>
    </row>
    <row r="892" spans="1:11" x14ac:dyDescent="0.25">
      <c r="A892">
        <v>20201231</v>
      </c>
      <c r="B892" t="s">
        <v>85</v>
      </c>
      <c r="C892" t="s">
        <v>86</v>
      </c>
      <c r="D892" t="s">
        <v>422</v>
      </c>
      <c r="E892" t="s">
        <v>421</v>
      </c>
      <c r="F892">
        <v>15978</v>
      </c>
      <c r="G892">
        <v>5982003.4199999999</v>
      </c>
      <c r="J892" t="s">
        <v>57</v>
      </c>
      <c r="K892">
        <v>79757715.489999995</v>
      </c>
    </row>
    <row r="893" spans="1:11" x14ac:dyDescent="0.25">
      <c r="A893">
        <v>20201231</v>
      </c>
      <c r="B893" t="s">
        <v>85</v>
      </c>
      <c r="C893" t="s">
        <v>86</v>
      </c>
      <c r="D893" t="s">
        <v>431</v>
      </c>
      <c r="E893" t="s">
        <v>430</v>
      </c>
      <c r="F893">
        <v>676311</v>
      </c>
      <c r="G893">
        <v>4022600.87</v>
      </c>
      <c r="J893" t="s">
        <v>57</v>
      </c>
      <c r="K893">
        <v>79757715.489999995</v>
      </c>
    </row>
    <row r="894" spans="1:11" x14ac:dyDescent="0.25">
      <c r="A894">
        <v>20201231</v>
      </c>
      <c r="B894" t="s">
        <v>85</v>
      </c>
      <c r="C894" t="s">
        <v>86</v>
      </c>
      <c r="D894" t="s">
        <v>424</v>
      </c>
      <c r="E894" t="s">
        <v>423</v>
      </c>
      <c r="F894">
        <v>786125</v>
      </c>
      <c r="G894">
        <v>6884336.0499999998</v>
      </c>
      <c r="J894" t="s">
        <v>57</v>
      </c>
      <c r="K894">
        <v>79757715.489999995</v>
      </c>
    </row>
    <row r="895" spans="1:11" x14ac:dyDescent="0.25">
      <c r="A895">
        <v>20201231</v>
      </c>
      <c r="B895" t="s">
        <v>85</v>
      </c>
      <c r="C895" t="s">
        <v>86</v>
      </c>
      <c r="D895" t="s">
        <v>434</v>
      </c>
      <c r="E895" t="s">
        <v>433</v>
      </c>
      <c r="F895">
        <v>182115</v>
      </c>
      <c r="G895">
        <v>1261803.69</v>
      </c>
      <c r="J895" t="s">
        <v>57</v>
      </c>
      <c r="K895">
        <v>79757715.489999995</v>
      </c>
    </row>
    <row r="896" spans="1:11" x14ac:dyDescent="0.25">
      <c r="A896">
        <v>20201231</v>
      </c>
      <c r="B896" t="s">
        <v>85</v>
      </c>
      <c r="C896" t="s">
        <v>86</v>
      </c>
      <c r="D896" t="s">
        <v>428</v>
      </c>
      <c r="E896" t="s">
        <v>426</v>
      </c>
      <c r="F896">
        <v>52973</v>
      </c>
      <c r="G896">
        <v>6867375.4699999997</v>
      </c>
      <c r="J896" t="s">
        <v>57</v>
      </c>
      <c r="K896">
        <v>79757715.489999995</v>
      </c>
    </row>
    <row r="897" spans="1:11" x14ac:dyDescent="0.25">
      <c r="A897">
        <v>20201231</v>
      </c>
      <c r="B897" t="s">
        <v>85</v>
      </c>
      <c r="C897" t="s">
        <v>86</v>
      </c>
      <c r="D897" t="s">
        <v>437</v>
      </c>
      <c r="E897" t="s">
        <v>436</v>
      </c>
      <c r="F897">
        <v>22050</v>
      </c>
      <c r="G897">
        <v>3742670.1</v>
      </c>
      <c r="J897" t="s">
        <v>57</v>
      </c>
      <c r="K897">
        <v>79757715.489999995</v>
      </c>
    </row>
    <row r="898" spans="1:11" x14ac:dyDescent="0.25">
      <c r="A898">
        <v>20201231</v>
      </c>
      <c r="B898" t="s">
        <v>85</v>
      </c>
      <c r="C898" t="s">
        <v>86</v>
      </c>
      <c r="D898" t="s">
        <v>209</v>
      </c>
      <c r="E898" t="s">
        <v>443</v>
      </c>
      <c r="G898">
        <v>-186.54993584242575</v>
      </c>
      <c r="I898">
        <v>44210</v>
      </c>
      <c r="J898" t="s">
        <v>57</v>
      </c>
      <c r="K898">
        <v>79757715.489999995</v>
      </c>
    </row>
    <row r="899" spans="1:11" x14ac:dyDescent="0.25">
      <c r="A899">
        <v>20201231</v>
      </c>
      <c r="B899" t="s">
        <v>85</v>
      </c>
      <c r="C899" t="s">
        <v>86</v>
      </c>
      <c r="D899" t="s">
        <v>209</v>
      </c>
      <c r="E899" t="s">
        <v>444</v>
      </c>
      <c r="G899">
        <v>186.43</v>
      </c>
      <c r="I899">
        <v>44200</v>
      </c>
      <c r="J899" t="s">
        <v>57</v>
      </c>
      <c r="K899">
        <v>79757715.489999995</v>
      </c>
    </row>
    <row r="900" spans="1:11" x14ac:dyDescent="0.25">
      <c r="A900">
        <v>20201231</v>
      </c>
      <c r="B900" t="s">
        <v>85</v>
      </c>
      <c r="C900" t="s">
        <v>86</v>
      </c>
      <c r="D900" t="s">
        <v>209</v>
      </c>
      <c r="E900" t="s">
        <v>442</v>
      </c>
      <c r="G900">
        <v>-4940292.119005762</v>
      </c>
      <c r="I900">
        <v>44210</v>
      </c>
      <c r="J900" t="s">
        <v>57</v>
      </c>
      <c r="K900">
        <v>79757715.489999995</v>
      </c>
    </row>
    <row r="901" spans="1:11" x14ac:dyDescent="0.25">
      <c r="A901">
        <v>20201231</v>
      </c>
      <c r="B901" t="s">
        <v>85</v>
      </c>
      <c r="C901" t="s">
        <v>86</v>
      </c>
      <c r="D901" t="s">
        <v>209</v>
      </c>
      <c r="E901" t="s">
        <v>443</v>
      </c>
      <c r="G901">
        <v>186.66993584242576</v>
      </c>
      <c r="I901">
        <v>44210</v>
      </c>
      <c r="J901" t="s">
        <v>57</v>
      </c>
      <c r="K901">
        <v>79757715.489999995</v>
      </c>
    </row>
    <row r="902" spans="1:11" x14ac:dyDescent="0.25">
      <c r="A902">
        <v>20201231</v>
      </c>
      <c r="B902" t="s">
        <v>85</v>
      </c>
      <c r="C902" t="s">
        <v>86</v>
      </c>
      <c r="D902" t="s">
        <v>209</v>
      </c>
      <c r="E902" t="s">
        <v>442</v>
      </c>
      <c r="G902">
        <v>4900876.2290057624</v>
      </c>
      <c r="I902">
        <v>44210</v>
      </c>
      <c r="J902" t="s">
        <v>57</v>
      </c>
      <c r="K902">
        <v>79757715.489999995</v>
      </c>
    </row>
    <row r="903" spans="1:11" x14ac:dyDescent="0.25">
      <c r="A903">
        <v>20201231</v>
      </c>
      <c r="B903" t="s">
        <v>85</v>
      </c>
      <c r="C903" t="s">
        <v>86</v>
      </c>
      <c r="D903" t="s">
        <v>209</v>
      </c>
      <c r="E903" t="s">
        <v>444</v>
      </c>
      <c r="G903">
        <v>-186.65</v>
      </c>
      <c r="I903">
        <v>44200</v>
      </c>
      <c r="J903" t="s">
        <v>57</v>
      </c>
      <c r="K903">
        <v>79757715.489999995</v>
      </c>
    </row>
  </sheetData>
  <sortState xmlns:xlrd2="http://schemas.microsoft.com/office/spreadsheetml/2017/richdata2" ref="A2:K903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SDPOR06I</vt:lpstr>
      <vt:lpstr>NAV</vt:lpstr>
      <vt:lpstr>FX</vt:lpstr>
      <vt:lpstr>bil_invest_portfolio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MORIN</dc:creator>
  <cp:lastModifiedBy>Hugo Durand</cp:lastModifiedBy>
  <dcterms:created xsi:type="dcterms:W3CDTF">2021-01-05T13:23:29Z</dcterms:created>
  <dcterms:modified xsi:type="dcterms:W3CDTF">2021-02-09T11:31:04Z</dcterms:modified>
</cp:coreProperties>
</file>