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24226"/>
  <mc:AlternateContent xmlns:mc="http://schemas.openxmlformats.org/markup-compatibility/2006">
    <mc:Choice Requires="x15">
      <x15ac:absPath xmlns:x15ac="http://schemas.microsoft.com/office/spreadsheetml/2010/11/ac" url="C:\Users\SANDRA ANGARITA\Desktop\IDM 2021\2o contrato 2021\Cuenta 3 de 3 contrato 119 de 2021\"/>
    </mc:Choice>
  </mc:AlternateContent>
  <xr:revisionPtr revIDLastSave="0" documentId="8_{DA54C04C-8E85-4B11-B65B-7502BD247BB9}" xr6:coauthVersionLast="47" xr6:coauthVersionMax="47" xr10:uidLastSave="{00000000-0000-0000-0000-000000000000}"/>
  <bookViews>
    <workbookView xWindow="-120" yWindow="-120" windowWidth="20730" windowHeight="11160" tabRatio="882" activeTab="1" xr2:uid="{00000000-000D-0000-FFFF-FFFF00000000}"/>
  </bookViews>
  <sheets>
    <sheet name="Intructivo" sheetId="20" r:id="rId1"/>
    <sheet name="Mapa final" sheetId="1" r:id="rId2"/>
    <sheet name="Matriz Calor Inherente" sheetId="18" r:id="rId3"/>
    <sheet name="Matriz Calor Residual" sheetId="19" r:id="rId4"/>
    <sheet name="Tabla probabilidad" sheetId="12" r:id="rId5"/>
    <sheet name="Tabla Impacto" sheetId="13" r:id="rId6"/>
    <sheet name="Tabla Valoración controles" sheetId="15" r:id="rId7"/>
    <sheet name="Opciones Tratamiento" sheetId="16" state="hidden" r:id="rId8"/>
    <sheet name="Hoja1" sheetId="11" state="hidden" r:id="rId9"/>
  </sheets>
  <externalReferences>
    <externalReference r:id="rId10"/>
    <externalReference r:id="rId11"/>
    <externalReference r:id="rId12"/>
  </externalReferences>
  <calcPr calcId="191029"/>
  <pivotCaches>
    <pivotCache cacheId="6"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5" i="1" l="1"/>
  <c r="Q45" i="1"/>
  <c r="T45" i="1"/>
  <c r="X45" i="1"/>
  <c r="Y45" i="1" s="1"/>
  <c r="K44" i="1"/>
  <c r="Q44" i="1"/>
  <c r="AB45" i="1" s="1"/>
  <c r="AA45" i="1" s="1"/>
  <c r="T44" i="1"/>
  <c r="K43" i="1"/>
  <c r="Q43" i="1"/>
  <c r="T43" i="1"/>
  <c r="K42" i="1"/>
  <c r="Q42" i="1"/>
  <c r="T42" i="1"/>
  <c r="K41" i="1"/>
  <c r="Q41" i="1"/>
  <c r="T41" i="1"/>
  <c r="AC45" i="1" l="1"/>
  <c r="X44" i="1"/>
  <c r="Y44" i="1" s="1"/>
  <c r="X43" i="1"/>
  <c r="Y43" i="1" s="1"/>
  <c r="AB44" i="1"/>
  <c r="AA44" i="1" s="1"/>
  <c r="Z45" i="1"/>
  <c r="AB43" i="1"/>
  <c r="AA43" i="1" s="1"/>
  <c r="Z44" i="1"/>
  <c r="X42" i="1"/>
  <c r="Y42" i="1" s="1"/>
  <c r="AB41" i="1"/>
  <c r="AA41" i="1" s="1"/>
  <c r="X41" i="1"/>
  <c r="Y41" i="1" s="1"/>
  <c r="AB42" i="1"/>
  <c r="AA42" i="1" s="1"/>
  <c r="Z42" i="1"/>
  <c r="H16" i="1"/>
  <c r="I16" i="1" s="1"/>
  <c r="X17" i="1"/>
  <c r="T16" i="1"/>
  <c r="K17" i="1"/>
  <c r="K11" i="1"/>
  <c r="Q11" i="1"/>
  <c r="T11" i="1"/>
  <c r="AC44" i="1" l="1"/>
  <c r="AC43" i="1"/>
  <c r="Z43" i="1"/>
  <c r="Z41" i="1"/>
  <c r="AC42" i="1"/>
  <c r="AC41" i="1"/>
  <c r="X16" i="1"/>
  <c r="Z16" i="1" s="1"/>
  <c r="Y16" i="1" l="1"/>
  <c r="Q12" i="1"/>
  <c r="X12" i="1" s="1"/>
  <c r="Z12" i="1" s="1"/>
  <c r="T12" i="1"/>
  <c r="Q13" i="1"/>
  <c r="T13" i="1"/>
  <c r="Q14" i="1"/>
  <c r="T14" i="1"/>
  <c r="Q15" i="1"/>
  <c r="T15" i="1"/>
  <c r="AB15" i="1" l="1"/>
  <c r="AA15" i="1" s="1"/>
  <c r="AB12" i="1"/>
  <c r="AA12" i="1" s="1"/>
  <c r="X14" i="1"/>
  <c r="Z14" i="1" s="1"/>
  <c r="X15" i="1"/>
  <c r="Z15" i="1" s="1"/>
  <c r="AB13" i="1"/>
  <c r="AA13" i="1" s="1"/>
  <c r="AB14" i="1"/>
  <c r="AA14" i="1" s="1"/>
  <c r="X13" i="1"/>
  <c r="Z13" i="1" s="1"/>
  <c r="Y12" i="1"/>
  <c r="T10" i="1"/>
  <c r="H10" i="1"/>
  <c r="I10" i="1" s="1"/>
  <c r="K62" i="1"/>
  <c r="K59" i="1"/>
  <c r="K57" i="1"/>
  <c r="K31" i="1"/>
  <c r="K69" i="1"/>
  <c r="K29" i="1"/>
  <c r="K60" i="1"/>
  <c r="K54" i="1"/>
  <c r="K30" i="1"/>
  <c r="K38" i="1"/>
  <c r="K27" i="1"/>
  <c r="K35" i="1"/>
  <c r="K63" i="1"/>
  <c r="K56" i="1"/>
  <c r="K39" i="1"/>
  <c r="K24" i="1"/>
  <c r="K65" i="1"/>
  <c r="K66" i="1"/>
  <c r="K37" i="1"/>
  <c r="K21" i="1"/>
  <c r="K19" i="1"/>
  <c r="K55" i="1"/>
  <c r="K18" i="1"/>
  <c r="K32" i="1"/>
  <c r="K26" i="1"/>
  <c r="K33" i="1"/>
  <c r="K20" i="1"/>
  <c r="K36" i="1"/>
  <c r="K67" i="1"/>
  <c r="K23" i="1"/>
  <c r="K68" i="1"/>
  <c r="K53" i="1"/>
  <c r="K25" i="1"/>
  <c r="K61" i="1"/>
  <c r="Y14" i="1" l="1"/>
  <c r="AC14" i="1" s="1"/>
  <c r="AC12" i="1"/>
  <c r="Y15" i="1"/>
  <c r="AC15" i="1" s="1"/>
  <c r="Y13" i="1"/>
  <c r="AC13" i="1" s="1"/>
  <c r="X11" i="1"/>
  <c r="AB11" i="1"/>
  <c r="AA11" i="1" s="1"/>
  <c r="F221" i="13"/>
  <c r="F211" i="13"/>
  <c r="F212" i="13"/>
  <c r="F213" i="13"/>
  <c r="F214" i="13"/>
  <c r="F215" i="13"/>
  <c r="F216" i="13"/>
  <c r="F217" i="13"/>
  <c r="F218" i="13"/>
  <c r="F219" i="13"/>
  <c r="F220" i="13"/>
  <c r="F210" i="13"/>
  <c r="K15" i="1"/>
  <c r="K14" i="1"/>
  <c r="K12" i="1"/>
  <c r="B221" i="13" a="1"/>
  <c r="K13" i="1"/>
  <c r="Y11" i="1" l="1"/>
  <c r="AC11" i="1" s="1"/>
  <c r="Z11" i="1"/>
  <c r="B221" i="13"/>
  <c r="Q52" i="1"/>
  <c r="AL44" i="18" l="1"/>
  <c r="AJ44" i="18"/>
  <c r="AF44" i="18"/>
  <c r="AD44" i="18"/>
  <c r="Z44" i="18"/>
  <c r="X44" i="18"/>
  <c r="T44" i="18"/>
  <c r="R44" i="18"/>
  <c r="N44" i="18"/>
  <c r="L44" i="18"/>
  <c r="AL36" i="18"/>
  <c r="AJ36" i="18"/>
  <c r="AF36" i="18"/>
  <c r="AD36" i="18"/>
  <c r="Z36" i="18"/>
  <c r="X36" i="18"/>
  <c r="T36" i="18"/>
  <c r="R36" i="18"/>
  <c r="N36" i="18"/>
  <c r="L36" i="18"/>
  <c r="AL28" i="18"/>
  <c r="AJ28" i="18"/>
  <c r="AF28" i="18"/>
  <c r="AD28" i="18"/>
  <c r="Z28" i="18"/>
  <c r="X28" i="18"/>
  <c r="T28" i="18"/>
  <c r="R28" i="18"/>
  <c r="N28" i="18"/>
  <c r="L28" i="18"/>
  <c r="AL20" i="18"/>
  <c r="AJ20" i="18"/>
  <c r="AF20" i="18"/>
  <c r="AD20" i="18"/>
  <c r="Z20" i="18"/>
  <c r="X20" i="18"/>
  <c r="T20" i="18"/>
  <c r="R20" i="18"/>
  <c r="N20" i="18"/>
  <c r="L20" i="18"/>
  <c r="AL12" i="18"/>
  <c r="AJ12" i="18"/>
  <c r="AF12" i="18"/>
  <c r="AD12" i="18"/>
  <c r="Z12" i="18"/>
  <c r="X12" i="18"/>
  <c r="T12" i="18"/>
  <c r="R12" i="18"/>
  <c r="N12" i="18"/>
  <c r="L12" i="18"/>
  <c r="H210" i="13"/>
  <c r="T69" i="1" l="1"/>
  <c r="Q69" i="1"/>
  <c r="T68" i="1"/>
  <c r="Q68" i="1"/>
  <c r="T67" i="1"/>
  <c r="Q67" i="1"/>
  <c r="T66" i="1"/>
  <c r="Q66" i="1"/>
  <c r="T65" i="1"/>
  <c r="Q65" i="1"/>
  <c r="T64" i="1"/>
  <c r="Q64" i="1"/>
  <c r="H64" i="1"/>
  <c r="I64" i="1" s="1"/>
  <c r="T63" i="1"/>
  <c r="Q63" i="1"/>
  <c r="T62" i="1"/>
  <c r="Q62" i="1"/>
  <c r="T61" i="1"/>
  <c r="Q61" i="1"/>
  <c r="T60" i="1"/>
  <c r="Q60" i="1"/>
  <c r="T59" i="1"/>
  <c r="Q59" i="1"/>
  <c r="T58" i="1"/>
  <c r="Q58" i="1"/>
  <c r="H58" i="1"/>
  <c r="I58" i="1" s="1"/>
  <c r="T57" i="1"/>
  <c r="Q57" i="1"/>
  <c r="T56" i="1"/>
  <c r="Q56" i="1"/>
  <c r="T55" i="1"/>
  <c r="Q55" i="1"/>
  <c r="T54" i="1"/>
  <c r="Q54" i="1"/>
  <c r="T53" i="1"/>
  <c r="Q53" i="1"/>
  <c r="T52" i="1"/>
  <c r="H52" i="1"/>
  <c r="I52" i="1" s="1"/>
  <c r="T40" i="1"/>
  <c r="H40" i="1"/>
  <c r="I40" i="1" s="1"/>
  <c r="T39" i="1"/>
  <c r="Q39" i="1"/>
  <c r="T38" i="1"/>
  <c r="Q38" i="1"/>
  <c r="T37" i="1"/>
  <c r="Q37" i="1"/>
  <c r="T36" i="1"/>
  <c r="Q36" i="1"/>
  <c r="T35" i="1"/>
  <c r="Q35" i="1"/>
  <c r="T34" i="1"/>
  <c r="H34" i="1"/>
  <c r="I34" i="1" s="1"/>
  <c r="T33" i="1"/>
  <c r="Q33" i="1"/>
  <c r="T32" i="1"/>
  <c r="Q32" i="1"/>
  <c r="T31" i="1"/>
  <c r="Q31" i="1"/>
  <c r="T30" i="1"/>
  <c r="Q30" i="1"/>
  <c r="T29" i="1"/>
  <c r="Q29" i="1"/>
  <c r="T28" i="1"/>
  <c r="H28" i="1"/>
  <c r="I28" i="1" s="1"/>
  <c r="T27" i="1"/>
  <c r="Q27" i="1"/>
  <c r="T26" i="1"/>
  <c r="Q26" i="1"/>
  <c r="T25" i="1"/>
  <c r="Q25" i="1"/>
  <c r="T24" i="1"/>
  <c r="Q24" i="1"/>
  <c r="T23" i="1"/>
  <c r="Q23" i="1"/>
  <c r="T22" i="1"/>
  <c r="H22" i="1"/>
  <c r="I22" i="1" s="1"/>
  <c r="T21" i="1"/>
  <c r="Q21" i="1"/>
  <c r="T20" i="1"/>
  <c r="Q20" i="1"/>
  <c r="T19" i="1"/>
  <c r="Q19" i="1"/>
  <c r="T18" i="1"/>
  <c r="Q18" i="1"/>
  <c r="X64" i="1" l="1"/>
  <c r="X58" i="1"/>
  <c r="X52" i="1"/>
  <c r="X40" i="1"/>
  <c r="X34" i="1"/>
  <c r="X28" i="1"/>
  <c r="X22" i="1"/>
  <c r="Y64" i="1" l="1"/>
  <c r="Z64" i="1"/>
  <c r="X65" i="1" s="1"/>
  <c r="Y65" i="1" s="1"/>
  <c r="Y58" i="1"/>
  <c r="Z58" i="1"/>
  <c r="X59" i="1" s="1"/>
  <c r="Z59" i="1" s="1"/>
  <c r="X60" i="1" s="1"/>
  <c r="Y52" i="1"/>
  <c r="Z52" i="1"/>
  <c r="X53" i="1" s="1"/>
  <c r="Z53" i="1" s="1"/>
  <c r="X54" i="1" s="1"/>
  <c r="Y40" i="1"/>
  <c r="Z40" i="1"/>
  <c r="Y34" i="1"/>
  <c r="Z34" i="1"/>
  <c r="Y28" i="1"/>
  <c r="Z28" i="1"/>
  <c r="X29" i="1" s="1"/>
  <c r="Z29" i="1" s="1"/>
  <c r="X30" i="1" s="1"/>
  <c r="Y30" i="1" s="1"/>
  <c r="Y22" i="1"/>
  <c r="Z22" i="1"/>
  <c r="X23" i="1" s="1"/>
  <c r="Y23" i="1" s="1"/>
  <c r="Y59" i="1" l="1"/>
  <c r="Y53" i="1"/>
  <c r="Z23" i="1"/>
  <c r="X24" i="1" s="1"/>
  <c r="Y24" i="1" s="1"/>
  <c r="Y29" i="1"/>
  <c r="Z60" i="1"/>
  <c r="X61" i="1" s="1"/>
  <c r="Y60" i="1"/>
  <c r="Z54" i="1"/>
  <c r="X55" i="1" s="1"/>
  <c r="Y54" i="1"/>
  <c r="Z65" i="1"/>
  <c r="X66" i="1" s="1"/>
  <c r="X35" i="1"/>
  <c r="Z30" i="1"/>
  <c r="T52" i="19"/>
  <c r="AF32" i="19"/>
  <c r="N22" i="19"/>
  <c r="AL32" i="19"/>
  <c r="N52" i="19"/>
  <c r="AL12" i="19"/>
  <c r="AL52" i="19"/>
  <c r="AL42" i="19"/>
  <c r="T32" i="19"/>
  <c r="AF12" i="19"/>
  <c r="N32" i="19"/>
  <c r="T42" i="19"/>
  <c r="N12" i="19"/>
  <c r="Z52" i="19"/>
  <c r="Z42" i="19"/>
  <c r="AL22" i="19"/>
  <c r="T12" i="19"/>
  <c r="T22" i="19"/>
  <c r="Z32" i="19"/>
  <c r="AF52" i="19"/>
  <c r="N42" i="19"/>
  <c r="Z22" i="19"/>
  <c r="AF42" i="19"/>
  <c r="Z12" i="19"/>
  <c r="AF22" i="19"/>
  <c r="AM42" i="19"/>
  <c r="U32" i="19"/>
  <c r="AG12" i="19"/>
  <c r="U42" i="19"/>
  <c r="O12" i="19"/>
  <c r="U22" i="19"/>
  <c r="AM52" i="19"/>
  <c r="AA42" i="19"/>
  <c r="AM22" i="19"/>
  <c r="U12" i="19"/>
  <c r="AA32" i="19"/>
  <c r="AG42" i="19"/>
  <c r="AA12" i="19"/>
  <c r="AG52" i="19"/>
  <c r="O42" i="19"/>
  <c r="AA22" i="19"/>
  <c r="AA52" i="19"/>
  <c r="AG22" i="19"/>
  <c r="AM32" i="19"/>
  <c r="U52" i="19"/>
  <c r="AG32" i="19"/>
  <c r="O22" i="19"/>
  <c r="O52" i="19"/>
  <c r="AM12" i="19"/>
  <c r="O32" i="19"/>
  <c r="Y61" i="1" l="1"/>
  <c r="Z61" i="1"/>
  <c r="Y55" i="1"/>
  <c r="Z55" i="1"/>
  <c r="X56" i="1" s="1"/>
  <c r="Z24" i="1"/>
  <c r="X25" i="1" s="1"/>
  <c r="Z25" i="1" s="1"/>
  <c r="Y66" i="1"/>
  <c r="Z66" i="1"/>
  <c r="X67" i="1" s="1"/>
  <c r="Y35" i="1"/>
  <c r="Z35" i="1"/>
  <c r="X36" i="1" s="1"/>
  <c r="Y36" i="1" s="1"/>
  <c r="X32" i="1"/>
  <c r="Y32" i="1" s="1"/>
  <c r="X31" i="1"/>
  <c r="X18" i="1"/>
  <c r="Y18" i="1" s="1"/>
  <c r="Z36" i="1" l="1"/>
  <c r="X37" i="1" s="1"/>
  <c r="Z37" i="1" s="1"/>
  <c r="X38" i="1" s="1"/>
  <c r="Y56" i="1"/>
  <c r="Z56" i="1"/>
  <c r="X57" i="1" s="1"/>
  <c r="X62" i="1"/>
  <c r="X63" i="1"/>
  <c r="Y25" i="1"/>
  <c r="X26" i="1"/>
  <c r="Z67" i="1"/>
  <c r="Y67" i="1"/>
  <c r="Y31" i="1"/>
  <c r="Z31" i="1"/>
  <c r="Z32" i="1"/>
  <c r="X33" i="1" s="1"/>
  <c r="Z18" i="1"/>
  <c r="X19" i="1" s="1"/>
  <c r="Y19" i="1" s="1"/>
  <c r="Y37" i="1" l="1"/>
  <c r="Y63" i="1"/>
  <c r="Z63" i="1"/>
  <c r="Y62" i="1"/>
  <c r="Z62" i="1"/>
  <c r="Y57" i="1"/>
  <c r="Z57" i="1"/>
  <c r="X68" i="1"/>
  <c r="X69" i="1"/>
  <c r="Z38" i="1"/>
  <c r="X39" i="1" s="1"/>
  <c r="Y38" i="1"/>
  <c r="Y26" i="1"/>
  <c r="Z26" i="1"/>
  <c r="X27" i="1" s="1"/>
  <c r="Y27" i="1" s="1"/>
  <c r="Y33" i="1"/>
  <c r="Z33" i="1"/>
  <c r="Z19" i="1"/>
  <c r="X20" i="1" s="1"/>
  <c r="Z20" i="1" s="1"/>
  <c r="X21" i="1" s="1"/>
  <c r="X10" i="1"/>
  <c r="Y10" i="1" s="1"/>
  <c r="Y69" i="1" l="1"/>
  <c r="Z69" i="1"/>
  <c r="Y68" i="1"/>
  <c r="Z68" i="1"/>
  <c r="Y39" i="1"/>
  <c r="Z39" i="1"/>
  <c r="Z27" i="1"/>
  <c r="Y20" i="1"/>
  <c r="Y21" i="1"/>
  <c r="Z21" i="1"/>
  <c r="Z10" i="1" l="1"/>
  <c r="AB29" i="1" l="1"/>
  <c r="AB66" i="1"/>
  <c r="AB59" i="1"/>
  <c r="AB58" i="1"/>
  <c r="AB53" i="1"/>
  <c r="AB52" i="1"/>
  <c r="AA52" i="1" s="1"/>
  <c r="AB23" i="1"/>
  <c r="AB35" i="1"/>
  <c r="AA23" i="1" l="1"/>
  <c r="AB24" i="1"/>
  <c r="AC52" i="1"/>
  <c r="AB33" i="19"/>
  <c r="V13" i="19"/>
  <c r="AH23" i="19"/>
  <c r="J23" i="19"/>
  <c r="AB43" i="19"/>
  <c r="P43" i="19"/>
  <c r="AB53" i="19"/>
  <c r="V33" i="19"/>
  <c r="P13" i="19"/>
  <c r="J43" i="19"/>
  <c r="V23" i="19"/>
  <c r="J53" i="19"/>
  <c r="AH43" i="19"/>
  <c r="AH13" i="19"/>
  <c r="P53" i="19"/>
  <c r="V43" i="19"/>
  <c r="J13" i="19"/>
  <c r="P33" i="19"/>
  <c r="J33" i="19"/>
  <c r="V53" i="19"/>
  <c r="AH33" i="19"/>
  <c r="AB23" i="19"/>
  <c r="AH53" i="19"/>
  <c r="P23" i="19"/>
  <c r="AB13" i="19"/>
  <c r="AA58" i="1"/>
  <c r="AB65" i="1"/>
  <c r="AA65" i="1" s="1"/>
  <c r="AA66" i="1"/>
  <c r="AB67" i="1"/>
  <c r="AB36" i="1"/>
  <c r="AA35" i="1"/>
  <c r="AB18" i="1"/>
  <c r="AA53" i="1"/>
  <c r="AB54" i="1"/>
  <c r="AA59" i="1"/>
  <c r="AB60" i="1"/>
  <c r="AA29" i="1"/>
  <c r="AB30" i="1"/>
  <c r="W37" i="19" l="1"/>
  <c r="AI7" i="19"/>
  <c r="W17" i="19"/>
  <c r="W27" i="19"/>
  <c r="Q47" i="19"/>
  <c r="W7" i="19"/>
  <c r="AI17" i="19"/>
  <c r="K47" i="19"/>
  <c r="AI47" i="19"/>
  <c r="Q27" i="19"/>
  <c r="AC27" i="19"/>
  <c r="AC47" i="19"/>
  <c r="AC37" i="19"/>
  <c r="AI37" i="19"/>
  <c r="AC17" i="19"/>
  <c r="K37" i="19"/>
  <c r="AC7" i="19"/>
  <c r="W47" i="19"/>
  <c r="Q37" i="19"/>
  <c r="AI27" i="19"/>
  <c r="Q7" i="19"/>
  <c r="K27" i="19"/>
  <c r="K17" i="19"/>
  <c r="K7" i="19"/>
  <c r="Q17" i="19"/>
  <c r="AA67" i="1"/>
  <c r="AB68" i="1"/>
  <c r="K35" i="19"/>
  <c r="AC25" i="19"/>
  <c r="K45" i="19"/>
  <c r="AI45" i="19"/>
  <c r="W45" i="19"/>
  <c r="Q35" i="19"/>
  <c r="K55" i="19"/>
  <c r="AC15" i="19"/>
  <c r="Q15" i="19"/>
  <c r="AC35" i="19"/>
  <c r="AI35" i="19"/>
  <c r="Q55" i="19"/>
  <c r="AI25" i="19"/>
  <c r="AC65" i="1"/>
  <c r="AC55" i="19"/>
  <c r="W15" i="19"/>
  <c r="K15" i="19"/>
  <c r="W25" i="19"/>
  <c r="AC45" i="19"/>
  <c r="Q25" i="19"/>
  <c r="W55" i="19"/>
  <c r="K25" i="19"/>
  <c r="Q45" i="19"/>
  <c r="W35" i="19"/>
  <c r="AI55" i="19"/>
  <c r="AI15" i="19"/>
  <c r="AC14" i="19"/>
  <c r="Q14" i="19"/>
  <c r="AI54" i="19"/>
  <c r="Q54" i="19"/>
  <c r="Q24" i="19"/>
  <c r="AI14" i="19"/>
  <c r="W24" i="19"/>
  <c r="AC44" i="19"/>
  <c r="K54" i="19"/>
  <c r="AI34" i="19"/>
  <c r="W14" i="19"/>
  <c r="K24" i="19"/>
  <c r="AC24" i="19"/>
  <c r="AI44" i="19"/>
  <c r="AI24" i="19"/>
  <c r="W44" i="19"/>
  <c r="Q44" i="19"/>
  <c r="AC54" i="19"/>
  <c r="AC59" i="1"/>
  <c r="K44" i="19"/>
  <c r="Q34" i="19"/>
  <c r="W34" i="19"/>
  <c r="K14" i="19"/>
  <c r="W54" i="19"/>
  <c r="K34" i="19"/>
  <c r="AC34" i="19"/>
  <c r="AI41" i="19"/>
  <c r="W11" i="19"/>
  <c r="Q51" i="19"/>
  <c r="W21" i="19"/>
  <c r="AC11" i="19"/>
  <c r="AI51" i="19"/>
  <c r="W41" i="19"/>
  <c r="K41" i="19"/>
  <c r="AI11" i="19"/>
  <c r="AC41" i="19"/>
  <c r="AC21" i="19"/>
  <c r="K31" i="19"/>
  <c r="W51" i="19"/>
  <c r="Q21" i="19"/>
  <c r="Q31" i="19"/>
  <c r="AI21" i="19"/>
  <c r="K51" i="19"/>
  <c r="K21" i="19"/>
  <c r="AI31" i="19"/>
  <c r="Q41" i="19"/>
  <c r="K11" i="19"/>
  <c r="AC31" i="19"/>
  <c r="AC51" i="19"/>
  <c r="W31" i="19"/>
  <c r="Q11" i="19"/>
  <c r="AD55" i="19"/>
  <c r="R15" i="19"/>
  <c r="AJ35" i="19"/>
  <c r="AC66" i="1"/>
  <c r="X45" i="19"/>
  <c r="AJ15" i="19"/>
  <c r="AJ55" i="19"/>
  <c r="R25" i="19"/>
  <c r="X15" i="19"/>
  <c r="R55" i="19"/>
  <c r="X55" i="19"/>
  <c r="AD15" i="19"/>
  <c r="L35" i="19"/>
  <c r="L15" i="19"/>
  <c r="L45" i="19"/>
  <c r="AD45" i="19"/>
  <c r="L25" i="19"/>
  <c r="AD25" i="19"/>
  <c r="X35" i="19"/>
  <c r="X25" i="19"/>
  <c r="R35" i="19"/>
  <c r="AJ25" i="19"/>
  <c r="AD35" i="19"/>
  <c r="R45" i="19"/>
  <c r="AJ45" i="19"/>
  <c r="L55" i="19"/>
  <c r="P54" i="19"/>
  <c r="AH14" i="19"/>
  <c r="AB14" i="19"/>
  <c r="AH34" i="19"/>
  <c r="AB54" i="19"/>
  <c r="AH54" i="19"/>
  <c r="AC58" i="1"/>
  <c r="V14" i="19"/>
  <c r="J54" i="19"/>
  <c r="AH44" i="19"/>
  <c r="V54" i="19"/>
  <c r="J14" i="19"/>
  <c r="AH24" i="19"/>
  <c r="V34" i="19"/>
  <c r="AB44" i="19"/>
  <c r="AB34" i="19"/>
  <c r="P14" i="19"/>
  <c r="V24" i="19"/>
  <c r="AB24" i="19"/>
  <c r="V44" i="19"/>
  <c r="P34" i="19"/>
  <c r="J34" i="19"/>
  <c r="P24" i="19"/>
  <c r="J44" i="19"/>
  <c r="J24" i="19"/>
  <c r="P44" i="19"/>
  <c r="AJ52" i="19"/>
  <c r="AJ32" i="19"/>
  <c r="L32" i="19"/>
  <c r="AJ42" i="19"/>
  <c r="L12" i="19"/>
  <c r="L52" i="19"/>
  <c r="X12" i="19"/>
  <c r="R12" i="19"/>
  <c r="AD42" i="19"/>
  <c r="X42" i="19"/>
  <c r="AJ12" i="19"/>
  <c r="X32" i="19"/>
  <c r="R52" i="19"/>
  <c r="R32" i="19"/>
  <c r="X22" i="19"/>
  <c r="AJ22" i="19"/>
  <c r="L22" i="19"/>
  <c r="R22" i="19"/>
  <c r="AD12" i="19"/>
  <c r="AD32" i="19"/>
  <c r="AD22" i="19"/>
  <c r="X52" i="19"/>
  <c r="AD52" i="19"/>
  <c r="L42" i="19"/>
  <c r="R42" i="19"/>
  <c r="AJ21" i="19"/>
  <c r="AD31" i="19"/>
  <c r="R21" i="19"/>
  <c r="AD41" i="19"/>
  <c r="AJ11" i="19"/>
  <c r="AJ51" i="19"/>
  <c r="L41" i="19"/>
  <c r="AD11" i="19"/>
  <c r="L21" i="19"/>
  <c r="L11" i="19"/>
  <c r="X51" i="19"/>
  <c r="X21" i="19"/>
  <c r="R11" i="19"/>
  <c r="R31" i="19"/>
  <c r="AJ41" i="19"/>
  <c r="L31" i="19"/>
  <c r="R51" i="19"/>
  <c r="X31" i="19"/>
  <c r="X11" i="19"/>
  <c r="X41" i="19"/>
  <c r="AJ31" i="19"/>
  <c r="AD51" i="19"/>
  <c r="R41" i="19"/>
  <c r="AD21" i="19"/>
  <c r="L51" i="19"/>
  <c r="AB19" i="1"/>
  <c r="AA18" i="1"/>
  <c r="AA30" i="1"/>
  <c r="AB31" i="1"/>
  <c r="AA54" i="1"/>
  <c r="AB55" i="1"/>
  <c r="K42" i="19"/>
  <c r="AC32" i="19"/>
  <c r="W42" i="19"/>
  <c r="AI52" i="19"/>
  <c r="K22" i="19"/>
  <c r="Q32" i="19"/>
  <c r="AI12" i="19"/>
  <c r="AC52" i="19"/>
  <c r="Q42" i="19"/>
  <c r="AC42" i="19"/>
  <c r="K12" i="19"/>
  <c r="Q22" i="19"/>
  <c r="W52" i="19"/>
  <c r="AI42" i="19"/>
  <c r="W32" i="19"/>
  <c r="AI22" i="19"/>
  <c r="W12" i="19"/>
  <c r="AI32" i="19"/>
  <c r="AC12" i="19"/>
  <c r="Q12" i="19"/>
  <c r="Q52" i="19"/>
  <c r="K32" i="19"/>
  <c r="W22" i="19"/>
  <c r="K52" i="19"/>
  <c r="AC22" i="19"/>
  <c r="AC40" i="19"/>
  <c r="W10" i="19"/>
  <c r="AC50" i="19"/>
  <c r="Q10" i="19"/>
  <c r="Q30" i="19"/>
  <c r="W50" i="19"/>
  <c r="K40" i="19"/>
  <c r="Q50" i="19"/>
  <c r="W20" i="19"/>
  <c r="AC35" i="1"/>
  <c r="K10" i="19"/>
  <c r="Q40" i="19"/>
  <c r="K30" i="19"/>
  <c r="AI50" i="19"/>
  <c r="AI20" i="19"/>
  <c r="K50" i="19"/>
  <c r="AI40" i="19"/>
  <c r="W40" i="19"/>
  <c r="K20" i="19"/>
  <c r="AC10" i="19"/>
  <c r="AI10" i="19"/>
  <c r="AC20" i="19"/>
  <c r="AI30" i="19"/>
  <c r="AC30" i="19"/>
  <c r="W30" i="19"/>
  <c r="Q20" i="19"/>
  <c r="AI6" i="19"/>
  <c r="W26" i="19"/>
  <c r="AI36" i="19"/>
  <c r="W36" i="19"/>
  <c r="K46" i="19"/>
  <c r="Q46" i="19"/>
  <c r="W16" i="19"/>
  <c r="Q6" i="19"/>
  <c r="AI16" i="19"/>
  <c r="K26" i="19"/>
  <c r="AI26" i="19"/>
  <c r="AC36" i="19"/>
  <c r="AI46" i="19"/>
  <c r="AC26" i="19"/>
  <c r="K36" i="19"/>
  <c r="K6" i="19"/>
  <c r="Q36" i="19"/>
  <c r="W46" i="19"/>
  <c r="AC6" i="19"/>
  <c r="K16" i="19"/>
  <c r="AC46" i="19"/>
  <c r="AC16" i="19"/>
  <c r="Q26" i="19"/>
  <c r="Q16" i="19"/>
  <c r="W6" i="19"/>
  <c r="AB25" i="1"/>
  <c r="AA24" i="1"/>
  <c r="AA60" i="1"/>
  <c r="AB61" i="1"/>
  <c r="K39" i="19"/>
  <c r="AC39" i="19"/>
  <c r="W29" i="19"/>
  <c r="AI49" i="19"/>
  <c r="W9" i="19"/>
  <c r="AC19" i="19"/>
  <c r="Q49" i="19"/>
  <c r="W49" i="19"/>
  <c r="AC9" i="19"/>
  <c r="AI9" i="19"/>
  <c r="Q29" i="19"/>
  <c r="W39" i="19"/>
  <c r="Q39" i="19"/>
  <c r="AC29" i="1"/>
  <c r="K9" i="19"/>
  <c r="W19" i="19"/>
  <c r="AI39" i="19"/>
  <c r="K29" i="19"/>
  <c r="AC49" i="19"/>
  <c r="AI19" i="19"/>
  <c r="AC29" i="19"/>
  <c r="K19" i="19"/>
  <c r="K49" i="19"/>
  <c r="Q19" i="19"/>
  <c r="Q9" i="19"/>
  <c r="AI29" i="19"/>
  <c r="K23" i="19"/>
  <c r="AI43" i="19"/>
  <c r="AC43" i="19"/>
  <c r="AC53" i="19"/>
  <c r="W43" i="19"/>
  <c r="K13" i="19"/>
  <c r="Q53" i="19"/>
  <c r="AI53" i="19"/>
  <c r="K33" i="19"/>
  <c r="K43" i="19"/>
  <c r="AI33" i="19"/>
  <c r="AC33" i="19"/>
  <c r="AC53" i="1"/>
  <c r="Q33" i="19"/>
  <c r="AI23" i="19"/>
  <c r="K53" i="19"/>
  <c r="AC23" i="19"/>
  <c r="AC13" i="19"/>
  <c r="W23" i="19"/>
  <c r="W33" i="19"/>
  <c r="Q13" i="19"/>
  <c r="W13" i="19"/>
  <c r="AI13" i="19"/>
  <c r="Q43" i="19"/>
  <c r="Q23" i="19"/>
  <c r="W53" i="19"/>
  <c r="M12" i="19"/>
  <c r="AK42" i="19"/>
  <c r="AE32" i="19"/>
  <c r="M52" i="19"/>
  <c r="S12" i="19"/>
  <c r="M32" i="19"/>
  <c r="S52" i="19"/>
  <c r="Y52" i="19"/>
  <c r="Y42" i="19"/>
  <c r="AK12" i="19"/>
  <c r="S22" i="19"/>
  <c r="AE12" i="19"/>
  <c r="Y22" i="19"/>
  <c r="S32" i="19"/>
  <c r="AK52" i="19"/>
  <c r="M22" i="19"/>
  <c r="AK32" i="19"/>
  <c r="AE22" i="19"/>
  <c r="AE42" i="19"/>
  <c r="Y32" i="19"/>
  <c r="M42" i="19"/>
  <c r="Y12" i="19"/>
  <c r="AE52" i="19"/>
  <c r="AK22" i="19"/>
  <c r="S42" i="19"/>
  <c r="AA36" i="1"/>
  <c r="AB37" i="1"/>
  <c r="AC18" i="19"/>
  <c r="W28" i="19"/>
  <c r="W38" i="19"/>
  <c r="K18" i="19"/>
  <c r="AC8" i="19"/>
  <c r="AI48" i="19"/>
  <c r="AI28" i="19"/>
  <c r="K8" i="19"/>
  <c r="W18" i="19"/>
  <c r="W8" i="19"/>
  <c r="K38" i="19"/>
  <c r="AC28" i="19"/>
  <c r="AI8" i="19"/>
  <c r="Q8" i="19"/>
  <c r="W48" i="19"/>
  <c r="AI18" i="19"/>
  <c r="Q48" i="19"/>
  <c r="K48" i="19"/>
  <c r="Q38" i="19"/>
  <c r="K28" i="19"/>
  <c r="AC38" i="19"/>
  <c r="AC48" i="19"/>
  <c r="AI38" i="19"/>
  <c r="Q18" i="19"/>
  <c r="Q28" i="19"/>
  <c r="AC23" i="1"/>
  <c r="R40" i="19" l="1"/>
  <c r="AD10" i="19"/>
  <c r="X40" i="19"/>
  <c r="AJ10" i="19"/>
  <c r="R50" i="19"/>
  <c r="X10" i="19"/>
  <c r="R30" i="19"/>
  <c r="AC36" i="1"/>
  <c r="L10" i="19"/>
  <c r="L50" i="19"/>
  <c r="AJ20" i="19"/>
  <c r="AJ40" i="19"/>
  <c r="AD30" i="19"/>
  <c r="R20" i="19"/>
  <c r="AD50" i="19"/>
  <c r="AJ30" i="19"/>
  <c r="AJ50" i="19"/>
  <c r="X30" i="19"/>
  <c r="AD20" i="19"/>
  <c r="L40" i="19"/>
  <c r="X50" i="19"/>
  <c r="X20" i="19"/>
  <c r="AD40" i="19"/>
  <c r="R10" i="19"/>
  <c r="L30" i="19"/>
  <c r="L20" i="19"/>
  <c r="AA55" i="1"/>
  <c r="AB56" i="1"/>
  <c r="AA68" i="1"/>
  <c r="AB69" i="1"/>
  <c r="AA69" i="1" s="1"/>
  <c r="AD47" i="19"/>
  <c r="AJ27" i="19"/>
  <c r="AD27" i="19"/>
  <c r="AJ7" i="19"/>
  <c r="AJ37" i="19"/>
  <c r="L27" i="19"/>
  <c r="AD17" i="19"/>
  <c r="L37" i="19"/>
  <c r="R17" i="19"/>
  <c r="AJ17" i="19"/>
  <c r="X7" i="19"/>
  <c r="X47" i="19"/>
  <c r="L7" i="19"/>
  <c r="L17" i="19"/>
  <c r="R27" i="19"/>
  <c r="X27" i="19"/>
  <c r="R7" i="19"/>
  <c r="X17" i="19"/>
  <c r="AJ47" i="19"/>
  <c r="L47" i="19"/>
  <c r="R37" i="19"/>
  <c r="AD7" i="19"/>
  <c r="X37" i="19"/>
  <c r="AC18" i="1"/>
  <c r="R47" i="19"/>
  <c r="AD37" i="19"/>
  <c r="AB26" i="1"/>
  <c r="AA26" i="1" s="1"/>
  <c r="AA25" i="1"/>
  <c r="AB27" i="1"/>
  <c r="AA27" i="1" s="1"/>
  <c r="AJ43" i="19"/>
  <c r="AD33" i="19"/>
  <c r="X33" i="19"/>
  <c r="X13" i="19"/>
  <c r="AD43" i="19"/>
  <c r="L43" i="19"/>
  <c r="AC54" i="1"/>
  <c r="X23" i="19"/>
  <c r="R33" i="19"/>
  <c r="R43" i="19"/>
  <c r="AD53" i="19"/>
  <c r="AJ13" i="19"/>
  <c r="R23" i="19"/>
  <c r="R13" i="19"/>
  <c r="AJ53" i="19"/>
  <c r="L33" i="19"/>
  <c r="L23" i="19"/>
  <c r="X43" i="19"/>
  <c r="X53" i="19"/>
  <c r="AD13" i="19"/>
  <c r="L53" i="19"/>
  <c r="L13" i="19"/>
  <c r="AD23" i="19"/>
  <c r="AJ33" i="19"/>
  <c r="AJ23" i="19"/>
  <c r="R53" i="19"/>
  <c r="AA19" i="1"/>
  <c r="AB20" i="1"/>
  <c r="M55" i="19"/>
  <c r="AK15" i="19"/>
  <c r="AE25" i="19"/>
  <c r="AC67" i="1"/>
  <c r="Y35" i="19"/>
  <c r="M25" i="19"/>
  <c r="S55" i="19"/>
  <c r="S45" i="19"/>
  <c r="S35" i="19"/>
  <c r="M15" i="19"/>
  <c r="AE45" i="19"/>
  <c r="Y15" i="19"/>
  <c r="AK45" i="19"/>
  <c r="AE55" i="19"/>
  <c r="M35" i="19"/>
  <c r="M45" i="19"/>
  <c r="S25" i="19"/>
  <c r="AK35" i="19"/>
  <c r="Y25" i="19"/>
  <c r="AE15" i="19"/>
  <c r="Y45" i="19"/>
  <c r="AE35" i="19"/>
  <c r="AK25" i="19"/>
  <c r="Y55" i="19"/>
  <c r="S15" i="19"/>
  <c r="AK55" i="19"/>
  <c r="X8" i="19"/>
  <c r="R48" i="19"/>
  <c r="L8" i="19"/>
  <c r="AD38" i="19"/>
  <c r="AD48" i="19"/>
  <c r="AD8" i="19"/>
  <c r="R18" i="19"/>
  <c r="L38" i="19"/>
  <c r="AC24" i="1"/>
  <c r="AJ28" i="19"/>
  <c r="X18" i="19"/>
  <c r="X48" i="19"/>
  <c r="R28" i="19"/>
  <c r="L18" i="19"/>
  <c r="X28" i="19"/>
  <c r="R8" i="19"/>
  <c r="X38" i="19"/>
  <c r="AJ8" i="19"/>
  <c r="AD18" i="19"/>
  <c r="AJ38" i="19"/>
  <c r="L48" i="19"/>
  <c r="AJ48" i="19"/>
  <c r="AJ18" i="19"/>
  <c r="R38" i="19"/>
  <c r="AD28" i="19"/>
  <c r="L28" i="19"/>
  <c r="Z11" i="19"/>
  <c r="AF31" i="19"/>
  <c r="T51" i="19"/>
  <c r="N51" i="19"/>
  <c r="Z41" i="19"/>
  <c r="AF21" i="19"/>
  <c r="AL31" i="19"/>
  <c r="T31" i="19"/>
  <c r="Z31" i="19"/>
  <c r="N21" i="19"/>
  <c r="N31" i="19"/>
  <c r="AL11" i="19"/>
  <c r="T11" i="19"/>
  <c r="AF11" i="19"/>
  <c r="AL41" i="19"/>
  <c r="T21" i="19"/>
  <c r="Z21" i="19"/>
  <c r="AL51" i="19"/>
  <c r="N11" i="19"/>
  <c r="AF51" i="19"/>
  <c r="N41" i="19"/>
  <c r="Z51" i="19"/>
  <c r="AL21" i="19"/>
  <c r="T41" i="19"/>
  <c r="AF41" i="19"/>
  <c r="AE46" i="19"/>
  <c r="M36" i="19"/>
  <c r="Y16" i="19"/>
  <c r="AK46" i="19"/>
  <c r="S36" i="19"/>
  <c r="AE16" i="19"/>
  <c r="M6" i="19"/>
  <c r="AK16" i="19"/>
  <c r="M26" i="19"/>
  <c r="S46" i="19"/>
  <c r="AE26" i="19"/>
  <c r="M16" i="19"/>
  <c r="Y46" i="19"/>
  <c r="AK26" i="19"/>
  <c r="S16" i="19"/>
  <c r="Y6" i="19"/>
  <c r="AK36" i="19"/>
  <c r="S26" i="19"/>
  <c r="AE6" i="19"/>
  <c r="M46" i="19"/>
  <c r="Y26" i="19"/>
  <c r="AK6" i="19"/>
  <c r="Y36" i="19"/>
  <c r="S6" i="19"/>
  <c r="AE36" i="19"/>
  <c r="O11" i="19"/>
  <c r="O21" i="19"/>
  <c r="O51" i="19"/>
  <c r="AA31" i="19"/>
  <c r="AM31" i="19"/>
  <c r="AG51" i="19"/>
  <c r="AA41" i="19"/>
  <c r="AM11" i="19"/>
  <c r="U21" i="19"/>
  <c r="AG41" i="19"/>
  <c r="AM21" i="19"/>
  <c r="AM51" i="19"/>
  <c r="O41" i="19"/>
  <c r="U11" i="19"/>
  <c r="AG31" i="19"/>
  <c r="U41" i="19"/>
  <c r="AG11" i="19"/>
  <c r="AM41" i="19"/>
  <c r="AA21" i="19"/>
  <c r="AA51" i="19"/>
  <c r="U51" i="19"/>
  <c r="U31" i="19"/>
  <c r="AA11" i="19"/>
  <c r="AG21" i="19"/>
  <c r="O31" i="19"/>
  <c r="AA61" i="1"/>
  <c r="AB62" i="1"/>
  <c r="AA31" i="1"/>
  <c r="AB32" i="1"/>
  <c r="AA32" i="1" s="1"/>
  <c r="AB33" i="1"/>
  <c r="AA33" i="1" s="1"/>
  <c r="AJ46" i="19"/>
  <c r="AD46" i="19"/>
  <c r="L36" i="19"/>
  <c r="X16" i="19"/>
  <c r="AJ26" i="19"/>
  <c r="L46" i="19"/>
  <c r="X6" i="19"/>
  <c r="R36" i="19"/>
  <c r="X36" i="19"/>
  <c r="R6" i="19"/>
  <c r="AJ6" i="19"/>
  <c r="AD36" i="19"/>
  <c r="R46" i="19"/>
  <c r="AD26" i="19"/>
  <c r="L16" i="19"/>
  <c r="AD16" i="19"/>
  <c r="X46" i="19"/>
  <c r="X26" i="19"/>
  <c r="AJ36" i="19"/>
  <c r="R26" i="19"/>
  <c r="AD6" i="19"/>
  <c r="L6" i="19"/>
  <c r="L26" i="19"/>
  <c r="R16" i="19"/>
  <c r="AJ16" i="19"/>
  <c r="AA37" i="1"/>
  <c r="AB38" i="1"/>
  <c r="AE11" i="19"/>
  <c r="Y41" i="19"/>
  <c r="M41" i="19"/>
  <c r="Y21" i="19"/>
  <c r="AK41" i="19"/>
  <c r="S31" i="19"/>
  <c r="M31" i="19"/>
  <c r="M51" i="19"/>
  <c r="Y51" i="19"/>
  <c r="AK21" i="19"/>
  <c r="AK31" i="19"/>
  <c r="Y11" i="19"/>
  <c r="AE41" i="19"/>
  <c r="AE21" i="19"/>
  <c r="S51" i="19"/>
  <c r="AE51" i="19"/>
  <c r="AK51" i="19"/>
  <c r="M21" i="19"/>
  <c r="AE31" i="19"/>
  <c r="S41" i="19"/>
  <c r="AK11" i="19"/>
  <c r="S11" i="19"/>
  <c r="Y31" i="19"/>
  <c r="S21" i="19"/>
  <c r="M11" i="19"/>
  <c r="L54" i="19"/>
  <c r="AJ14" i="19"/>
  <c r="AD44" i="19"/>
  <c r="X54" i="19"/>
  <c r="R14" i="19"/>
  <c r="AD24" i="19"/>
  <c r="AD34" i="19"/>
  <c r="R54" i="19"/>
  <c r="L34" i="19"/>
  <c r="AJ34" i="19"/>
  <c r="X24" i="19"/>
  <c r="AJ24" i="19"/>
  <c r="X44" i="19"/>
  <c r="R24" i="19"/>
  <c r="AC60" i="1"/>
  <c r="X34" i="19"/>
  <c r="L14" i="19"/>
  <c r="AD14" i="19"/>
  <c r="L44" i="19"/>
  <c r="R44" i="19"/>
  <c r="AD54" i="19"/>
  <c r="X14" i="19"/>
  <c r="AJ44" i="19"/>
  <c r="R34" i="19"/>
  <c r="AJ54" i="19"/>
  <c r="L24" i="19"/>
  <c r="AD29" i="19"/>
  <c r="AD19" i="19"/>
  <c r="R39" i="19"/>
  <c r="R9" i="19"/>
  <c r="X49" i="19"/>
  <c r="X9" i="19"/>
  <c r="AD39" i="19"/>
  <c r="R29" i="19"/>
  <c r="L49" i="19"/>
  <c r="X19" i="19"/>
  <c r="X29" i="19"/>
  <c r="X39" i="19"/>
  <c r="L9" i="19"/>
  <c r="AC30" i="1"/>
  <c r="AD9" i="19"/>
  <c r="AJ49" i="19"/>
  <c r="L39" i="19"/>
  <c r="R19" i="19"/>
  <c r="AJ39" i="19"/>
  <c r="AJ29" i="19"/>
  <c r="AJ19" i="19"/>
  <c r="AJ9" i="19"/>
  <c r="AD49" i="19"/>
  <c r="L19" i="19"/>
  <c r="L29" i="19"/>
  <c r="R49" i="19"/>
  <c r="AA38" i="1" l="1"/>
  <c r="AB39" i="1"/>
  <c r="AA39" i="1" s="1"/>
  <c r="AG39" i="19"/>
  <c r="AG29" i="19"/>
  <c r="AM19" i="19"/>
  <c r="O39" i="19"/>
  <c r="AC33" i="1"/>
  <c r="AG49" i="19"/>
  <c r="O29" i="19"/>
  <c r="U29" i="19"/>
  <c r="O49" i="19"/>
  <c r="U49" i="19"/>
  <c r="AA19" i="19"/>
  <c r="U39" i="19"/>
  <c r="AG9" i="19"/>
  <c r="AA39" i="19"/>
  <c r="AM49" i="19"/>
  <c r="O19" i="19"/>
  <c r="AM39" i="19"/>
  <c r="AM29" i="19"/>
  <c r="O9" i="19"/>
  <c r="AM9" i="19"/>
  <c r="AA49" i="19"/>
  <c r="AG19" i="19"/>
  <c r="U9" i="19"/>
  <c r="U19" i="19"/>
  <c r="AA9" i="19"/>
  <c r="AA29" i="19"/>
  <c r="AE54" i="19"/>
  <c r="S24" i="19"/>
  <c r="AE34" i="19"/>
  <c r="Y54" i="19"/>
  <c r="AE14" i="19"/>
  <c r="Y34" i="19"/>
  <c r="M44" i="19"/>
  <c r="AK54" i="19"/>
  <c r="M24" i="19"/>
  <c r="AK34" i="19"/>
  <c r="Y14" i="19"/>
  <c r="AK14" i="19"/>
  <c r="Y24" i="19"/>
  <c r="S44" i="19"/>
  <c r="M34" i="19"/>
  <c r="AK44" i="19"/>
  <c r="M54" i="19"/>
  <c r="Y44" i="19"/>
  <c r="S54" i="19"/>
  <c r="AK24" i="19"/>
  <c r="M14" i="19"/>
  <c r="AE44" i="19"/>
  <c r="S34" i="19"/>
  <c r="AC61" i="1"/>
  <c r="AE24" i="19"/>
  <c r="S14" i="19"/>
  <c r="AK17" i="19"/>
  <c r="S27" i="19"/>
  <c r="S37" i="19"/>
  <c r="AE27" i="19"/>
  <c r="Y47" i="19"/>
  <c r="S7" i="19"/>
  <c r="M17" i="19"/>
  <c r="AE17" i="19"/>
  <c r="AK27" i="19"/>
  <c r="Y7" i="19"/>
  <c r="Y37" i="19"/>
  <c r="AE37" i="19"/>
  <c r="Y27" i="19"/>
  <c r="M47" i="19"/>
  <c r="AC19" i="1"/>
  <c r="AE47" i="19"/>
  <c r="Y17" i="19"/>
  <c r="AE7" i="19"/>
  <c r="M27" i="19"/>
  <c r="S47" i="19"/>
  <c r="M7" i="19"/>
  <c r="M37" i="19"/>
  <c r="S17" i="19"/>
  <c r="AK7" i="19"/>
  <c r="AK47" i="19"/>
  <c r="AK37" i="19"/>
  <c r="M48" i="19"/>
  <c r="S48" i="19"/>
  <c r="AE8" i="19"/>
  <c r="AE38" i="19"/>
  <c r="M38" i="19"/>
  <c r="AE18" i="19"/>
  <c r="AK48" i="19"/>
  <c r="AK18" i="19"/>
  <c r="AK28" i="19"/>
  <c r="S28" i="19"/>
  <c r="Y48" i="19"/>
  <c r="M8" i="19"/>
  <c r="Y8" i="19"/>
  <c r="M28" i="19"/>
  <c r="AK38" i="19"/>
  <c r="M18" i="19"/>
  <c r="Y28" i="19"/>
  <c r="S38" i="19"/>
  <c r="AE48" i="19"/>
  <c r="Y18" i="19"/>
  <c r="AK8" i="19"/>
  <c r="Y38" i="19"/>
  <c r="S8" i="19"/>
  <c r="S18" i="19"/>
  <c r="AC25" i="1"/>
  <c r="AE28" i="19"/>
  <c r="AA55" i="19"/>
  <c r="O45" i="19"/>
  <c r="AA15" i="19"/>
  <c r="AM55" i="19"/>
  <c r="O55" i="19"/>
  <c r="AG35" i="19"/>
  <c r="AM25" i="19"/>
  <c r="AM35" i="19"/>
  <c r="AA25" i="19"/>
  <c r="AM45" i="19"/>
  <c r="AG25" i="19"/>
  <c r="AA35" i="19"/>
  <c r="O25" i="19"/>
  <c r="U25" i="19"/>
  <c r="AG45" i="19"/>
  <c r="U35" i="19"/>
  <c r="AA45" i="19"/>
  <c r="AM15" i="19"/>
  <c r="U45" i="19"/>
  <c r="O35" i="19"/>
  <c r="O15" i="19"/>
  <c r="AC69" i="1"/>
  <c r="AG15" i="19"/>
  <c r="U15" i="19"/>
  <c r="AG55" i="19"/>
  <c r="U55" i="19"/>
  <c r="AE40" i="19"/>
  <c r="Y30" i="19"/>
  <c r="M20" i="19"/>
  <c r="AC37" i="1"/>
  <c r="Y20" i="19"/>
  <c r="M40" i="19"/>
  <c r="M10" i="19"/>
  <c r="AK20" i="19"/>
  <c r="AK10" i="19"/>
  <c r="AK30" i="19"/>
  <c r="Y40" i="19"/>
  <c r="S40" i="19"/>
  <c r="AE30" i="19"/>
  <c r="Y10" i="19"/>
  <c r="M30" i="19"/>
  <c r="AE50" i="19"/>
  <c r="AE20" i="19"/>
  <c r="S50" i="19"/>
  <c r="S10" i="19"/>
  <c r="Y50" i="19"/>
  <c r="S30" i="19"/>
  <c r="AK50" i="19"/>
  <c r="AE10" i="19"/>
  <c r="S20" i="19"/>
  <c r="M50" i="19"/>
  <c r="AK40" i="19"/>
  <c r="AF39" i="19"/>
  <c r="AL19" i="19"/>
  <c r="N39" i="19"/>
  <c r="Z19" i="19"/>
  <c r="AF19" i="19"/>
  <c r="N29" i="19"/>
  <c r="AL29" i="19"/>
  <c r="AL39" i="19"/>
  <c r="AF49" i="19"/>
  <c r="AF9" i="19"/>
  <c r="AL9" i="19"/>
  <c r="N49" i="19"/>
  <c r="Z9" i="19"/>
  <c r="Z49" i="19"/>
  <c r="N19" i="19"/>
  <c r="Z39" i="19"/>
  <c r="T9" i="19"/>
  <c r="T39" i="19"/>
  <c r="Z29" i="19"/>
  <c r="N9" i="19"/>
  <c r="T49" i="19"/>
  <c r="AC32" i="1"/>
  <c r="T19" i="19"/>
  <c r="AL49" i="19"/>
  <c r="T29" i="19"/>
  <c r="AF29" i="19"/>
  <c r="T18" i="19"/>
  <c r="N48" i="19"/>
  <c r="N8" i="19"/>
  <c r="T28" i="19"/>
  <c r="AF38" i="19"/>
  <c r="Z28" i="19"/>
  <c r="Z18" i="19"/>
  <c r="AF8" i="19"/>
  <c r="AC26" i="1"/>
  <c r="AL8" i="19"/>
  <c r="Z48" i="19"/>
  <c r="AL48" i="19"/>
  <c r="AL28" i="19"/>
  <c r="N38" i="19"/>
  <c r="AL38" i="19"/>
  <c r="AF28" i="19"/>
  <c r="AF18" i="19"/>
  <c r="AL18" i="19"/>
  <c r="Z8" i="19"/>
  <c r="T48" i="19"/>
  <c r="T8" i="19"/>
  <c r="T38" i="19"/>
  <c r="Z38" i="19"/>
  <c r="AF48" i="19"/>
  <c r="N28" i="19"/>
  <c r="N18" i="19"/>
  <c r="AL55" i="19"/>
  <c r="Z45" i="19"/>
  <c r="Z35" i="19"/>
  <c r="N25" i="19"/>
  <c r="Z55" i="19"/>
  <c r="N45" i="19"/>
  <c r="T35" i="19"/>
  <c r="T45" i="19"/>
  <c r="AL25" i="19"/>
  <c r="AL15" i="19"/>
  <c r="N35" i="19"/>
  <c r="AL35" i="19"/>
  <c r="Z25" i="19"/>
  <c r="AF25" i="19"/>
  <c r="T15" i="19"/>
  <c r="T55" i="19"/>
  <c r="AL45" i="19"/>
  <c r="T25" i="19"/>
  <c r="AF45" i="19"/>
  <c r="AF15" i="19"/>
  <c r="AC68" i="1"/>
  <c r="N15" i="19"/>
  <c r="AF55" i="19"/>
  <c r="N55" i="19"/>
  <c r="Z15" i="19"/>
  <c r="AF35" i="19"/>
  <c r="S39" i="19"/>
  <c r="M49" i="19"/>
  <c r="AE19" i="19"/>
  <c r="S49" i="19"/>
  <c r="AK19" i="19"/>
  <c r="Y9" i="19"/>
  <c r="M29" i="19"/>
  <c r="AE49" i="19"/>
  <c r="Y39" i="19"/>
  <c r="AK49" i="19"/>
  <c r="AK29" i="19"/>
  <c r="AK39" i="19"/>
  <c r="S19" i="19"/>
  <c r="M19" i="19"/>
  <c r="AE9" i="19"/>
  <c r="AE39" i="19"/>
  <c r="M39" i="19"/>
  <c r="AK9" i="19"/>
  <c r="Y19" i="19"/>
  <c r="S29" i="19"/>
  <c r="S9" i="19"/>
  <c r="AE29" i="19"/>
  <c r="Y49" i="19"/>
  <c r="AC31" i="1"/>
  <c r="M9" i="19"/>
  <c r="Y29" i="19"/>
  <c r="AA56" i="1"/>
  <c r="AB57" i="1"/>
  <c r="AA57" i="1" s="1"/>
  <c r="AM46" i="19"/>
  <c r="U36" i="19"/>
  <c r="AG16" i="19"/>
  <c r="O6" i="19"/>
  <c r="AA36" i="19"/>
  <c r="AM16" i="19"/>
  <c r="U6" i="19"/>
  <c r="AG46" i="19"/>
  <c r="AA16" i="19"/>
  <c r="AA6" i="19"/>
  <c r="AG6" i="19"/>
  <c r="AA46" i="19"/>
  <c r="AM26" i="19"/>
  <c r="U16" i="19"/>
  <c r="O36" i="19"/>
  <c r="U26" i="19"/>
  <c r="O46" i="19"/>
  <c r="AA26" i="19"/>
  <c r="AM6" i="19"/>
  <c r="U46" i="19"/>
  <c r="AG26" i="19"/>
  <c r="O16" i="19"/>
  <c r="AG36" i="19"/>
  <c r="O26" i="19"/>
  <c r="AM36" i="19"/>
  <c r="AA62" i="1"/>
  <c r="AB63" i="1"/>
  <c r="AA63" i="1" s="1"/>
  <c r="AB21" i="1"/>
  <c r="AA21" i="1" s="1"/>
  <c r="AA20" i="1"/>
  <c r="O8" i="19"/>
  <c r="AA48" i="19"/>
  <c r="AM38" i="19"/>
  <c r="U48" i="19"/>
  <c r="AA18" i="19"/>
  <c r="AG18" i="19"/>
  <c r="AG48" i="19"/>
  <c r="AM18" i="19"/>
  <c r="AA28" i="19"/>
  <c r="AG28" i="19"/>
  <c r="AA8" i="19"/>
  <c r="U18" i="19"/>
  <c r="AG38" i="19"/>
  <c r="U38" i="19"/>
  <c r="AM8" i="19"/>
  <c r="AA38" i="19"/>
  <c r="AM48" i="19"/>
  <c r="U28" i="19"/>
  <c r="O38" i="19"/>
  <c r="U8" i="19"/>
  <c r="AG8" i="19"/>
  <c r="AC27" i="1"/>
  <c r="O18" i="19"/>
  <c r="O28" i="19"/>
  <c r="O48" i="19"/>
  <c r="AM28" i="19"/>
  <c r="Y33" i="19"/>
  <c r="AE13" i="19"/>
  <c r="S23" i="19"/>
  <c r="Y13" i="19"/>
  <c r="AE23" i="19"/>
  <c r="AK33" i="19"/>
  <c r="AK13" i="19"/>
  <c r="S43" i="19"/>
  <c r="M23" i="19"/>
  <c r="Y43" i="19"/>
  <c r="M43" i="19"/>
  <c r="AE43" i="19"/>
  <c r="AE53" i="19"/>
  <c r="M13" i="19"/>
  <c r="AK43" i="19"/>
  <c r="AK23" i="19"/>
  <c r="Y23" i="19"/>
  <c r="AE33" i="19"/>
  <c r="M53" i="19"/>
  <c r="S13" i="19"/>
  <c r="S33" i="19"/>
  <c r="AK53" i="19"/>
  <c r="Y53" i="19"/>
  <c r="S53" i="19"/>
  <c r="AC55" i="1"/>
  <c r="M33" i="19"/>
  <c r="AF6" i="19"/>
  <c r="N46" i="19"/>
  <c r="Z26" i="19"/>
  <c r="AL6" i="19"/>
  <c r="AL36" i="19"/>
  <c r="AF26" i="19"/>
  <c r="Z6" i="19"/>
  <c r="T26" i="19"/>
  <c r="Z46" i="19"/>
  <c r="AF46" i="19"/>
  <c r="T46" i="19"/>
  <c r="T6" i="19"/>
  <c r="AF36" i="19"/>
  <c r="N26" i="19"/>
  <c r="Z16" i="19"/>
  <c r="AL26" i="19"/>
  <c r="Z36" i="19"/>
  <c r="N36" i="19"/>
  <c r="AL46" i="19"/>
  <c r="T36" i="19"/>
  <c r="AF16" i="19"/>
  <c r="N6" i="19"/>
  <c r="N16" i="19"/>
  <c r="AL16" i="19"/>
  <c r="T16" i="19"/>
  <c r="AG24" i="19" l="1"/>
  <c r="O44" i="19"/>
  <c r="O24" i="19"/>
  <c r="AM14" i="19"/>
  <c r="AG34" i="19"/>
  <c r="O34" i="19"/>
  <c r="AA44" i="19"/>
  <c r="O14" i="19"/>
  <c r="AA54" i="19"/>
  <c r="U14" i="19"/>
  <c r="AM44" i="19"/>
  <c r="AA34" i="19"/>
  <c r="AM24" i="19"/>
  <c r="AM54" i="19"/>
  <c r="AG14" i="19"/>
  <c r="AM34" i="19"/>
  <c r="U54" i="19"/>
  <c r="AG44" i="19"/>
  <c r="AA24" i="19"/>
  <c r="AG54" i="19"/>
  <c r="U34" i="19"/>
  <c r="U24" i="19"/>
  <c r="AC63" i="1"/>
  <c r="AA14" i="19"/>
  <c r="O54" i="19"/>
  <c r="U44" i="19"/>
  <c r="U43" i="19"/>
  <c r="U13" i="19"/>
  <c r="AM53" i="19"/>
  <c r="AA53" i="19"/>
  <c r="AA43" i="19"/>
  <c r="O53" i="19"/>
  <c r="O23" i="19"/>
  <c r="O13" i="19"/>
  <c r="AG43" i="19"/>
  <c r="U33" i="19"/>
  <c r="U23" i="19"/>
  <c r="AM13" i="19"/>
  <c r="AM23" i="19"/>
  <c r="AG13" i="19"/>
  <c r="AA23" i="19"/>
  <c r="AG33" i="19"/>
  <c r="AA33" i="19"/>
  <c r="AM33" i="19"/>
  <c r="AA13" i="19"/>
  <c r="AC57" i="1"/>
  <c r="AG23" i="19"/>
  <c r="U53" i="19"/>
  <c r="AG53" i="19"/>
  <c r="O43" i="19"/>
  <c r="AM43" i="19"/>
  <c r="O33" i="19"/>
  <c r="AF54" i="19"/>
  <c r="AL34" i="19"/>
  <c r="AF34" i="19"/>
  <c r="AL14" i="19"/>
  <c r="AF44" i="19"/>
  <c r="T44" i="19"/>
  <c r="N14" i="19"/>
  <c r="N44" i="19"/>
  <c r="T24" i="19"/>
  <c r="N24" i="19"/>
  <c r="AL44" i="19"/>
  <c r="N34" i="19"/>
  <c r="Z44" i="19"/>
  <c r="Z24" i="19"/>
  <c r="T14" i="19"/>
  <c r="N54" i="19"/>
  <c r="T34" i="19"/>
  <c r="Z14" i="19"/>
  <c r="AF24" i="19"/>
  <c r="AF14" i="19"/>
  <c r="Z54" i="19"/>
  <c r="AL54" i="19"/>
  <c r="T54" i="19"/>
  <c r="AL24" i="19"/>
  <c r="Z34" i="19"/>
  <c r="AC62" i="1"/>
  <c r="AF53" i="19"/>
  <c r="T43" i="19"/>
  <c r="Z53" i="19"/>
  <c r="N43" i="19"/>
  <c r="T23" i="19"/>
  <c r="AF43" i="19"/>
  <c r="Z13" i="19"/>
  <c r="Z43" i="19"/>
  <c r="AF23" i="19"/>
  <c r="AL13" i="19"/>
  <c r="Z23" i="19"/>
  <c r="AL43" i="19"/>
  <c r="AF13" i="19"/>
  <c r="AL23" i="19"/>
  <c r="N13" i="19"/>
  <c r="T33" i="19"/>
  <c r="AL53" i="19"/>
  <c r="N23" i="19"/>
  <c r="N53" i="19"/>
  <c r="AF33" i="19"/>
  <c r="N33" i="19"/>
  <c r="AC56" i="1"/>
  <c r="T53" i="19"/>
  <c r="AL33" i="19"/>
  <c r="T13" i="19"/>
  <c r="Z33" i="19"/>
  <c r="Z47" i="19"/>
  <c r="T7" i="19"/>
  <c r="AL37" i="19"/>
  <c r="T17" i="19"/>
  <c r="Z17" i="19"/>
  <c r="AF7" i="19"/>
  <c r="AF37" i="19"/>
  <c r="N17" i="19"/>
  <c r="AF27" i="19"/>
  <c r="AC20" i="1"/>
  <c r="AF47" i="19"/>
  <c r="AL47" i="19"/>
  <c r="T27" i="19"/>
  <c r="Z37" i="19"/>
  <c r="T37" i="19"/>
  <c r="N37" i="19"/>
  <c r="N47" i="19"/>
  <c r="Z27" i="19"/>
  <c r="AL7" i="19"/>
  <c r="AL17" i="19"/>
  <c r="AF17" i="19"/>
  <c r="AL27" i="19"/>
  <c r="N27" i="19"/>
  <c r="N7" i="19"/>
  <c r="Z7" i="19"/>
  <c r="T47" i="19"/>
  <c r="O20" i="19"/>
  <c r="AM40" i="19"/>
  <c r="O30" i="19"/>
  <c r="AM50" i="19"/>
  <c r="AA50" i="19"/>
  <c r="AM30" i="19"/>
  <c r="AM10" i="19"/>
  <c r="AM20" i="19"/>
  <c r="O50" i="19"/>
  <c r="U30" i="19"/>
  <c r="AA10" i="19"/>
  <c r="U40" i="19"/>
  <c r="O40" i="19"/>
  <c r="U20" i="19"/>
  <c r="AC39" i="1"/>
  <c r="AG40" i="19"/>
  <c r="AG50" i="19"/>
  <c r="U50" i="19"/>
  <c r="AA30" i="19"/>
  <c r="AG10" i="19"/>
  <c r="AA40" i="19"/>
  <c r="AG20" i="19"/>
  <c r="AA20" i="19"/>
  <c r="U10" i="19"/>
  <c r="AG30" i="19"/>
  <c r="O10" i="19"/>
  <c r="AG37" i="19"/>
  <c r="AG47" i="19"/>
  <c r="U7" i="19"/>
  <c r="AM47" i="19"/>
  <c r="U27" i="19"/>
  <c r="O37" i="19"/>
  <c r="O17" i="19"/>
  <c r="AA7" i="19"/>
  <c r="AA47" i="19"/>
  <c r="O27" i="19"/>
  <c r="U37" i="19"/>
  <c r="AM17" i="19"/>
  <c r="AM37" i="19"/>
  <c r="AG27" i="19"/>
  <c r="AM7" i="19"/>
  <c r="AG7" i="19"/>
  <c r="AC21" i="1"/>
  <c r="AA17" i="19"/>
  <c r="O7" i="19"/>
  <c r="AA37" i="19"/>
  <c r="AA27" i="19"/>
  <c r="AM27" i="19"/>
  <c r="U17" i="19"/>
  <c r="U47" i="19"/>
  <c r="AG17" i="19"/>
  <c r="O47" i="19"/>
  <c r="Z40" i="19"/>
  <c r="AC38" i="1"/>
  <c r="T10" i="19"/>
  <c r="AF10" i="19"/>
  <c r="T20" i="19"/>
  <c r="N30" i="19"/>
  <c r="Z20" i="19"/>
  <c r="AF50" i="19"/>
  <c r="T50" i="19"/>
  <c r="AL30" i="19"/>
  <c r="T40" i="19"/>
  <c r="AF40" i="19"/>
  <c r="AF30" i="19"/>
  <c r="N50" i="19"/>
  <c r="AL40" i="19"/>
  <c r="AL20" i="19"/>
  <c r="Z10" i="19"/>
  <c r="AF20" i="19"/>
  <c r="N10" i="19"/>
  <c r="Z50" i="19"/>
  <c r="AL50" i="19"/>
  <c r="N40" i="19"/>
  <c r="T30" i="19"/>
  <c r="Z30" i="19"/>
  <c r="AL10" i="19"/>
  <c r="N20" i="19"/>
  <c r="K16" i="1" l="1"/>
  <c r="L16" i="1" s="1"/>
  <c r="K40" i="1"/>
  <c r="L40" i="1" s="1"/>
  <c r="K10" i="1"/>
  <c r="L10" i="1" s="1"/>
  <c r="K58" i="1"/>
  <c r="L58" i="1" s="1"/>
  <c r="K28" i="1"/>
  <c r="L28" i="1" s="1"/>
  <c r="K34" i="1"/>
  <c r="L34" i="1" s="1"/>
  <c r="K52" i="1"/>
  <c r="L52" i="1" s="1"/>
  <c r="K22" i="1"/>
  <c r="L22" i="1" s="1"/>
  <c r="K64" i="1"/>
  <c r="L64" i="1" s="1"/>
  <c r="AF30" i="18" l="1"/>
  <c r="T14" i="18"/>
  <c r="Z22" i="18"/>
  <c r="AL38" i="18"/>
  <c r="T30" i="18"/>
  <c r="N14" i="18"/>
  <c r="T38" i="18"/>
  <c r="AL6" i="18"/>
  <c r="T22" i="18"/>
  <c r="Z14" i="18"/>
  <c r="AL14" i="18"/>
  <c r="Z38" i="18"/>
  <c r="N22" i="18"/>
  <c r="N22" i="1"/>
  <c r="AL22" i="18"/>
  <c r="T6" i="18"/>
  <c r="AF22" i="18"/>
  <c r="Z6" i="18"/>
  <c r="N6" i="18"/>
  <c r="M22" i="1"/>
  <c r="AB22" i="1" s="1"/>
  <c r="AA22" i="1" s="1"/>
  <c r="AF6" i="18"/>
  <c r="AF14" i="18"/>
  <c r="AF38" i="18"/>
  <c r="N38" i="18"/>
  <c r="AL30" i="18"/>
  <c r="Z30" i="18"/>
  <c r="N30" i="18"/>
  <c r="R34" i="18"/>
  <c r="X42" i="18"/>
  <c r="L34" i="18"/>
  <c r="AD34" i="18"/>
  <c r="AJ42" i="18"/>
  <c r="AD10" i="18"/>
  <c r="R10" i="18"/>
  <c r="R42" i="18"/>
  <c r="L42" i="18"/>
  <c r="X26" i="18"/>
  <c r="L26" i="18"/>
  <c r="AJ18" i="18"/>
  <c r="X18" i="18"/>
  <c r="N52" i="1"/>
  <c r="AJ34" i="18"/>
  <c r="R26" i="18"/>
  <c r="M52" i="1"/>
  <c r="AJ26" i="18"/>
  <c r="R18" i="18"/>
  <c r="X34" i="18"/>
  <c r="AJ10" i="18"/>
  <c r="AD26" i="18"/>
  <c r="AD42" i="18"/>
  <c r="X10" i="18"/>
  <c r="AD18" i="18"/>
  <c r="L10" i="18"/>
  <c r="L18" i="18"/>
  <c r="AB38" i="18"/>
  <c r="AB22" i="18"/>
  <c r="P22" i="18"/>
  <c r="V30" i="18"/>
  <c r="AB30" i="18"/>
  <c r="AB14" i="18"/>
  <c r="M10" i="1"/>
  <c r="AB10" i="1" s="1"/>
  <c r="AA10" i="1" s="1"/>
  <c r="AH30" i="18"/>
  <c r="J30" i="18"/>
  <c r="J22" i="18"/>
  <c r="P38" i="18"/>
  <c r="V38" i="18"/>
  <c r="AB6" i="18"/>
  <c r="N10" i="1"/>
  <c r="P14" i="18"/>
  <c r="J38" i="18"/>
  <c r="V22" i="18"/>
  <c r="AH6" i="18"/>
  <c r="V14" i="18"/>
  <c r="V6" i="18"/>
  <c r="J6" i="18"/>
  <c r="AH22" i="18"/>
  <c r="P30" i="18"/>
  <c r="P6" i="18"/>
  <c r="AH14" i="18"/>
  <c r="J14" i="18"/>
  <c r="AH38" i="18"/>
  <c r="M34" i="1"/>
  <c r="AB34" i="1" s="1"/>
  <c r="AA34" i="1" s="1"/>
  <c r="L16" i="18"/>
  <c r="R40" i="18"/>
  <c r="R24" i="18"/>
  <c r="L40" i="18"/>
  <c r="L8" i="18"/>
  <c r="X16" i="18"/>
  <c r="X32" i="18"/>
  <c r="R32" i="18"/>
  <c r="AJ40" i="18"/>
  <c r="AJ16" i="18"/>
  <c r="R16" i="18"/>
  <c r="R8" i="18"/>
  <c r="AD40" i="18"/>
  <c r="N34" i="1"/>
  <c r="L32" i="18"/>
  <c r="AD32" i="18"/>
  <c r="AJ32" i="18"/>
  <c r="AD24" i="18"/>
  <c r="AD8" i="18"/>
  <c r="L24" i="18"/>
  <c r="X40" i="18"/>
  <c r="X24" i="18"/>
  <c r="AJ8" i="18"/>
  <c r="AJ24" i="18"/>
  <c r="AD16" i="18"/>
  <c r="X8" i="18"/>
  <c r="AH42" i="18"/>
  <c r="V18" i="18"/>
  <c r="AB26" i="18"/>
  <c r="AB34" i="18"/>
  <c r="AH26" i="18"/>
  <c r="AB42" i="18"/>
  <c r="V26" i="18"/>
  <c r="AH18" i="18"/>
  <c r="V42" i="18"/>
  <c r="J34" i="18"/>
  <c r="P26" i="18"/>
  <c r="J10" i="18"/>
  <c r="V10" i="18"/>
  <c r="AB10" i="18"/>
  <c r="J42" i="18"/>
  <c r="J18" i="18"/>
  <c r="P34" i="18"/>
  <c r="AB18" i="18"/>
  <c r="J26" i="18"/>
  <c r="P18" i="18"/>
  <c r="V34" i="18"/>
  <c r="P10" i="18"/>
  <c r="P42" i="18"/>
  <c r="AH10" i="18"/>
  <c r="AH34" i="18"/>
  <c r="AH12" i="18"/>
  <c r="V12" i="18"/>
  <c r="J20" i="18"/>
  <c r="V28" i="18"/>
  <c r="J44" i="18"/>
  <c r="AH44" i="18"/>
  <c r="AB28" i="18"/>
  <c r="P28" i="18"/>
  <c r="AH28" i="18"/>
  <c r="N64" i="1"/>
  <c r="V36" i="18"/>
  <c r="P12" i="18"/>
  <c r="V20" i="18"/>
  <c r="AB36" i="18"/>
  <c r="J12" i="18"/>
  <c r="AH36" i="18"/>
  <c r="J36" i="18"/>
  <c r="M64" i="1"/>
  <c r="AB64" i="1" s="1"/>
  <c r="AA64" i="1" s="1"/>
  <c r="AH20" i="18"/>
  <c r="AB20" i="18"/>
  <c r="P44" i="18"/>
  <c r="J28" i="18"/>
  <c r="AB12" i="18"/>
  <c r="P20" i="18"/>
  <c r="P36" i="18"/>
  <c r="AB44" i="18"/>
  <c r="V44" i="18"/>
  <c r="J40" i="18"/>
  <c r="J8" i="18"/>
  <c r="AB40" i="18"/>
  <c r="AB32" i="18"/>
  <c r="AH32" i="18"/>
  <c r="AB8" i="18"/>
  <c r="AB24" i="18"/>
  <c r="J16" i="18"/>
  <c r="J24" i="18"/>
  <c r="P32" i="18"/>
  <c r="J32" i="18"/>
  <c r="V24" i="18"/>
  <c r="P8" i="18"/>
  <c r="P24" i="18"/>
  <c r="M28" i="1"/>
  <c r="AB28" i="1" s="1"/>
  <c r="AA28" i="1" s="1"/>
  <c r="P16" i="18"/>
  <c r="AH16" i="18"/>
  <c r="P40" i="18"/>
  <c r="V16" i="18"/>
  <c r="V32" i="18"/>
  <c r="N28" i="1"/>
  <c r="V8" i="18"/>
  <c r="AH8" i="18"/>
  <c r="V40" i="18"/>
  <c r="AB16" i="18"/>
  <c r="AH40" i="18"/>
  <c r="AH24" i="18"/>
  <c r="AL40" i="18"/>
  <c r="Z16" i="18"/>
  <c r="T8" i="18"/>
  <c r="T24" i="18"/>
  <c r="Z32" i="18"/>
  <c r="N8" i="18"/>
  <c r="N32" i="18"/>
  <c r="M40" i="1"/>
  <c r="AB40" i="1" s="1"/>
  <c r="AA40" i="1" s="1"/>
  <c r="N16" i="18"/>
  <c r="N40" i="1"/>
  <c r="Z8" i="18"/>
  <c r="N24" i="18"/>
  <c r="AF24" i="18"/>
  <c r="T32" i="18"/>
  <c r="AF32" i="18"/>
  <c r="T16" i="18"/>
  <c r="T40" i="18"/>
  <c r="AF40" i="18"/>
  <c r="N40" i="18"/>
  <c r="AF8" i="18"/>
  <c r="AL8" i="18"/>
  <c r="Z24" i="18"/>
  <c r="AF16" i="18"/>
  <c r="AL24" i="18"/>
  <c r="AL16" i="18"/>
  <c r="Z40" i="18"/>
  <c r="AL32" i="18"/>
  <c r="Z42" i="18"/>
  <c r="AF18" i="18"/>
  <c r="T18" i="18"/>
  <c r="Z26" i="18"/>
  <c r="AF34" i="18"/>
  <c r="AL34" i="18"/>
  <c r="AF42" i="18"/>
  <c r="N42" i="18"/>
  <c r="T10" i="18"/>
  <c r="Z18" i="18"/>
  <c r="N58" i="1"/>
  <c r="AL10" i="18"/>
  <c r="AL42" i="18"/>
  <c r="AL26" i="18"/>
  <c r="T34" i="18"/>
  <c r="T42" i="18"/>
  <c r="N10" i="18"/>
  <c r="AF26" i="18"/>
  <c r="N34" i="18"/>
  <c r="Z10" i="18"/>
  <c r="M58" i="1"/>
  <c r="N18" i="18"/>
  <c r="AF10" i="18"/>
  <c r="T26" i="18"/>
  <c r="N26" i="18"/>
  <c r="AL18" i="18"/>
  <c r="Z34" i="18"/>
  <c r="M16" i="1"/>
  <c r="AB16" i="1" s="1"/>
  <c r="AA16" i="1" s="1"/>
  <c r="N16" i="1"/>
  <c r="AD30" i="18"/>
  <c r="X6" i="18"/>
  <c r="L38" i="18"/>
  <c r="R30" i="18"/>
  <c r="AD14" i="18"/>
  <c r="X22" i="18"/>
  <c r="AJ6" i="18"/>
  <c r="L6" i="18"/>
  <c r="AD6" i="18"/>
  <c r="AD22" i="18"/>
  <c r="X38" i="18"/>
  <c r="R14" i="18"/>
  <c r="AD38" i="18"/>
  <c r="L14" i="18"/>
  <c r="R38" i="18"/>
  <c r="R6" i="18"/>
  <c r="AJ14" i="18"/>
  <c r="X14" i="18"/>
  <c r="X30" i="18"/>
  <c r="AJ38" i="18"/>
  <c r="R22" i="18"/>
  <c r="AJ30" i="18"/>
  <c r="AJ22" i="18"/>
  <c r="L22" i="18"/>
  <c r="L30" i="18"/>
  <c r="AB21" i="19" l="1"/>
  <c r="AC40" i="1"/>
  <c r="AB31" i="19"/>
  <c r="V31" i="19"/>
  <c r="V21" i="19"/>
  <c r="AH51" i="19"/>
  <c r="P31" i="19"/>
  <c r="AH41" i="19"/>
  <c r="AB51" i="19"/>
  <c r="AH21" i="19"/>
  <c r="AH31" i="19"/>
  <c r="AH11" i="19"/>
  <c r="J11" i="19"/>
  <c r="J31" i="19"/>
  <c r="P41" i="19"/>
  <c r="P21" i="19"/>
  <c r="AB11" i="19"/>
  <c r="V51" i="19"/>
  <c r="J41" i="19"/>
  <c r="V11" i="19"/>
  <c r="AB41" i="19"/>
  <c r="J21" i="19"/>
  <c r="V41" i="19"/>
  <c r="P51" i="19"/>
  <c r="J51" i="19"/>
  <c r="P11" i="19"/>
  <c r="P16" i="19"/>
  <c r="V26" i="19"/>
  <c r="P6" i="19"/>
  <c r="AH36" i="19"/>
  <c r="AH6" i="19"/>
  <c r="P26" i="19"/>
  <c r="V46" i="19"/>
  <c r="V16" i="19"/>
  <c r="AH46" i="19"/>
  <c r="V36" i="19"/>
  <c r="AB46" i="19"/>
  <c r="AC10" i="1"/>
  <c r="AB36" i="19"/>
  <c r="J6" i="19"/>
  <c r="AB6" i="19"/>
  <c r="P46" i="19"/>
  <c r="P36" i="19"/>
  <c r="AB26" i="19"/>
  <c r="J36" i="19"/>
  <c r="AH16" i="19"/>
  <c r="AB16" i="19"/>
  <c r="J26" i="19"/>
  <c r="AH26" i="19"/>
  <c r="V6" i="19"/>
  <c r="J16" i="19"/>
  <c r="J46" i="19"/>
  <c r="AC16" i="1"/>
  <c r="AH7" i="19"/>
  <c r="V47" i="19"/>
  <c r="V7" i="19"/>
  <c r="P17" i="19"/>
  <c r="AB17" i="19"/>
  <c r="P7" i="19"/>
  <c r="AB7" i="19"/>
  <c r="P47" i="19"/>
  <c r="J37" i="19"/>
  <c r="AH37" i="19"/>
  <c r="V17" i="19"/>
  <c r="J7" i="19"/>
  <c r="AH27" i="19"/>
  <c r="J47" i="19"/>
  <c r="AB27" i="19"/>
  <c r="AB37" i="19"/>
  <c r="P27" i="19"/>
  <c r="AH47" i="19"/>
  <c r="V37" i="19"/>
  <c r="AB47" i="19"/>
  <c r="V27" i="19"/>
  <c r="J17" i="19"/>
  <c r="J27" i="19"/>
  <c r="P37" i="19"/>
  <c r="AH17" i="19"/>
  <c r="AB28" i="19"/>
  <c r="V38" i="19"/>
  <c r="AH28" i="19"/>
  <c r="AB38" i="19"/>
  <c r="V48" i="19"/>
  <c r="P8" i="19"/>
  <c r="AC22" i="1"/>
  <c r="P38" i="19"/>
  <c r="AH38" i="19"/>
  <c r="AB18" i="19"/>
  <c r="J8" i="19"/>
  <c r="J18" i="19"/>
  <c r="P18" i="19"/>
  <c r="J48" i="19"/>
  <c r="V28" i="19"/>
  <c r="P28" i="19"/>
  <c r="P48" i="19"/>
  <c r="J28" i="19"/>
  <c r="AB8" i="19"/>
  <c r="AH8" i="19"/>
  <c r="AB48" i="19"/>
  <c r="V8" i="19"/>
  <c r="AH48" i="19"/>
  <c r="AH18" i="19"/>
  <c r="V18" i="19"/>
  <c r="J38" i="19"/>
  <c r="P42" i="19"/>
  <c r="AH12" i="19"/>
  <c r="AB12" i="19"/>
  <c r="V42" i="19"/>
  <c r="AH52" i="19"/>
  <c r="P52" i="19"/>
  <c r="AH32" i="19"/>
  <c r="AH22" i="19"/>
  <c r="V32" i="19"/>
  <c r="AB52" i="19"/>
  <c r="J52" i="19"/>
  <c r="P32" i="19"/>
  <c r="AB42" i="19"/>
  <c r="AB22" i="19"/>
  <c r="P12" i="19"/>
  <c r="J12" i="19"/>
  <c r="J22" i="19"/>
  <c r="J42" i="19"/>
  <c r="V12" i="19"/>
  <c r="J32" i="19"/>
  <c r="V22" i="19"/>
  <c r="AH42" i="19"/>
  <c r="AB32" i="19"/>
  <c r="V52" i="19"/>
  <c r="P22" i="19"/>
  <c r="J40" i="19"/>
  <c r="V20" i="19"/>
  <c r="J50" i="19"/>
  <c r="P50" i="19"/>
  <c r="J10" i="19"/>
  <c r="V10" i="19"/>
  <c r="V40" i="19"/>
  <c r="V30" i="19"/>
  <c r="AH10" i="19"/>
  <c r="AB40" i="19"/>
  <c r="AB10" i="19"/>
  <c r="AB20" i="19"/>
  <c r="P20" i="19"/>
  <c r="AB30" i="19"/>
  <c r="AH20" i="19"/>
  <c r="P10" i="19"/>
  <c r="P30" i="19"/>
  <c r="AH30" i="19"/>
  <c r="AH50" i="19"/>
  <c r="J20" i="19"/>
  <c r="J30" i="19"/>
  <c r="AB50" i="19"/>
  <c r="V50" i="19"/>
  <c r="AH40" i="19"/>
  <c r="AC34" i="1"/>
  <c r="P40" i="19"/>
  <c r="J39" i="19"/>
  <c r="P9" i="19"/>
  <c r="AH9" i="19"/>
  <c r="P29" i="19"/>
  <c r="J49" i="19"/>
  <c r="V19" i="19"/>
  <c r="J9" i="19"/>
  <c r="AB39" i="19"/>
  <c r="AB9" i="19"/>
  <c r="J29" i="19"/>
  <c r="AB49" i="19"/>
  <c r="AH19" i="19"/>
  <c r="AC28" i="1"/>
  <c r="P39" i="19"/>
  <c r="V29" i="19"/>
  <c r="P49" i="19"/>
  <c r="AB19" i="19"/>
  <c r="P19" i="19"/>
  <c r="V9" i="19"/>
  <c r="AH39" i="19"/>
  <c r="AH49" i="19"/>
  <c r="V39" i="19"/>
  <c r="J19" i="19"/>
  <c r="AB29" i="19"/>
  <c r="V49" i="19"/>
  <c r="AH29" i="19"/>
  <c r="V25" i="19"/>
  <c r="AH15" i="19"/>
  <c r="V45" i="19"/>
  <c r="V35" i="19"/>
  <c r="J15" i="19"/>
  <c r="J55" i="19"/>
  <c r="AB45" i="19"/>
  <c r="AH25" i="19"/>
  <c r="AB55" i="19"/>
  <c r="AH55" i="19"/>
  <c r="AC64" i="1"/>
  <c r="AB15" i="19"/>
  <c r="AB25" i="19"/>
  <c r="P15" i="19"/>
  <c r="P45" i="19"/>
  <c r="J45" i="19"/>
  <c r="V15" i="19"/>
  <c r="P25" i="19"/>
  <c r="J35" i="19"/>
  <c r="P35" i="19"/>
  <c r="AH45" i="19"/>
  <c r="AH35" i="19"/>
  <c r="J25" i="19"/>
  <c r="V55" i="19"/>
  <c r="AB35" i="19"/>
  <c r="P55" i="19"/>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<sst xmlns="http://schemas.openxmlformats.org/spreadsheetml/2006/main" count="435" uniqueCount="265">
  <si>
    <t xml:space="preserve">Referencia </t>
  </si>
  <si>
    <t>Descripción del Riesgo</t>
  </si>
  <si>
    <t>Impacto</t>
  </si>
  <si>
    <t>Causa Inmediata</t>
  </si>
  <si>
    <t>Probabilidad</t>
  </si>
  <si>
    <t>%</t>
  </si>
  <si>
    <t>Alta</t>
  </si>
  <si>
    <t>Mayor</t>
  </si>
  <si>
    <t>Atributos</t>
  </si>
  <si>
    <t>Manual</t>
  </si>
  <si>
    <t>Automático</t>
  </si>
  <si>
    <t>No. Control</t>
  </si>
  <si>
    <t>Afectación</t>
  </si>
  <si>
    <t>Tipo</t>
  </si>
  <si>
    <t>Preventivo</t>
  </si>
  <si>
    <t>Detectivo</t>
  </si>
  <si>
    <t>Correctivo</t>
  </si>
  <si>
    <t>Implementación</t>
  </si>
  <si>
    <t>Documentación</t>
  </si>
  <si>
    <t>Documentado</t>
  </si>
  <si>
    <t>Sin Documentar</t>
  </si>
  <si>
    <t>Frecuencia</t>
  </si>
  <si>
    <t>Continua</t>
  </si>
  <si>
    <t>Aleatoria</t>
  </si>
  <si>
    <t>Evidencia</t>
  </si>
  <si>
    <t>Registro Sustancial</t>
  </si>
  <si>
    <t>Registro Material</t>
  </si>
  <si>
    <t>Sin registro</t>
  </si>
  <si>
    <t>Calificación</t>
  </si>
  <si>
    <t>Tratamiento</t>
  </si>
  <si>
    <t>Reducir</t>
  </si>
  <si>
    <t>Aceptar</t>
  </si>
  <si>
    <t>Evitar</t>
  </si>
  <si>
    <t>Probabilidad Inherente</t>
  </si>
  <si>
    <t>Plan de Acción</t>
  </si>
  <si>
    <t>Responsable</t>
  </si>
  <si>
    <t>Fecha Implementación</t>
  </si>
  <si>
    <t>Seguimiento</t>
  </si>
  <si>
    <t>Fecha Seguimiento</t>
  </si>
  <si>
    <t>Estado</t>
  </si>
  <si>
    <t>Finalizado</t>
  </si>
  <si>
    <t>En curso</t>
  </si>
  <si>
    <t>Causa Raíz</t>
  </si>
  <si>
    <t>Proceso:</t>
  </si>
  <si>
    <t>Alcance:</t>
  </si>
  <si>
    <t>Impacto 
Inherente</t>
  </si>
  <si>
    <t>Probabilidad Residual Final</t>
  </si>
  <si>
    <t>Impacto Residual Final</t>
  </si>
  <si>
    <t>Zona de Riesgo Inherente</t>
  </si>
  <si>
    <t>Zona de Riesgo Final</t>
  </si>
  <si>
    <t>Clasificación del Riesgo</t>
  </si>
  <si>
    <t>Muy Baja</t>
  </si>
  <si>
    <t>Frecuencia de la Actividad</t>
  </si>
  <si>
    <t>Baja</t>
  </si>
  <si>
    <t>Muy Alta</t>
  </si>
  <si>
    <t>Tabla Criterios para definir el nivel de probabilidad</t>
  </si>
  <si>
    <t>Afectación Económica (o presupuestal)</t>
  </si>
  <si>
    <t>Pérdida Reputacional</t>
  </si>
  <si>
    <t>Afectación menor a 10 SMLMV .</t>
  </si>
  <si>
    <t xml:space="preserve">Menor-40% </t>
  </si>
  <si>
    <t>Moderado 60%</t>
  </si>
  <si>
    <t>Mayor 80%</t>
  </si>
  <si>
    <t>Catastrófico 100%</t>
  </si>
  <si>
    <t>Tabla Criterios para definir el nivel de impacto</t>
  </si>
  <si>
    <t>Características</t>
  </si>
  <si>
    <t>Descripción</t>
  </si>
  <si>
    <t>Peso</t>
  </si>
  <si>
    <t>Atributos de Eficiencia</t>
  </si>
  <si>
    <t>Va hacia las causas del riesgo, aseguran el resultado final esperado.</t>
  </si>
  <si>
    <t>Detecta que algo ocurre y devuelve el proceso a los controles preventivos.
Se pueden generar reprocesos.</t>
  </si>
  <si>
    <t>Dado que permiten reducir el impacto de la materialización del riesgo, tienen un costo en su implementación.</t>
  </si>
  <si>
    <t>Son actividades de procesamiento o validación de información que se ejecutan por un sistema y/o aplicativo de manera automática sin la intervención de personas para su realización.</t>
  </si>
  <si>
    <t>Controles que son ejecutados por una persona., tiene implícito el error humano.</t>
  </si>
  <si>
    <t>Controles que están documentados en el proceso, ya sea en manuales, procedimientos, flujogramas o cualquier otro documento propio del proceso.</t>
  </si>
  <si>
    <t>-</t>
  </si>
  <si>
    <t>Identifica a los controles que pese a que se ejecutan en el proceso no se encuentran documentados en ningún documento propio del proceso</t>
  </si>
  <si>
    <t>Este atributo identifica a los controles que se ejecutan siempre que se realiza la actividad originadora del riesgo.</t>
  </si>
  <si>
    <t>Este atributo identifica a los controles que no siempre se ejecutan cuando se realiza la actividad originadora del riesgo</t>
  </si>
  <si>
    <t>Tabla Atributos de para el diseño del control</t>
  </si>
  <si>
    <t>Extremo</t>
  </si>
  <si>
    <t>Alto</t>
  </si>
  <si>
    <t>Moderado</t>
  </si>
  <si>
    <t>Bajo</t>
  </si>
  <si>
    <t>Insignificante</t>
  </si>
  <si>
    <t>Menor</t>
  </si>
  <si>
    <t>Catastrófico</t>
  </si>
  <si>
    <t>Plan de accion (solo para la opción reducir)</t>
  </si>
  <si>
    <t>Criterios de impacto</t>
  </si>
  <si>
    <t>Criterios</t>
  </si>
  <si>
    <t>Pérdida_Reputacional</t>
  </si>
  <si>
    <t>Afectación Económica o presupuestal</t>
  </si>
  <si>
    <t>Afectación_Económica_o_presupuestal</t>
  </si>
  <si>
    <t>Observación de criterio</t>
  </si>
  <si>
    <t xml:space="preserve">Entre 10 y 50 SMLMV </t>
  </si>
  <si>
    <t xml:space="preserve">Entre 50 y 100 SMLMV </t>
  </si>
  <si>
    <t xml:space="preserve">Entre 100 y 500 SMLMV </t>
  </si>
  <si>
    <t xml:space="preserve">Mayor a 500 SMLMV </t>
  </si>
  <si>
    <t>El riesgo afecta la imagen de alguna área de la organización</t>
  </si>
  <si>
    <t>El riesgo afecta la imagen de la entidad internamente, de conocimiento general, nivel interno, de junta dircetiva y accionistas y/o de provedores</t>
  </si>
  <si>
    <t>El riesgo afecta la imagen de de la entidad con efecto publicitario sostenido a nivel de sector administrativo, nivel departamental o municipal</t>
  </si>
  <si>
    <t>El riesgo afecta la imagen de la entidad con algunos usuarios de relevancia frente al logro de los objetivos</t>
  </si>
  <si>
    <t>Leve 20%</t>
  </si>
  <si>
    <t>La actividad que conlleva el riesgo se ejecuta como máximos 2 veces por año</t>
  </si>
  <si>
    <t>La actividad que conlleva el riesgo se ejecuta de 3 a 24 veces por año</t>
  </si>
  <si>
    <t>La actividad que conlleva el riesgo se ejecuta de 24 a 500 veces por año</t>
  </si>
  <si>
    <t>La actividad que conlleva el riesgo se ejecuta mínimo 500 veces al año y máximo 5000 veces por año</t>
  </si>
  <si>
    <t>La actividad que conlleva el riesgo se ejecuta más de 5000 veces por año</t>
  </si>
  <si>
    <t>Media</t>
  </si>
  <si>
    <t>Catastrófico
100%</t>
  </si>
  <si>
    <t>Mayor
80%</t>
  </si>
  <si>
    <t>Moderado
60%</t>
  </si>
  <si>
    <t>Menor
40%</t>
  </si>
  <si>
    <t>Leve
20%</t>
  </si>
  <si>
    <t>Muy Baja
20%</t>
  </si>
  <si>
    <t>Baja
40%</t>
  </si>
  <si>
    <t>Alta
80%</t>
  </si>
  <si>
    <t>Muy Alta
100%</t>
  </si>
  <si>
    <t>Media
60%</t>
  </si>
  <si>
    <t>El riesgo afecta la imagen de la entidad a nivel nacional, con efecto publicitarios sostenible a nivel país</t>
  </si>
  <si>
    <t>Con Registro</t>
  </si>
  <si>
    <t>Sin Registro</t>
  </si>
  <si>
    <t>El control no deja registro de la ejecución del control</t>
  </si>
  <si>
    <t>El control deja un registro que permite evidenciar la ejecución del control</t>
  </si>
  <si>
    <t>Ejecucion y Administracion de procesos</t>
  </si>
  <si>
    <t>Fraude Externo</t>
  </si>
  <si>
    <t>Fraude Interno</t>
  </si>
  <si>
    <t>Fallas Tecnologicas</t>
  </si>
  <si>
    <t>Relaciones Laborales</t>
  </si>
  <si>
    <t>Usuarios, productos y practicas , organizacionales</t>
  </si>
  <si>
    <t>Daños Activos Fisicos</t>
  </si>
  <si>
    <t>Objetivo:</t>
  </si>
  <si>
    <r>
      <rPr>
        <b/>
        <sz val="11"/>
        <color theme="9" tint="-0.249977111117893"/>
        <rFont val="Arial Narrow"/>
        <family val="2"/>
      </rPr>
      <t xml:space="preserve">*Nota: </t>
    </r>
    <r>
      <rPr>
        <sz val="11"/>
        <color theme="1"/>
        <rFont val="Arial Narrow"/>
        <family val="2"/>
      </rPr>
      <t>La columna referencia se sugiere para mantener el consecutivo de riesgos, así el riesgo salga del mapa no existirá otro riesgo con el mismo número. Una entidad puede ir en el riesgo 150 pero tener 70 riesgos, lo que permite llevar una traza de los riesgos. Esta información la debe administrar la Oficina Asesora de Planeación o Gerencia de Riesgos.</t>
    </r>
  </si>
  <si>
    <t>Reputacional</t>
  </si>
  <si>
    <t>Económico</t>
  </si>
  <si>
    <t>Económico y Reputacional</t>
  </si>
  <si>
    <t>Frecuencia con la cual se realiza la actividad</t>
  </si>
  <si>
    <t>Reducir (mitigar)</t>
  </si>
  <si>
    <t>Reducir (compartir)</t>
  </si>
  <si>
    <t>Probabilidad Residual</t>
  </si>
  <si>
    <t>Identificación del riesgo</t>
  </si>
  <si>
    <t>Análisis del riesgo inherente</t>
  </si>
  <si>
    <t>Evaluación del riesgo - Valoración de los controles</t>
  </si>
  <si>
    <t>Evaluación del riesgo - Nivel del riesgo residual</t>
  </si>
  <si>
    <t>Fuente:  Adaptado de Curso Riesgo Operativo Universidad del Rosario por Dirección de Gestión y Desempeño Institucional de Función Pública,  2020.</t>
  </si>
  <si>
    <t xml:space="preserve">Formato Mapa Riesgos </t>
  </si>
  <si>
    <t>Subcriterios</t>
  </si>
  <si>
    <t xml:space="preserve">     Afectación menor a 10 SMLMV .</t>
  </si>
  <si>
    <t>❌</t>
  </si>
  <si>
    <t>✔</t>
  </si>
  <si>
    <t xml:space="preserve">     Entre 50 y 100 SMLMV </t>
  </si>
  <si>
    <t xml:space="preserve">     Entre 10 y 50 SMLMV </t>
  </si>
  <si>
    <t xml:space="preserve">     Entre 100 y 500 SMLMV </t>
  </si>
  <si>
    <t xml:space="preserve">     Mayor a 500 SMLMV </t>
  </si>
  <si>
    <t xml:space="preserve">     El riesgo afecta la imagen de alguna área de la organización</t>
  </si>
  <si>
    <t xml:space="preserve">     El riesgo afecta la imagen de la entidad internamente, de conocimiento general, nivel interno, de junta dircetiva y accionistas y/o de provedores</t>
  </si>
  <si>
    <t xml:space="preserve">     El riesgo afecta la imagen de la entidad con algunos usuarios de relevancia frente al logro de los objetivos</t>
  </si>
  <si>
    <t xml:space="preserve">     El riesgo afecta la imagen de de la entidad con efecto publicitario sostenido a nivel de sector administrativo, nivel departamental o municipal</t>
  </si>
  <si>
    <t xml:space="preserve">     El riesgo afecta la imagen de la entidad a nivel nacional, con efecto publicitarios sostenible a nivel país</t>
  </si>
  <si>
    <t xml:space="preserve">Afectación menor a 10 SMLMV </t>
  </si>
  <si>
    <r>
      <rPr>
        <b/>
        <sz val="12"/>
        <color theme="9" tint="-0.249977111117893"/>
        <rFont val="Arial Narrow"/>
        <family val="2"/>
      </rPr>
      <t>*Nota 1:</t>
    </r>
    <r>
      <rPr>
        <sz val="12"/>
        <color theme="1"/>
        <rFont val="Arial Narrow"/>
        <family val="2"/>
      </rPr>
      <t xml:space="preserve"> Los atributos de formalización se recogerán de manera informativa, con el fin de conocer el entorno del control y complementar el análisis con elementos cualitativos; éstos no tienen una incidencia directa en su efectividad. </t>
    </r>
  </si>
  <si>
    <t xml:space="preserve"> Matriz de Calor Residual</t>
  </si>
  <si>
    <t>Matriz de Calor Inherente</t>
  </si>
  <si>
    <r>
      <rPr>
        <b/>
        <sz val="12"/>
        <color theme="9" tint="-0.249977111117893"/>
        <rFont val="Arial Narrow"/>
        <family val="2"/>
      </rPr>
      <t>*</t>
    </r>
    <r>
      <rPr>
        <b/>
        <sz val="12"/>
        <rFont val="Arial Narrow"/>
        <family val="2"/>
      </rPr>
      <t>Atributos de</t>
    </r>
    <r>
      <rPr>
        <b/>
        <sz val="12"/>
        <color theme="9" tint="-0.249977111117893"/>
        <rFont val="Arial Narrow"/>
        <family val="2"/>
      </rPr>
      <t xml:space="preserve"> </t>
    </r>
    <r>
      <rPr>
        <b/>
        <sz val="12"/>
        <color rgb="FF000000"/>
        <rFont val="Arial Narrow"/>
        <family val="2"/>
      </rPr>
      <t>Formalización</t>
    </r>
  </si>
  <si>
    <t>Descripción del Control</t>
  </si>
  <si>
    <t>Orientaciones Generales</t>
  </si>
  <si>
    <t>Columna</t>
  </si>
  <si>
    <t>Matriz Mapa de Riesgos</t>
  </si>
  <si>
    <t>Referencia</t>
  </si>
  <si>
    <t xml:space="preserve">Permite definir unl consecutivo de riesgos.
Una entidad puede ir en el riesgo 150, pero tener 70 riesgos, lo que permite llevar una traza de los riesgos. Esta información la debe administrar la oficina asesora de planeación o gerencia de riesgos.  Cuando un el riesgo salga del mapa no existirá otro riesgo con el mismo número. </t>
  </si>
  <si>
    <r>
      <t xml:space="preserve">Antes de iniciar con el diligenciamiento de la información en la matriz, se requiere haber avanzado en el análisis del </t>
    </r>
    <r>
      <rPr>
        <b/>
        <sz val="11"/>
        <rFont val="Arial Narrow"/>
        <family val="2"/>
      </rPr>
      <t>proceso, su objetivo, alcance, actividades clave</t>
    </r>
    <r>
      <rPr>
        <sz val="11"/>
        <rFont val="Arial Narrow"/>
        <family val="2"/>
      </rPr>
      <t xml:space="preserve">, considere los lineamientos establecidos en el </t>
    </r>
    <r>
      <rPr>
        <b/>
        <sz val="11"/>
        <color theme="9" tint="-0.249977111117893"/>
        <rFont val="Arial Narrow"/>
        <family val="2"/>
      </rPr>
      <t>Paso 2: identificación del riesgo</t>
    </r>
    <r>
      <rPr>
        <sz val="11"/>
        <rFont val="Arial Narrow"/>
        <family val="2"/>
      </rPr>
      <t xml:space="preserve">, donde se explica ampliamente las bases para adelanter este análisis.
Así mismo, considere en el </t>
    </r>
    <r>
      <rPr>
        <b/>
        <sz val="11"/>
        <color theme="9" tint="-0.249977111117893"/>
        <rFont val="Arial Narrow"/>
        <family val="2"/>
      </rPr>
      <t>Paso 3: valoración del riesgo</t>
    </r>
    <r>
      <rPr>
        <sz val="11"/>
        <rFont val="Arial Narrow"/>
        <family val="2"/>
      </rPr>
      <t xml:space="preserve"> los lineamientos para definir el No. de veces que se hace la actividad con la cual se relaciona el riesgo y su impacto en términos económicos o reputacionales. En este mismo paso se analizan los controles que deben responder a los atributos de eficiencia e informativos.
</t>
    </r>
    <r>
      <rPr>
        <b/>
        <sz val="11"/>
        <color theme="9" tint="-0.249977111117893"/>
        <rFont val="Arial Narrow"/>
        <family val="2"/>
      </rPr>
      <t>NOTA:</t>
    </r>
    <r>
      <rPr>
        <sz val="11"/>
        <rFont val="Arial Narrow"/>
        <family val="2"/>
      </rPr>
      <t xml:space="preserve"> Si lo considera pertinente, es posible agregar hojas de trabajo adicionales al presente formato que permitan incluir la traza de estos análisis.</t>
    </r>
  </si>
  <si>
    <t>Frecuencia con la cual se lleva a cabo la actividad</t>
  </si>
  <si>
    <t>Utilice la lista de despligue que se encuentra parametrizada, le aparecerán las opciones: i)Daños Activos Fisicos, ii)Ejecucion y Administracion de procesos, iii)Fallas Tecnologicas, iv)Fraude Externo, v)Fraude Interno, vi)Relaciones Laborales, vii)Usuarios, productos y practicas organizacionales.</t>
  </si>
  <si>
    <t>Defina el # de veces que se ejecuta la actividad durante el año, (Recuerde la probabilidad e ocurrencia del riesgo se defien como el No. de veces que se pasa por el punto de riesgo en el periodo de 1 año). La matriz automáticamente hará el cálculo para el nivel de probabilidad inherente (Columnas H-I)</t>
  </si>
  <si>
    <t>Criterios de Impacto</t>
  </si>
  <si>
    <t>Utilice la lista de despligue que se encuentra parametrizada, le aparecerán las opciones de la tabla de Impacto en la Hoja 6 del presente documento. La matriz automáticamente hará el cálculo para el nivel de impacto inherente (Columnas L-M)</t>
  </si>
  <si>
    <t>Teniendo en cuenta que ingresó la información de PROBABILIDAD e IMPACTO, la matriz automáticamente hará el cálculo para la zona de riesgo inherente (Columna N)</t>
  </si>
  <si>
    <r>
      <t xml:space="preserve">Recuerde que el control se define como la medida que permite reducir o mitigar un riesgo. Defina el control (es) que atacan la causa raíz del riesgo, considere la estructura explicada en la guía: </t>
    </r>
    <r>
      <rPr>
        <b/>
        <sz val="9"/>
        <color theme="9" tint="-0.249977111117893"/>
        <rFont val="Arial Narrow"/>
        <family val="2"/>
      </rPr>
      <t>Responsable de ejecutar el control + Acción + Complemento</t>
    </r>
  </si>
  <si>
    <t>Esta casilla no se diligencia, depende de la selección en la columna R.</t>
  </si>
  <si>
    <t>Utilice la lista de despligue que se encuentra parametrizada, le aparecerán las opciones: i)Preventivo, ii)Detectivo, iii)Correctivo.</t>
  </si>
  <si>
    <t>Utilice la lista de despligue que se encuentra parametrizada, le aparecerán las opciones: i)Automático, ii)Manual.</t>
  </si>
  <si>
    <t xml:space="preserve">La matriz automáticamente hará el cálculo para el control analizado (Columna T) </t>
  </si>
  <si>
    <r>
      <t xml:space="preserve">ATRIBUTOS EFICIENCIA
</t>
    </r>
    <r>
      <rPr>
        <sz val="9"/>
        <rFont val="Arial Narrow"/>
        <family val="2"/>
      </rPr>
      <t>Tipo</t>
    </r>
  </si>
  <si>
    <r>
      <t xml:space="preserve">ATRIBUTOS EFICIENCIA
</t>
    </r>
    <r>
      <rPr>
        <sz val="9"/>
        <rFont val="Arial Narrow"/>
        <family val="2"/>
      </rPr>
      <t>Implementación</t>
    </r>
  </si>
  <si>
    <r>
      <t xml:space="preserve">ATRIBUTOS EFICIENCIA
</t>
    </r>
    <r>
      <rPr>
        <sz val="9"/>
        <rFont val="Arial Narrow"/>
        <family val="2"/>
      </rPr>
      <t>Calificación</t>
    </r>
  </si>
  <si>
    <r>
      <t xml:space="preserve">ATRIBUTOS INFORMATIVOS
</t>
    </r>
    <r>
      <rPr>
        <sz val="9"/>
        <rFont val="Arial Narrow"/>
        <family val="2"/>
      </rPr>
      <t>Documentación</t>
    </r>
  </si>
  <si>
    <t>Utilice la lista de despligue que se encuentra parametrizada, le aparecerán las opciones: i)Documentado, ii)Sin documentar.</t>
  </si>
  <si>
    <r>
      <t xml:space="preserve">ATRIBUTOS INFORMATIVOS
</t>
    </r>
    <r>
      <rPr>
        <sz val="9"/>
        <rFont val="Arial Narrow"/>
        <family val="2"/>
      </rPr>
      <t>Frecuencia</t>
    </r>
  </si>
  <si>
    <t>Utilice la lista de despligue que se encuentra parametrizada, le aparecerán las opciones: i)Continua, ii)Aleatoria.</t>
  </si>
  <si>
    <r>
      <t xml:space="preserve">ATRIBUTOS INFORMATIVOS
</t>
    </r>
    <r>
      <rPr>
        <sz val="9"/>
        <rFont val="Arial Narrow"/>
        <family val="2"/>
      </rPr>
      <t>Registro</t>
    </r>
  </si>
  <si>
    <t>Utilice la lista de despligue que se encuentra parametrizada, le aparecerán las opciones: i)Con Registro, ii) Sin Registro.</t>
  </si>
  <si>
    <t>Evaluación del Nivel de Riesgo - Nivel de Riesgo Residual</t>
  </si>
  <si>
    <r>
      <t>La matriz automáticamente hará el cálculo, acorde con el control o controles definidos con sus atributos analizados, lo que permitirá establecer el</t>
    </r>
    <r>
      <rPr>
        <b/>
        <sz val="9"/>
        <color theme="9" tint="-0.249977111117893"/>
        <rFont val="Arial Narrow"/>
        <family val="2"/>
      </rPr>
      <t xml:space="preserve"> nivel de riesgo inherente</t>
    </r>
    <r>
      <rPr>
        <sz val="9"/>
        <rFont val="Arial Narrow"/>
        <family val="2"/>
      </rPr>
      <t xml:space="preserve"> (Columnas Y- Z- AA -AB- AC).</t>
    </r>
  </si>
  <si>
    <t>Utilice la lista de despligue que se encuentra parametrizada, le aparecerán las opciones: i)Aceptar, ii)Evitar, iii)Reducir (compartir), iv)Reducir (mitigar).</t>
  </si>
  <si>
    <t xml:space="preserve">Esta casilla dependerá del tratamiento establecido, si es Aceptar no se requieren acciones adicionales, en caso de escoger Reducir (mitigar) se deben diligenciar las acciones que se adelantarán como complemento a los controles establecidos, no necesariamente son controles adicionales. Para Reducir (compartir), es viable diligenciar la acción que deriva de esta (ejemplo póliza seguros, terceración), indicando información relevante. </t>
  </si>
  <si>
    <r>
      <t xml:space="preserve">Plan de Acción
</t>
    </r>
    <r>
      <rPr>
        <sz val="9"/>
        <rFont val="Arial Narrow"/>
        <family val="2"/>
      </rPr>
      <t xml:space="preserve">Responsable, fecha implementación, fecha seguimiento, seguimiento. </t>
    </r>
  </si>
  <si>
    <t>Utilice la lista de despligue que se encuentra parametrizada, le aparecerán las opciones: i)Finalizado, ii)En curso, la selección en este caso dependerá de las acciones del plan que se hayan establecido en cada caso.</t>
  </si>
  <si>
    <t>Proceso</t>
  </si>
  <si>
    <t>Objetivo</t>
  </si>
  <si>
    <t>Alcance</t>
  </si>
  <si>
    <t>Diligencie el objetivo del proceso.</t>
  </si>
  <si>
    <t>Diligencie el alcance del proceso.</t>
  </si>
  <si>
    <t>Diligencie el nombre del proceso al cual se le identificarán y valorarán los riesgos.</t>
  </si>
  <si>
    <r>
      <t xml:space="preserve">El archivo contiene las siguientes hojas:
-   </t>
    </r>
    <r>
      <rPr>
        <b/>
        <sz val="11"/>
        <rFont val="Arial Narrow"/>
        <family val="2"/>
      </rPr>
      <t>Hoja 1 Instructivo</t>
    </r>
    <r>
      <rPr>
        <sz val="10"/>
        <rFont val="Arial Narrow"/>
        <family val="2"/>
      </rPr>
      <t xml:space="preserve">
 -  </t>
    </r>
    <r>
      <rPr>
        <b/>
        <sz val="11"/>
        <rFont val="Arial Narrow"/>
        <family val="2"/>
      </rPr>
      <t xml:space="preserve">Hoja 2 Mapa Final: </t>
    </r>
    <r>
      <rPr>
        <sz val="10"/>
        <rFont val="Arial Narrow"/>
        <family val="2"/>
      </rPr>
      <t>Encontrará la totalidad de la estructura para la identificación y valoración de los riesgos por proceso, programa o proyecto, acorde con el nivel de desagregación que la entidad considere necesaria.</t>
    </r>
  </si>
  <si>
    <t>Descripción - Lineamientos para el diligenciamiento</t>
  </si>
  <si>
    <r>
      <t xml:space="preserve"> -</t>
    </r>
    <r>
      <rPr>
        <sz val="11"/>
        <rFont val="Arial Narrow"/>
        <family val="2"/>
      </rPr>
      <t xml:space="preserve"> </t>
    </r>
    <r>
      <rPr>
        <b/>
        <sz val="11"/>
        <rFont val="Arial Narrow"/>
        <family val="2"/>
      </rPr>
      <t xml:space="preserve"> Hoja 3 Matriz de Calor Inherente: </t>
    </r>
    <r>
      <rPr>
        <sz val="11"/>
        <rFont val="Arial Narrow"/>
        <family val="2"/>
      </rPr>
      <t xml:space="preserve"> 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</si>
  <si>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4 Matriz de Calor Residual: </t>
    </r>
    <r>
      <rPr>
        <sz val="11"/>
        <rFont val="Arial Narrow"/>
        <family val="2"/>
      </rPr>
      <t>En esta hoja, en la medida en que ese diligencia el Mapa Final, se verán reflejados los riesgos en su zona correspondiente. Esta hoja no se diligencia se genera de manera automática.</t>
    </r>
  </si>
  <si>
    <r>
      <t xml:space="preserve"> -</t>
    </r>
    <r>
      <rPr>
        <sz val="11"/>
        <rFont val="Arial Narrow"/>
        <family val="2"/>
      </rPr>
      <t xml:space="preserve"> </t>
    </r>
    <r>
      <rPr>
        <b/>
        <sz val="11"/>
        <rFont val="Arial Narrow"/>
        <family val="2"/>
      </rPr>
      <t xml:space="preserve"> Hoja 5 Tabla de probabilidad: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</si>
  <si>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6 Tabla de Impacto: </t>
    </r>
    <r>
      <rPr>
        <sz val="11"/>
        <rFont val="Arial Narrow"/>
        <family val="2"/>
      </rPr>
      <t>Tabla referente para todos los cálculos (no se diligencia)</t>
    </r>
  </si>
  <si>
    <r>
      <t xml:space="preserve"> -</t>
    </r>
    <r>
      <rPr>
        <sz val="11"/>
        <rFont val="Arial Narrow"/>
        <family val="2"/>
      </rPr>
      <t xml:space="preserve"> </t>
    </r>
    <r>
      <rPr>
        <b/>
        <sz val="11"/>
        <rFont val="Arial Narrow"/>
        <family val="2"/>
      </rPr>
      <t xml:space="preserve"> Hoja 7 Tabla de Valoración de Controles: </t>
    </r>
    <r>
      <rPr>
        <sz val="11"/>
        <rFont val="Arial Narrow"/>
        <family val="2"/>
      </rPr>
      <t>Tabla referente para todos los cálculos (no se diligencia)</t>
    </r>
  </si>
  <si>
    <r>
      <t xml:space="preserve">Teniendo en cuenta que con la expedición del Decreto 1499 de 2017 “Por medio del cual se modifica el Decreto 1083 de 2015, Decreto Único Reglamentario del Sector Función Pública, en lo relacionado con el Sistema de Gestión establecido en el artículo 133 de la Ley 1753 de 2015”, se crea un solo Sistema de Gestión y se alinea con el Sistema de Control Interno, hoy todas las entidades públicas requieren actualizar y/o implementar el Modelo Integrado de Planeación y Gestión MIPG, modelo que incorpora el Modelo Estándar de Control Interno MECI a través de la 7a dimensión del mismo.  En este marco general, el proceso de administración del riesgo es un esfuerzo conjunto entre la Alta Dirección y los servidores en todos sus niveles, ejercicio que inicia con la formulación de la política de Administración del Riesgo, la cual incluye los niveles de responsabilidad frente al seguimiento y evaluación, aspectos que deberán definirse acorde con el Esquema de Líneas de Defensa vinculado a la Dimensión 7.
Teniendo en cuenta lo anterior y dada la necesidad de las entidades frente a la estructuración de los mapas de riesgos, como herramienta fundamental frente a la gestión del riesgo, el presente formato desarrolla un esquema completo acorde con los contenidos metodológicos de la </t>
    </r>
    <r>
      <rPr>
        <b/>
        <sz val="10"/>
        <color theme="9" tint="-0.249977111117893"/>
        <rFont val="Arial Narrow"/>
        <family val="2"/>
      </rPr>
      <t>Guía para la Administración del Riesgo y el diseño de controles V5</t>
    </r>
    <r>
      <rPr>
        <sz val="10"/>
        <rFont val="Arial Narrow"/>
        <family val="2"/>
      </rPr>
      <t>. El formato cuenta con celdas parametrizadas y permite contar con los respectivos mapas de calor para riesgo inherente y riesgo residual.</t>
    </r>
  </si>
  <si>
    <t>Analice las consecuencias que puede ocasionar a la organización la materialización del riesgo, redacte de la forma más concreta posible.</t>
  </si>
  <si>
    <t>Circunstancias bajo las cuales se presenta el riesgo, es la situación más evidente frente al riesgo, redacte de la forma más concreta posible.</t>
  </si>
  <si>
    <t>Causa  principal  o básica, corresponde a las razones por la cuales se puede presentar  el riesgo, redacte de la forma más concreta posible.</t>
  </si>
  <si>
    <r>
      <t xml:space="preserve">Consolida o resume los análisis sobre impacto + causa inmediata + causa raíz, permitiendo contar con una redacción clara y concreta del riesgo indentificado. Tenga en cuenta la estructura de alto nivel establecida en al guía, inicia con </t>
    </r>
    <r>
      <rPr>
        <b/>
        <sz val="9"/>
        <color theme="9" tint="-0.249977111117893"/>
        <rFont val="Arial Narrow"/>
        <family val="2"/>
      </rPr>
      <t>POSIBILIDAD DE + Impacto para la entidad (Qué) + Causa Inmediata (Cómo) + Causa Raíz (Por qué)</t>
    </r>
  </si>
  <si>
    <t>agosto 31 / 2021</t>
  </si>
  <si>
    <t>El líder del proceso responsable deberá presentar informe a la oficina de Control Interno de acuerdo al control descrito y al plan de acción teniendo en cuenta la fecha de seguimiento.</t>
  </si>
  <si>
    <t>Cuatrimestral</t>
  </si>
  <si>
    <t>Incluir beneficiarios que no cumplen con los requisitos habilitantes para la entrega de los programa del Instituto de acuerdo al procedimiento establecido.</t>
  </si>
  <si>
    <t xml:space="preserve">Falta de un Plan de Acción bien estructurado que se entreguen los recursos de los programas Sociales de manera adecuada a la población que no cumple los requisitos. </t>
  </si>
  <si>
    <t xml:space="preserve">Posibilidad de afectación economica y  reputacional causada por  la entrega inadecuada de Programas Sociales del IDM, sabiendo que existen presiones indebidas sobre los funcionarios responsables del manejo de información y de los mismos programas los cuales destinan dicho beneficio a aquella población no caracterizada y que no requiere del mismo.  </t>
  </si>
  <si>
    <t>Gestión Vivienda, urbanismo y Obras de Interes Publico</t>
  </si>
  <si>
    <t>Mejorar las condiciones habitacionales de la población , a través de la entrega de subsidios para la adquisición, construcción y/ o mejoramiento de vivienda, legalización de terrenos, construcción de obras de urbanismo y/o  infraestructura,  que propendan por el mejoramiento de la calidad de vida de los habitantes del Municipio de Dosquebradas.</t>
  </si>
  <si>
    <t xml:space="preserve">Inicia con la necesidad de establecer un plan Vivienda, urbanismo y Obras de Interes Publico,  el cual es responsabilidad de la institución y está coordinado por la Dirección General de la entidad. </t>
  </si>
  <si>
    <t xml:space="preserve">El Director General o quien él delegue será responsable de  hacer verificación y evaluación de los documentos soporte de acuerdo a los requisitos habilitantes que aportan los posibles beneficiarios de los programas que ofrece el Instituto, así como también la manera en  que se hace la entrega de los mismos, a cada beneficiario realizando visitas que permitan verificar la exactitud, lo verosimil y constancia de la misma. </t>
  </si>
  <si>
    <t xml:space="preserve">El Director General o quien él delegue realiará seguimiento del plan con base en la forma  de aplicar  y dar  cumplimiento a la normatividad y procedimientos vigentes  teniendo en cuenta las entregas que deben de hacerse de acuerdo a los diferentes programas sociales que asigna el Instituto. </t>
  </si>
  <si>
    <t>Director General, Subdirector Técnico y Equipo de trabajo.</t>
  </si>
  <si>
    <t>Falta de  capacitación y actualizacion permanente por parte de los funcionarios del Instituto en la normatividad vigente para la elaboración y presentación de proyectos a nivel nacional.</t>
  </si>
  <si>
    <t xml:space="preserve">No viabilización y asignación de recursos por parte del Gobierno central para que se puedan ejecutar los Planes de Desarrollo y  Plan de Acción, para  todo  proyecto que se  presente por la Institución.  </t>
  </si>
  <si>
    <t xml:space="preserve">Posibilidad de afectación económica por la no presentación  de proyectos a nivel nacional con los lineamientos y normatividad vigente por fallas técnicas en la plataforma que impiden que estos  se ejecuten. </t>
  </si>
  <si>
    <t xml:space="preserve">El Subdirector Técnico  o quien él delegue  ejercerá control con respecto a la revisión permanente de las plataformas existentes y de los requisitos para la presentación de proyectos a nivel nacional. </t>
  </si>
  <si>
    <t>impacto</t>
  </si>
  <si>
    <t xml:space="preserve">El Subdirector Técnico  o quien delegue deberá realizar capacitaciones y actualizaciones permanentes para los funcionarios responsables de la presentacion de proyectos nacionales de acuerdo a las nuevas metodologías del DNP.     </t>
  </si>
  <si>
    <t>Subdirector Técnico</t>
  </si>
  <si>
    <t>Falta de un correcto y completo análisis de las propuestas de conformidad con los estudios previos</t>
  </si>
  <si>
    <t>Retrasos o inejecución de las obras o terminación de obras sin el cumplimiento de las condiciones técnicas exigidas.</t>
  </si>
  <si>
    <t xml:space="preserve">Posibilidad de afectación economica y reputacional por la selección y contratación de personal  el cual es sin la Idoneidad y experticia técnica  para la ejecución de los proyectos misionales del Instituto.               </t>
  </si>
  <si>
    <t>El Subdirector Técnico o quien él delegue  hará  un adecuado y oportuno control periodico, conforme se den la ejecuciones  de los contratos misionales del instituto.</t>
  </si>
  <si>
    <t xml:space="preserve">El Subdirector Técnico o quien delegue periodicamente hará una planificación y estructuración adecuada del análisis del sector y de los estudios previos solicitados para ejecutar los diferentes proyectos misionales de la entidad.   </t>
  </si>
  <si>
    <t xml:space="preserve">Conforme a la  implementación de los proyectos se implementrá la fecha para darseguimiento indicado en el plan de acción.  </t>
  </si>
  <si>
    <t xml:space="preserve">Conforme a la fecha que se logre entregar y  ejecutar el proyecto se hará seguimiento. </t>
  </si>
  <si>
    <t xml:space="preserve">La fecha de implementación estará indicada  de acuerdo al presupuesto recibido por la institución, con el fin de dar cumplimiento a la asignación de lotes.   </t>
  </si>
  <si>
    <t>El Subdirector Técnico  oquien el delegue  periodicamnete realizará revisión de las Actas de compromiso de cerramiento de lotes con el fin de evitar que el riesgo logre materializarse.</t>
  </si>
  <si>
    <t>Falta de seguimiento a las Actas de compromiso firmadas por los propietarios de los lotes.</t>
  </si>
  <si>
    <t>Generación de inseguridad  e insalubridad en los sectores  donde se encuentran ubicados los lotes, adicionalmente se pueden presentar invasiones por la falta de cerramiento de los lotes.</t>
  </si>
  <si>
    <t>Posibilidad de afectación económico y reputacional por la falta de conocimiento de la Normatividad conforme al alcance de la misma según el Acuerdo Municipal 021 de 2002, para el cerramiento de lotes, así como también por  falta de seguimiento a las Actas de compromiso firmadas por los propietarios de los lotes.</t>
  </si>
  <si>
    <t>Uso de materiales de baja calidad e inicorrecta instalación o menores cantidades.</t>
  </si>
  <si>
    <t>Detrimento patrimonial</t>
  </si>
  <si>
    <t>Posibilidad de afectación economica y reputacional causado por la incorrecta  ejecución de obras de mejoramiento por parte del contratista seleccionado.</t>
  </si>
  <si>
    <t xml:space="preserve">Supervisor delegado de cada contrato de la subdirección Técnica a traves de los formatos establecidos por el IDM y sus procedimientos permiirán establecer un control que logre mitigar el riesgo. </t>
  </si>
  <si>
    <t>Supervisor delegado por la Subdirección Técnica</t>
  </si>
  <si>
    <t>El Subdirector Técnico conforme a sus controles determinará un plan permanente que permita dar cumplimiento al acuerdo 021.</t>
  </si>
  <si>
    <t xml:space="preserve">La subdirección Técnica establecera un control que facilite el control de acuerdo a las ejecuciones de obras para que no se altere su consecución en términos de los procedimientos y cumplimiento  conforme a la mano de obra que se tenga. </t>
  </si>
  <si>
    <t xml:space="preserve">La fecha de implementación estará dado por la iniciación del contrato.  </t>
  </si>
  <si>
    <t>Falta de planeación para la elaboración de los presupuestos de mejoramiento.</t>
  </si>
  <si>
    <t>Falta de control con los costos adicionales los cuales no se tenian contemplados dentro del plan presupuestal lo que conlleva a ejecuciones inconclusas de los mejoramientos de vivienda.</t>
  </si>
  <si>
    <t>Posibilidad de afectación economica causados por Presupuestos de mejoramientos de vivienda mal elaborados, que involucran el mal proceso para la obtención de los requisitos técnicos y financieros, así como también por la no asignación de recursos por parte de entidades del orden nacional que permitan ejecutar proyectos de mejoramiento de vivienda en el Municipio.</t>
  </si>
  <si>
    <t xml:space="preserve">El Subdirector Técnico  implementará un cronograma  que permita ejercer control, y que a la ve permita hacer verificación de las actas que se recepcionan por parte de obra en cuanto al  mejoramiento de vivienda para los beneficiarios; así como también  revisar  previamente los presupuestos de mejoramiento presentados en lo referente a cantidades y lista oficial de precios.  </t>
  </si>
  <si>
    <t xml:space="preserve">El subdirector Técnico o quien él delegue periodicamente y de acuerdo al plan que se implemnete  realiará un diagnostico técnico previo dado en  la etapa de preconstruccion para el mejoramiento de viviendas.  </t>
  </si>
  <si>
    <t xml:space="preserve">                       Elaboró:  Jhannier Jhoan Jaramillo Tabima - Contratista de Apoyo</t>
  </si>
  <si>
    <t>Aprobó:  Luis Ernesto Ramirez Valencia -Director General</t>
  </si>
  <si>
    <t>Revisó: Rigoberto Lopera - Líder del Proceso</t>
  </si>
  <si>
    <t>MAPA DE RIESGOS</t>
  </si>
  <si>
    <t xml:space="preserve">VERSION 5 </t>
  </si>
  <si>
    <t>DICIEMBRE DE 2021</t>
  </si>
  <si>
    <t>VIVIENDA, URBANISMO Y OBRAS DE INTERES PUBLICO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</si>
</sst>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3" x14ac:knownFonts="1">
    <font>
      <sz val="11"/>
      <color theme="1"/>
      <name val="Calibri"/>
      <family val="2"/>
      <scheme val="minor"/>
    </font>
    <font>
      <sz val="11"/>
      <color theme="1"/>
      <name val="Arial Narrow"/>
      <family val="2"/>
    </font>
    <font>
      <sz val="11"/>
      <name val="Arial Narrow"/>
      <family val="2"/>
    </font>
    <font>
      <sz val="10"/>
      <color rgb="FF000000"/>
      <name val="Arial Narrow"/>
      <family val="2"/>
    </font>
    <font>
      <b/>
      <sz val="11"/>
      <color theme="1"/>
      <name val="Arial Narrow"/>
      <family val="2"/>
    </font>
    <font>
      <sz val="10"/>
      <color theme="1"/>
      <name val="Calibri"/>
      <family val="2"/>
      <scheme val="minor"/>
    </font>
    <font>
      <sz val="10"/>
      <color theme="1"/>
      <name val="Arial Narrow"/>
      <family val="2"/>
    </font>
    <font>
      <b/>
      <sz val="11"/>
      <color theme="9" tint="-0.249977111117893"/>
      <name val="Arial Narrow"/>
      <family val="2"/>
    </font>
    <font>
      <sz val="18"/>
      <name val="Arial"/>
      <family val="2"/>
    </font>
    <font>
      <b/>
      <sz val="20"/>
      <color rgb="FF000000"/>
      <name val="Arial Narrow"/>
      <family val="2"/>
    </font>
    <font>
      <sz val="20"/>
      <color rgb="FF000000"/>
      <name val="Arial Narrow"/>
      <family val="2"/>
    </font>
    <font>
      <sz val="20"/>
      <color rgb="FFFFFFFF"/>
      <name val="Arial Narrow"/>
      <family val="2"/>
    </font>
    <font>
      <sz val="16"/>
      <color rgb="FF000000"/>
      <name val="Arial Narrow"/>
      <family val="2"/>
    </font>
    <font>
      <sz val="11"/>
      <color theme="0"/>
      <name val="Calibri"/>
      <family val="2"/>
      <scheme val="minor"/>
    </font>
    <font>
      <sz val="11"/>
      <color theme="1"/>
      <name val="Calibri"/>
      <family val="2"/>
      <scheme val="minor"/>
    </font>
    <font>
      <sz val="11"/>
      <name val="Calibri"/>
      <family val="2"/>
      <scheme val="minor"/>
    </font>
    <font>
      <sz val="16"/>
      <color theme="1"/>
      <name val="Calibri"/>
      <family val="2"/>
      <scheme val="minor"/>
    </font>
    <font>
      <sz val="28"/>
      <color theme="1"/>
      <name val="Calibri"/>
      <family val="2"/>
      <scheme val="minor"/>
    </font>
    <font>
      <b/>
      <sz val="40"/>
      <color rgb="FF000000"/>
      <name val="Calibri"/>
      <family val="2"/>
    </font>
    <font>
      <b/>
      <sz val="12"/>
      <color rgb="FF000000"/>
      <name val="Calibri"/>
      <family val="2"/>
    </font>
    <font>
      <b/>
      <sz val="28"/>
      <color rgb="FF000000"/>
      <name val="Calibri"/>
      <family val="2"/>
    </font>
    <font>
      <b/>
      <sz val="36"/>
      <color rgb="FF000000"/>
      <name val="Calibri"/>
      <family val="2"/>
    </font>
    <font>
      <sz val="18"/>
      <color theme="1"/>
      <name val="Arial Narrow"/>
      <family val="2"/>
    </font>
    <font>
      <b/>
      <sz val="18"/>
      <color rgb="FF000000"/>
      <name val="Calibri"/>
      <family val="2"/>
    </font>
    <font>
      <b/>
      <sz val="18"/>
      <color theme="1"/>
      <name val="Arial Narrow"/>
      <family val="2"/>
    </font>
    <font>
      <b/>
      <sz val="22"/>
      <color theme="1"/>
      <name val="Arial Narrow"/>
      <family val="2"/>
    </font>
    <font>
      <b/>
      <sz val="14"/>
      <color theme="1"/>
      <name val="Arial Narrow"/>
      <family val="2"/>
    </font>
    <font>
      <sz val="11"/>
      <color rgb="FFFF0000"/>
      <name val="Calibri"/>
      <family val="2"/>
      <scheme val="minor"/>
    </font>
    <font>
      <sz val="16"/>
      <color rgb="FFFF0000"/>
      <name val="Arial Narrow"/>
      <family val="2"/>
    </font>
    <font>
      <sz val="16"/>
      <color rgb="FFFF0000"/>
      <name val="Calibri"/>
      <family val="2"/>
      <scheme val="minor"/>
    </font>
    <font>
      <sz val="11"/>
      <color rgb="FF030303"/>
      <name val="Arial"/>
      <family val="2"/>
    </font>
    <font>
      <sz val="24"/>
      <name val="Arial"/>
      <family val="2"/>
    </font>
    <font>
      <b/>
      <sz val="24"/>
      <color rgb="FF000000"/>
      <name val="Arial Narrow"/>
      <family val="2"/>
    </font>
    <font>
      <sz val="26"/>
      <color rgb="FF000000"/>
      <name val="Arial Narrow"/>
      <family val="2"/>
    </font>
    <font>
      <sz val="26"/>
      <color rgb="FFFFFFFF"/>
      <name val="Arial Narrow"/>
      <family val="2"/>
    </font>
    <font>
      <sz val="12"/>
      <color theme="1"/>
      <name val="Arial Narrow"/>
      <family val="2"/>
    </font>
    <font>
      <sz val="12"/>
      <color theme="1"/>
      <name val="Calibri"/>
      <family val="2"/>
      <scheme val="minor"/>
    </font>
    <font>
      <b/>
      <sz val="12"/>
      <color rgb="FF000000"/>
      <name val="Arial Narrow"/>
      <family val="2"/>
    </font>
    <font>
      <sz val="12"/>
      <color rgb="FF000000"/>
      <name val="Arial Narrow"/>
      <family val="2"/>
    </font>
    <font>
      <b/>
      <sz val="12"/>
      <color theme="9" tint="-0.249977111117893"/>
      <name val="Arial Narrow"/>
      <family val="2"/>
    </font>
    <font>
      <b/>
      <sz val="14"/>
      <color rgb="FF000000"/>
      <name val="Arial Narrow"/>
      <family val="2"/>
    </font>
    <font>
      <sz val="24"/>
      <color theme="1"/>
      <name val="Arial Narrow"/>
      <family val="2"/>
    </font>
    <font>
      <b/>
      <sz val="24"/>
      <color rgb="FF000000"/>
      <name val="Calibri"/>
      <family val="2"/>
    </font>
    <font>
      <b/>
      <sz val="20"/>
      <color theme="1"/>
      <name val="Calibri"/>
      <family val="2"/>
      <scheme val="minor"/>
    </font>
    <font>
      <b/>
      <sz val="12"/>
      <name val="Arial Narrow"/>
      <family val="2"/>
    </font>
    <font>
      <b/>
      <sz val="26"/>
      <color theme="1"/>
      <name val="Arial Narrow"/>
      <family val="2"/>
    </font>
    <font>
      <b/>
      <sz val="9"/>
      <color theme="1"/>
      <name val="Arial Narrow"/>
      <family val="2"/>
    </font>
    <font>
      <sz val="10"/>
      <name val="Arial"/>
      <family val="2"/>
    </font>
    <font>
      <sz val="12"/>
      <name val="Times New Roman"/>
      <family val="1"/>
    </font>
    <font>
      <sz val="10"/>
      <name val="Arial Narrow"/>
      <family val="2"/>
    </font>
    <font>
      <b/>
      <sz val="14"/>
      <name val="Arial Narrow"/>
      <family val="2"/>
    </font>
    <font>
      <b/>
      <u/>
      <sz val="11"/>
      <name val="Arial Narrow"/>
      <family val="2"/>
    </font>
    <font>
      <b/>
      <sz val="11"/>
      <name val="Arial Narrow"/>
      <family val="2"/>
    </font>
    <font>
      <b/>
      <sz val="10"/>
      <name val="Arial Narrow"/>
      <family val="2"/>
    </font>
    <font>
      <b/>
      <sz val="9"/>
      <name val="Arial Narrow"/>
      <family val="2"/>
    </font>
    <font>
      <sz val="9"/>
      <name val="Arial Narrow"/>
      <family val="2"/>
    </font>
    <font>
      <b/>
      <sz val="9"/>
      <color theme="9" tint="-0.249977111117893"/>
      <name val="Arial Narrow"/>
      <family val="2"/>
    </font>
    <font>
      <b/>
      <sz val="10"/>
      <color theme="9" tint="-0.249977111117893"/>
      <name val="Arial Narrow"/>
      <family val="2"/>
    </font>
    <font>
      <sz val="12"/>
      <name val="Arial Narrow"/>
      <family val="2"/>
    </font>
    <font>
      <sz val="12"/>
      <name val="Arial"/>
      <family val="2"/>
    </font>
    <font>
      <sz val="11"/>
      <color theme="1"/>
      <name val="Arial"/>
      <family val="2"/>
    </font>
    <font>
      <sz val="11"/>
      <name val="Arial"/>
      <family val="2"/>
    </font>
    <font>
      <sz val="18"/>
      <color theme="1"/>
      <name val="Arial"/>
      <family val="2"/>
    </font>
  </fonts>
  <fills count="1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66"/>
        <bgColor indexed="64"/>
      </patternFill>
    </fill>
    <fill>
      <patternFill patternType="solid">
        <fgColor rgb="FF92D050"/>
        <bgColor indexed="64"/>
      </patternFill>
    </fill>
    <fill>
      <patternFill patternType="solid">
        <fgColor rgb="FFBFBFBF"/>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D9D9D9"/>
        <bgColor indexed="64"/>
      </patternFill>
    </fill>
    <fill>
      <patternFill patternType="solid">
        <fgColor rgb="FFE26B0A"/>
        <bgColor indexed="64"/>
      </patternFill>
    </fill>
    <fill>
      <patternFill patternType="solid">
        <fgColor rgb="FFC0000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92">
    <border>
      <left/>
      <right/>
      <top/>
      <bottom/>
      <diagonal/>
    </border>
    <border>
      <left style="dotted">
        <color rgb="FFF79646"/>
      </left>
      <right style="dotted">
        <color rgb="FFF79646"/>
      </right>
      <top style="dotted">
        <color rgb="FFF79646"/>
      </top>
      <bottom style="dotted">
        <color rgb="FFF79646"/>
      </bottom>
      <diagonal/>
    </border>
    <border>
      <left style="dashed">
        <color theme="9" tint="-0.24994659260841701"/>
      </left>
      <right style="dashed">
        <color theme="9" tint="-0.24994659260841701"/>
      </right>
      <top style="dashed">
        <color theme="9" tint="-0.24994659260841701"/>
      </top>
      <bottom style="dashed">
        <color theme="9" tint="-0.24994659260841701"/>
      </bottom>
      <diagonal/>
    </border>
    <border>
      <left style="dashed">
        <color theme="9" tint="-0.24994659260841701"/>
      </left>
      <right/>
      <top/>
      <bottom style="dashed">
        <color theme="9" tint="-0.24994659260841701"/>
      </bottom>
      <diagonal/>
    </border>
    <border>
      <left style="dashed">
        <color theme="9" tint="-0.24994659260841701"/>
      </left>
      <right style="dashed">
        <color theme="9" tint="-0.24994659260841701"/>
      </right>
      <top style="dashed">
        <color theme="9" tint="-0.24994659260841701"/>
      </top>
      <bottom/>
      <diagonal/>
    </border>
    <border>
      <left style="dashed">
        <color theme="9" tint="-0.24994659260841701"/>
      </left>
      <right style="dashed">
        <color theme="9" tint="-0.24994659260841701"/>
      </right>
      <top/>
      <bottom style="dashed">
        <color theme="9" tint="-0.24994659260841701"/>
      </bottom>
      <diagonal/>
    </border>
    <border>
      <left style="dashed">
        <color theme="9" tint="-0.24994659260841701"/>
      </left>
      <right/>
      <top style="dashed">
        <color theme="9" tint="-0.24994659260841701"/>
      </top>
      <bottom style="dashed">
        <color theme="9" tint="-0.24994659260841701"/>
      </bottom>
      <diagonal/>
    </border>
    <border>
      <left/>
      <right style="dashed">
        <color theme="9" tint="-0.24994659260841701"/>
      </right>
      <top style="dashed">
        <color theme="9" tint="-0.24994659260841701"/>
      </top>
      <bottom style="dashed">
        <color theme="9" tint="-0.24994659260841701"/>
      </bottom>
      <diagonal/>
    </border>
    <border>
      <left style="dashed">
        <color theme="9" tint="-0.24994659260841701"/>
      </left>
      <right style="dashed">
        <color theme="9" tint="-0.24994659260841701"/>
      </right>
      <top/>
      <bottom/>
      <diagonal/>
    </border>
    <border>
      <left style="dashed">
        <color theme="9" tint="-0.24994659260841701"/>
      </left>
      <right/>
      <top/>
      <bottom/>
      <diagonal/>
    </border>
    <border>
      <left/>
      <right/>
      <top style="dashed">
        <color theme="9" tint="-0.24994659260841701"/>
      </top>
      <bottom style="dashed">
        <color theme="9" tint="-0.24994659260841701"/>
      </bottom>
      <diagonal/>
    </border>
    <border>
      <left style="dotted">
        <color rgb="FFF79646"/>
      </left>
      <right style="dotted">
        <color rgb="FFF79646"/>
      </right>
      <top/>
      <bottom style="dotted">
        <color rgb="FFF79646"/>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ashed">
        <color theme="9" tint="-0.24994659260841701"/>
      </left>
      <right/>
      <top style="dashed">
        <color theme="9" tint="-0.24994659260841701"/>
      </top>
      <bottom/>
      <diagonal/>
    </border>
    <border>
      <left/>
      <right/>
      <top style="dashed">
        <color theme="9" tint="-0.24994659260841701"/>
      </top>
      <bottom/>
      <diagonal/>
    </border>
    <border>
      <left/>
      <right style="dashed">
        <color theme="9" tint="-0.24994659260841701"/>
      </right>
      <top style="dashed">
        <color theme="9" tint="-0.24994659260841701"/>
      </top>
      <bottom/>
      <diagonal/>
    </border>
    <border>
      <left/>
      <right/>
      <top/>
      <bottom style="dashed">
        <color theme="9" tint="-0.24994659260841701"/>
      </bottom>
      <diagonal/>
    </border>
    <border>
      <left/>
      <right style="dashed">
        <color theme="9" tint="-0.24994659260841701"/>
      </right>
      <top/>
      <bottom style="dashed">
        <color theme="9"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medium">
        <color indexed="64"/>
      </right>
      <top style="thin">
        <color indexed="64"/>
      </top>
      <bottom/>
      <diagonal/>
    </border>
    <border>
      <left style="double">
        <color indexed="64"/>
      </left>
      <right/>
      <top style="double">
        <color indexed="64"/>
      </top>
      <bottom/>
      <diagonal/>
    </border>
    <border>
      <left/>
      <right style="thin">
        <color theme="0"/>
      </right>
      <top style="double">
        <color indexed="64"/>
      </top>
      <bottom/>
      <diagonal/>
    </border>
    <border>
      <left style="thin">
        <color theme="0"/>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double">
        <color indexed="64"/>
      </right>
      <top style="thin">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style="hair">
        <color auto="1"/>
      </top>
      <bottom style="hair">
        <color auto="1"/>
      </bottom>
      <diagonal/>
    </border>
    <border>
      <left/>
      <right style="double">
        <color indexed="64"/>
      </right>
      <top style="hair">
        <color indexed="64"/>
      </top>
      <bottom style="hair">
        <color indexed="64"/>
      </bottom>
      <diagonal/>
    </border>
    <border>
      <left style="hair">
        <color indexed="64"/>
      </left>
      <right/>
      <top style="hair">
        <color indexed="64"/>
      </top>
      <bottom style="double">
        <color indexed="64"/>
      </bottom>
      <diagonal/>
    </border>
    <border>
      <left/>
      <right style="double">
        <color indexed="64"/>
      </right>
      <top style="hair">
        <color indexed="64"/>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double">
        <color indexed="64"/>
      </left>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dashed">
        <color theme="9" tint="-0.24994659260841701"/>
      </right>
      <top/>
      <bottom/>
      <diagonal/>
    </border>
    <border>
      <left style="thin">
        <color rgb="FF000000"/>
      </left>
      <right style="thin">
        <color rgb="FF000000"/>
      </right>
      <top/>
      <bottom/>
      <diagonal/>
    </border>
    <border>
      <left style="dashed">
        <color theme="9" tint="-0.24994659260841701"/>
      </left>
      <right style="dashed">
        <color theme="9" tint="-0.24994659260841701"/>
      </right>
      <top/>
      <bottom style="thin">
        <color indexed="64"/>
      </bottom>
      <diagonal/>
    </border>
    <border>
      <left style="thin">
        <color indexed="64"/>
      </left>
      <right style="dashed">
        <color theme="9" tint="-0.24994659260841701"/>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dashed">
        <color theme="9" tint="-0.24994659260841701"/>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xf numFmtId="9" fontId="14" fillId="0" borderId="0" applyFont="0" applyFill="0" applyBorder="0" applyAlignment="0" applyProtection="0"/>
    <xf numFmtId="0" fontId="47" fillId="0" borderId="0"/>
    <xf numFmtId="0" fontId="48" fillId="0" borderId="0"/>
    <xf numFmtId="0" fontId="5" fillId="0" borderId="0"/>
  </cellStyleXfs>
  <cellXfs count="558">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xf>
    <xf numFmtId="0" fontId="4" fillId="2" borderId="0" xfId="0" applyFont="1" applyFill="1" applyAlignment="1">
      <alignment horizontal="center" vertical="center"/>
    </xf>
    <xf numFmtId="0" fontId="1" fillId="0" borderId="0" xfId="0" applyFont="1" applyAlignment="1">
      <alignment horizontal="center"/>
    </xf>
    <xf numFmtId="0" fontId="1" fillId="0" borderId="2" xfId="0" applyFont="1" applyBorder="1" applyAlignment="1">
      <alignment horizontal="center" vertical="center"/>
    </xf>
    <xf numFmtId="0" fontId="1" fillId="3" borderId="0" xfId="0" applyFont="1" applyFill="1"/>
    <xf numFmtId="0" fontId="5" fillId="0" borderId="0" xfId="0" applyFont="1"/>
    <xf numFmtId="0" fontId="3" fillId="0" borderId="1" xfId="0" applyFont="1" applyBorder="1" applyAlignment="1">
      <alignment horizontal="left" vertical="center" wrapText="1" indent="1" readingOrder="1"/>
    </xf>
    <xf numFmtId="0" fontId="8" fillId="0" borderId="0" xfId="0" applyFont="1" applyAlignment="1">
      <alignment horizontal="center" vertical="center" wrapText="1"/>
    </xf>
    <xf numFmtId="0" fontId="9" fillId="6" borderId="0" xfId="0" applyFont="1" applyFill="1" applyAlignment="1">
      <alignment horizontal="center" vertical="center" wrapText="1" readingOrder="1"/>
    </xf>
    <xf numFmtId="0" fontId="10" fillId="5" borderId="11" xfId="0" applyFont="1" applyFill="1" applyBorder="1" applyAlignment="1">
      <alignment horizontal="center" vertical="center" wrapText="1" readingOrder="1"/>
    </xf>
    <xf numFmtId="0" fontId="10" fillId="0" borderId="11" xfId="0" applyFont="1" applyBorder="1" applyAlignment="1">
      <alignment horizontal="justify" vertical="center" wrapText="1" readingOrder="1"/>
    </xf>
    <xf numFmtId="9" fontId="10" fillId="0" borderId="11" xfId="0" applyNumberFormat="1" applyFont="1" applyBorder="1" applyAlignment="1">
      <alignment horizontal="center" vertical="center" wrapText="1" readingOrder="1"/>
    </xf>
    <xf numFmtId="0" fontId="10" fillId="7" borderId="1" xfId="0" applyFont="1" applyFill="1" applyBorder="1" applyAlignment="1">
      <alignment horizontal="center" vertical="center" wrapText="1" readingOrder="1"/>
    </xf>
    <xf numFmtId="0" fontId="10" fillId="0" borderId="1" xfId="0" applyFont="1" applyBorder="1" applyAlignment="1">
      <alignment horizontal="justify" vertical="center" wrapText="1" readingOrder="1"/>
    </xf>
    <xf numFmtId="9" fontId="10" fillId="0" borderId="1" xfId="0" applyNumberFormat="1" applyFont="1" applyBorder="1" applyAlignment="1">
      <alignment horizontal="center" vertical="center" wrapText="1" readingOrder="1"/>
    </xf>
    <xf numFmtId="0" fontId="10" fillId="4" borderId="1" xfId="0" applyFont="1" applyFill="1" applyBorder="1" applyAlignment="1">
      <alignment horizontal="center" vertical="center" wrapText="1" readingOrder="1"/>
    </xf>
    <xf numFmtId="0" fontId="10" fillId="8" borderId="1" xfId="0" applyFont="1" applyFill="1" applyBorder="1" applyAlignment="1">
      <alignment horizontal="center" vertical="center" wrapText="1" readingOrder="1"/>
    </xf>
    <xf numFmtId="0" fontId="11" fillId="9" borderId="1" xfId="0" applyFont="1" applyFill="1" applyBorder="1" applyAlignment="1">
      <alignment horizontal="center" vertical="center" wrapText="1" readingOrder="1"/>
    </xf>
    <xf numFmtId="0" fontId="15" fillId="0" borderId="0" xfId="0" applyFont="1"/>
    <xf numFmtId="0" fontId="13" fillId="0" borderId="0" xfId="0" applyFont="1"/>
    <xf numFmtId="0" fontId="4" fillId="0" borderId="0" xfId="0" applyFont="1" applyAlignment="1">
      <alignment horizontal="left" vertical="center"/>
    </xf>
    <xf numFmtId="0" fontId="4"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28" fillId="0" borderId="0" xfId="0" applyFont="1" applyFill="1" applyAlignment="1">
      <alignment vertical="center"/>
    </xf>
    <xf numFmtId="0" fontId="29" fillId="0" borderId="0" xfId="0" applyFont="1" applyFill="1"/>
    <xf numFmtId="0" fontId="27" fillId="0" borderId="0" xfId="0" applyFont="1"/>
    <xf numFmtId="0" fontId="0" fillId="0" borderId="0" xfId="0" pivotButton="1"/>
    <xf numFmtId="0" fontId="12" fillId="0" borderId="0" xfId="0" applyFont="1" applyBorder="1" applyAlignment="1">
      <alignment horizontal="justify" vertical="center" wrapText="1" readingOrder="1"/>
    </xf>
    <xf numFmtId="0" fontId="30" fillId="0" borderId="0" xfId="0" applyFont="1"/>
    <xf numFmtId="0" fontId="32" fillId="6" borderId="0" xfId="0" applyFont="1" applyFill="1" applyAlignment="1">
      <alignment horizontal="center" vertical="center" wrapText="1" readingOrder="1"/>
    </xf>
    <xf numFmtId="0" fontId="33" fillId="0" borderId="11" xfId="0" applyFont="1" applyBorder="1" applyAlignment="1">
      <alignment horizontal="justify" vertical="center" wrapText="1" readingOrder="1"/>
    </xf>
    <xf numFmtId="0" fontId="33" fillId="0" borderId="1" xfId="0" applyFont="1" applyBorder="1" applyAlignment="1">
      <alignment horizontal="justify" vertical="center" wrapText="1" readingOrder="1"/>
    </xf>
    <xf numFmtId="0" fontId="33" fillId="5" borderId="11" xfId="0" applyFont="1" applyFill="1" applyBorder="1" applyAlignment="1">
      <alignment horizontal="center" vertical="center" wrapText="1" readingOrder="1"/>
    </xf>
    <xf numFmtId="0" fontId="33" fillId="7" borderId="1" xfId="0" applyFont="1" applyFill="1" applyBorder="1" applyAlignment="1">
      <alignment horizontal="center" vertical="center" wrapText="1" readingOrder="1"/>
    </xf>
    <xf numFmtId="0" fontId="33" fillId="4" borderId="1" xfId="0" applyFont="1" applyFill="1" applyBorder="1" applyAlignment="1">
      <alignment horizontal="center" vertical="center" wrapText="1" readingOrder="1"/>
    </xf>
    <xf numFmtId="0" fontId="33" fillId="8" borderId="1" xfId="0" applyFont="1" applyFill="1" applyBorder="1" applyAlignment="1">
      <alignment horizontal="center" vertical="center" wrapText="1" readingOrder="1"/>
    </xf>
    <xf numFmtId="0" fontId="34" fillId="9" borderId="1" xfId="0" applyFont="1" applyFill="1" applyBorder="1" applyAlignment="1">
      <alignment horizontal="center" vertical="center" wrapText="1" readingOrder="1"/>
    </xf>
    <xf numFmtId="0" fontId="33" fillId="0" borderId="11" xfId="0" applyFont="1" applyBorder="1" applyAlignment="1">
      <alignment horizontal="center" vertical="center" wrapText="1" readingOrder="1"/>
    </xf>
    <xf numFmtId="0" fontId="33" fillId="0" borderId="1" xfId="0" applyFont="1" applyBorder="1" applyAlignment="1">
      <alignment horizontal="center" vertical="center" wrapText="1" readingOrder="1"/>
    </xf>
    <xf numFmtId="0" fontId="19" fillId="11" borderId="12" xfId="0" applyFont="1" applyFill="1" applyBorder="1" applyAlignment="1" applyProtection="1">
      <alignment horizontal="center" vertical="center" wrapText="1" readingOrder="1"/>
      <protection hidden="1"/>
    </xf>
    <xf numFmtId="0" fontId="19" fillId="11" borderId="19" xfId="0" applyFont="1" applyFill="1" applyBorder="1" applyAlignment="1" applyProtection="1">
      <alignment horizontal="center" vertical="center" wrapText="1" readingOrder="1"/>
      <protection hidden="1"/>
    </xf>
    <xf numFmtId="0" fontId="19" fillId="11" borderId="13" xfId="0" applyFont="1" applyFill="1" applyBorder="1" applyAlignment="1" applyProtection="1">
      <alignment horizontal="center" vertical="center" wrapText="1" readingOrder="1"/>
      <protection hidden="1"/>
    </xf>
    <xf numFmtId="0" fontId="19" fillId="12" borderId="12" xfId="0" applyFont="1" applyFill="1" applyBorder="1" applyAlignment="1" applyProtection="1">
      <alignment horizontal="center" wrapText="1" readingOrder="1"/>
      <protection hidden="1"/>
    </xf>
    <xf numFmtId="0" fontId="19" fillId="12" borderId="19" xfId="0" applyFont="1" applyFill="1" applyBorder="1" applyAlignment="1" applyProtection="1">
      <alignment horizontal="center" wrapText="1" readingOrder="1"/>
      <protection hidden="1"/>
    </xf>
    <xf numFmtId="0" fontId="19" fillId="12" borderId="13" xfId="0" applyFont="1" applyFill="1" applyBorder="1" applyAlignment="1" applyProtection="1">
      <alignment horizontal="center" wrapText="1" readingOrder="1"/>
      <protection hidden="1"/>
    </xf>
    <xf numFmtId="0" fontId="19" fillId="11" borderId="14" xfId="0" applyFont="1" applyFill="1" applyBorder="1" applyAlignment="1" applyProtection="1">
      <alignment horizontal="center" vertical="center" wrapText="1" readingOrder="1"/>
      <protection hidden="1"/>
    </xf>
    <xf numFmtId="0" fontId="19" fillId="11" borderId="0" xfId="0" applyFont="1" applyFill="1" applyBorder="1" applyAlignment="1" applyProtection="1">
      <alignment horizontal="center" vertical="center" wrapText="1" readingOrder="1"/>
      <protection hidden="1"/>
    </xf>
    <xf numFmtId="0" fontId="19" fillId="11" borderId="15" xfId="0" applyFont="1" applyFill="1" applyBorder="1" applyAlignment="1" applyProtection="1">
      <alignment horizontal="center" vertical="center" wrapText="1" readingOrder="1"/>
      <protection hidden="1"/>
    </xf>
    <xf numFmtId="0" fontId="19" fillId="12" borderId="14" xfId="0" applyFont="1" applyFill="1" applyBorder="1" applyAlignment="1" applyProtection="1">
      <alignment horizontal="center" wrapText="1" readingOrder="1"/>
      <protection hidden="1"/>
    </xf>
    <xf numFmtId="0" fontId="19" fillId="12" borderId="0" xfId="0" applyFont="1" applyFill="1" applyBorder="1" applyAlignment="1" applyProtection="1">
      <alignment horizontal="center" wrapText="1" readingOrder="1"/>
      <protection hidden="1"/>
    </xf>
    <xf numFmtId="0" fontId="19" fillId="12" borderId="15" xfId="0" applyFont="1" applyFill="1" applyBorder="1" applyAlignment="1" applyProtection="1">
      <alignment horizontal="center" wrapText="1" readingOrder="1"/>
      <protection hidden="1"/>
    </xf>
    <xf numFmtId="0" fontId="19" fillId="11" borderId="0" xfId="0" applyFont="1" applyFill="1" applyAlignment="1" applyProtection="1">
      <alignment horizontal="center" vertical="center" wrapText="1" readingOrder="1"/>
      <protection hidden="1"/>
    </xf>
    <xf numFmtId="0" fontId="19" fillId="11" borderId="16" xfId="0" applyFont="1" applyFill="1" applyBorder="1" applyAlignment="1" applyProtection="1">
      <alignment horizontal="center" vertical="center" wrapText="1" readingOrder="1"/>
      <protection hidden="1"/>
    </xf>
    <xf numFmtId="0" fontId="19" fillId="11" borderId="18" xfId="0" applyFont="1" applyFill="1" applyBorder="1" applyAlignment="1" applyProtection="1">
      <alignment horizontal="center" vertical="center" wrapText="1" readingOrder="1"/>
      <protection hidden="1"/>
    </xf>
    <xf numFmtId="0" fontId="19" fillId="11" borderId="17" xfId="0" applyFont="1" applyFill="1" applyBorder="1" applyAlignment="1" applyProtection="1">
      <alignment horizontal="center" vertical="center" wrapText="1" readingOrder="1"/>
      <protection hidden="1"/>
    </xf>
    <xf numFmtId="0" fontId="19" fillId="12" borderId="16" xfId="0" applyFont="1" applyFill="1" applyBorder="1" applyAlignment="1" applyProtection="1">
      <alignment horizontal="center" wrapText="1" readingOrder="1"/>
      <protection hidden="1"/>
    </xf>
    <xf numFmtId="0" fontId="19" fillId="12" borderId="18" xfId="0" applyFont="1" applyFill="1" applyBorder="1" applyAlignment="1" applyProtection="1">
      <alignment horizontal="center" wrapText="1" readingOrder="1"/>
      <protection hidden="1"/>
    </xf>
    <xf numFmtId="0" fontId="19" fillId="12" borderId="17" xfId="0" applyFont="1" applyFill="1" applyBorder="1" applyAlignment="1" applyProtection="1">
      <alignment horizontal="center" wrapText="1" readingOrder="1"/>
      <protection hidden="1"/>
    </xf>
    <xf numFmtId="0" fontId="19" fillId="13" borderId="12" xfId="0" applyFont="1" applyFill="1" applyBorder="1" applyAlignment="1" applyProtection="1">
      <alignment horizontal="center" wrapText="1" readingOrder="1"/>
      <protection hidden="1"/>
    </xf>
    <xf numFmtId="0" fontId="19" fillId="13" borderId="19" xfId="0" applyFont="1" applyFill="1" applyBorder="1" applyAlignment="1" applyProtection="1">
      <alignment horizontal="center" wrapText="1" readingOrder="1"/>
      <protection hidden="1"/>
    </xf>
    <xf numFmtId="0" fontId="19" fillId="13" borderId="13" xfId="0" applyFont="1" applyFill="1" applyBorder="1" applyAlignment="1" applyProtection="1">
      <alignment horizontal="center" wrapText="1" readingOrder="1"/>
      <protection hidden="1"/>
    </xf>
    <xf numFmtId="0" fontId="19" fillId="13" borderId="14" xfId="0" applyFont="1" applyFill="1" applyBorder="1" applyAlignment="1" applyProtection="1">
      <alignment horizontal="center" wrapText="1" readingOrder="1"/>
      <protection hidden="1"/>
    </xf>
    <xf numFmtId="0" fontId="19" fillId="13" borderId="0" xfId="0" applyFont="1" applyFill="1" applyBorder="1" applyAlignment="1" applyProtection="1">
      <alignment horizontal="center" wrapText="1" readingOrder="1"/>
      <protection hidden="1"/>
    </xf>
    <xf numFmtId="0" fontId="19" fillId="13" borderId="15" xfId="0" applyFont="1" applyFill="1" applyBorder="1" applyAlignment="1" applyProtection="1">
      <alignment horizontal="center" wrapText="1" readingOrder="1"/>
      <protection hidden="1"/>
    </xf>
    <xf numFmtId="0" fontId="19" fillId="13" borderId="16" xfId="0" applyFont="1" applyFill="1" applyBorder="1" applyAlignment="1" applyProtection="1">
      <alignment horizontal="center" wrapText="1" readingOrder="1"/>
      <protection hidden="1"/>
    </xf>
    <xf numFmtId="0" fontId="19" fillId="13" borderId="18" xfId="0" applyFont="1" applyFill="1" applyBorder="1" applyAlignment="1" applyProtection="1">
      <alignment horizontal="center" wrapText="1" readingOrder="1"/>
      <protection hidden="1"/>
    </xf>
    <xf numFmtId="0" fontId="19" fillId="13" borderId="17" xfId="0" applyFont="1" applyFill="1" applyBorder="1" applyAlignment="1" applyProtection="1">
      <alignment horizontal="center" wrapText="1" readingOrder="1"/>
      <protection hidden="1"/>
    </xf>
    <xf numFmtId="0" fontId="19" fillId="5" borderId="12" xfId="0" applyFont="1" applyFill="1" applyBorder="1" applyAlignment="1" applyProtection="1">
      <alignment horizontal="center" wrapText="1" readingOrder="1"/>
      <protection hidden="1"/>
    </xf>
    <xf numFmtId="0" fontId="19" fillId="5" borderId="19" xfId="0" applyFont="1" applyFill="1" applyBorder="1" applyAlignment="1" applyProtection="1">
      <alignment horizontal="center" wrapText="1" readingOrder="1"/>
      <protection hidden="1"/>
    </xf>
    <xf numFmtId="0" fontId="19" fillId="5" borderId="13" xfId="0" applyFont="1" applyFill="1" applyBorder="1" applyAlignment="1" applyProtection="1">
      <alignment horizontal="center" wrapText="1" readingOrder="1"/>
      <protection hidden="1"/>
    </xf>
    <xf numFmtId="0" fontId="19" fillId="5" borderId="14" xfId="0" applyFont="1" applyFill="1" applyBorder="1" applyAlignment="1" applyProtection="1">
      <alignment horizontal="center" wrapText="1" readingOrder="1"/>
      <protection hidden="1"/>
    </xf>
    <xf numFmtId="0" fontId="19" fillId="5" borderId="0" xfId="0" applyFont="1" applyFill="1" applyBorder="1" applyAlignment="1" applyProtection="1">
      <alignment horizontal="center" wrapText="1" readingOrder="1"/>
      <protection hidden="1"/>
    </xf>
    <xf numFmtId="0" fontId="19" fillId="5" borderId="15" xfId="0" applyFont="1" applyFill="1" applyBorder="1" applyAlignment="1" applyProtection="1">
      <alignment horizontal="center" wrapText="1" readingOrder="1"/>
      <protection hidden="1"/>
    </xf>
    <xf numFmtId="0" fontId="19" fillId="5" borderId="16" xfId="0" applyFont="1" applyFill="1" applyBorder="1" applyAlignment="1" applyProtection="1">
      <alignment horizontal="center" wrapText="1" readingOrder="1"/>
      <protection hidden="1"/>
    </xf>
    <xf numFmtId="0" fontId="19" fillId="5" borderId="18" xfId="0" applyFont="1" applyFill="1" applyBorder="1" applyAlignment="1" applyProtection="1">
      <alignment horizontal="center" wrapText="1" readingOrder="1"/>
      <protection hidden="1"/>
    </xf>
    <xf numFmtId="0" fontId="19" fillId="5" borderId="17" xfId="0" applyFont="1" applyFill="1" applyBorder="1" applyAlignment="1" applyProtection="1">
      <alignment horizontal="center" wrapText="1" readingOrder="1"/>
      <protection hidden="1"/>
    </xf>
    <xf numFmtId="0" fontId="23" fillId="13" borderId="19" xfId="0" applyFont="1" applyFill="1" applyBorder="1" applyAlignment="1" applyProtection="1">
      <alignment horizontal="center" wrapText="1" readingOrder="1"/>
      <protection hidden="1"/>
    </xf>
    <xf numFmtId="0" fontId="0" fillId="3" borderId="0" xfId="0" applyFill="1"/>
    <xf numFmtId="0" fontId="49" fillId="3" borderId="51" xfId="2" applyFont="1" applyFill="1" applyBorder="1" applyProtection="1"/>
    <xf numFmtId="0" fontId="49" fillId="3" borderId="52" xfId="2" applyFont="1" applyFill="1" applyBorder="1" applyProtection="1"/>
    <xf numFmtId="0" fontId="49" fillId="3" borderId="53" xfId="2" applyFont="1" applyFill="1" applyBorder="1" applyProtection="1"/>
    <xf numFmtId="0" fontId="16" fillId="3" borderId="0" xfId="0" applyFont="1" applyFill="1" applyAlignment="1">
      <alignment vertical="center"/>
    </xf>
    <xf numFmtId="0" fontId="5" fillId="3" borderId="0" xfId="0" applyFont="1" applyFill="1"/>
    <xf numFmtId="0" fontId="36" fillId="3" borderId="0" xfId="0" applyFont="1" applyFill="1"/>
    <xf numFmtId="0" fontId="37" fillId="3" borderId="34" xfId="0" applyFont="1" applyFill="1" applyBorder="1" applyAlignment="1">
      <alignment horizontal="center" vertical="center" wrapText="1" readingOrder="1"/>
    </xf>
    <xf numFmtId="0" fontId="38" fillId="3" borderId="34" xfId="0" applyFont="1" applyFill="1" applyBorder="1" applyAlignment="1">
      <alignment horizontal="justify" vertical="center" wrapText="1" readingOrder="1"/>
    </xf>
    <xf numFmtId="9" fontId="37" fillId="3" borderId="43" xfId="0" applyNumberFormat="1" applyFont="1" applyFill="1" applyBorder="1" applyAlignment="1">
      <alignment horizontal="center" vertical="center" wrapText="1" readingOrder="1"/>
    </xf>
    <xf numFmtId="0" fontId="37" fillId="3" borderId="33" xfId="0" applyFont="1" applyFill="1" applyBorder="1" applyAlignment="1">
      <alignment horizontal="center" vertical="center" wrapText="1" readingOrder="1"/>
    </xf>
    <xf numFmtId="0" fontId="38" fillId="3" borderId="33" xfId="0" applyFont="1" applyFill="1" applyBorder="1" applyAlignment="1">
      <alignment horizontal="justify" vertical="center" wrapText="1" readingOrder="1"/>
    </xf>
    <xf numFmtId="9" fontId="37" fillId="3" borderId="38" xfId="0" applyNumberFormat="1" applyFont="1" applyFill="1" applyBorder="1" applyAlignment="1">
      <alignment horizontal="center" vertical="center" wrapText="1" readingOrder="1"/>
    </xf>
    <xf numFmtId="0" fontId="38" fillId="3" borderId="38" xfId="0" applyFont="1" applyFill="1" applyBorder="1" applyAlignment="1">
      <alignment horizontal="center" vertical="center" wrapText="1" readingOrder="1"/>
    </xf>
    <xf numFmtId="0" fontId="37" fillId="3" borderId="40" xfId="0" applyFont="1" applyFill="1" applyBorder="1" applyAlignment="1">
      <alignment horizontal="center" vertical="center" wrapText="1" readingOrder="1"/>
    </xf>
    <xf numFmtId="0" fontId="38" fillId="3" borderId="40" xfId="0" applyFont="1" applyFill="1" applyBorder="1" applyAlignment="1">
      <alignment horizontal="justify" vertical="center" wrapText="1" readingOrder="1"/>
    </xf>
    <xf numFmtId="0" fontId="38" fillId="3" borderId="41" xfId="0" applyFont="1" applyFill="1" applyBorder="1" applyAlignment="1">
      <alignment horizontal="center" vertical="center" wrapText="1" readingOrder="1"/>
    </xf>
    <xf numFmtId="0" fontId="46" fillId="3" borderId="0" xfId="0" applyFont="1" applyFill="1"/>
    <xf numFmtId="0" fontId="37" fillId="15" borderId="45" xfId="0" applyFont="1" applyFill="1" applyBorder="1" applyAlignment="1">
      <alignment horizontal="center" vertical="center" wrapText="1" readingOrder="1"/>
    </xf>
    <xf numFmtId="0" fontId="37" fillId="15" borderId="46" xfId="0" applyFont="1" applyFill="1" applyBorder="1" applyAlignment="1">
      <alignment horizontal="center" vertical="center" wrapText="1" readingOrder="1"/>
    </xf>
    <xf numFmtId="0" fontId="13" fillId="3" borderId="0" xfId="0" applyFont="1" applyFill="1"/>
    <xf numFmtId="0" fontId="31" fillId="3" borderId="0" xfId="0" applyFont="1" applyFill="1" applyAlignment="1">
      <alignment horizontal="center" vertical="center" wrapText="1"/>
    </xf>
    <xf numFmtId="0" fontId="12" fillId="3" borderId="0" xfId="0" applyFont="1" applyFill="1" applyBorder="1" applyAlignment="1">
      <alignment horizontal="justify" vertical="center" wrapText="1" readingOrder="1"/>
    </xf>
    <xf numFmtId="0" fontId="4" fillId="3" borderId="0" xfId="0" applyFont="1" applyFill="1" applyAlignment="1">
      <alignment vertical="center"/>
    </xf>
    <xf numFmtId="0" fontId="15" fillId="3" borderId="0" xfId="0" applyFont="1" applyFill="1"/>
    <xf numFmtId="0" fontId="4" fillId="3" borderId="0" xfId="0" applyFont="1" applyFill="1" applyAlignment="1">
      <alignment horizontal="left" vertical="center"/>
    </xf>
    <xf numFmtId="0" fontId="49" fillId="3" borderId="14" xfId="2" applyFont="1" applyFill="1" applyBorder="1" applyProtection="1"/>
    <xf numFmtId="0" fontId="54" fillId="3" borderId="0" xfId="0" applyFont="1" applyFill="1" applyBorder="1" applyAlignment="1" applyProtection="1">
      <alignment horizontal="left" vertical="center" wrapText="1"/>
    </xf>
    <xf numFmtId="0" fontId="55" fillId="3" borderId="0" xfId="0" applyFont="1" applyFill="1" applyBorder="1" applyAlignment="1" applyProtection="1">
      <alignment horizontal="left" vertical="top" wrapText="1"/>
    </xf>
    <xf numFmtId="0" fontId="49" fillId="3" borderId="0" xfId="2" applyFont="1" applyFill="1" applyBorder="1" applyProtection="1"/>
    <xf numFmtId="0" fontId="49" fillId="3" borderId="15" xfId="2" applyFont="1" applyFill="1" applyBorder="1" applyProtection="1"/>
    <xf numFmtId="0" fontId="49" fillId="3" borderId="16" xfId="2" applyFont="1" applyFill="1" applyBorder="1" applyProtection="1"/>
    <xf numFmtId="0" fontId="49" fillId="3" borderId="18" xfId="2" applyFont="1" applyFill="1" applyBorder="1" applyProtection="1"/>
    <xf numFmtId="0" fontId="49" fillId="3" borderId="17" xfId="2" applyFont="1" applyFill="1" applyBorder="1" applyProtection="1"/>
    <xf numFmtId="0" fontId="53" fillId="3" borderId="0" xfId="2" applyFont="1" applyFill="1" applyBorder="1" applyAlignment="1" applyProtection="1">
      <alignment horizontal="left" vertical="center" wrapText="1"/>
    </xf>
    <xf numFmtId="0" fontId="49" fillId="3" borderId="0" xfId="2" applyFont="1" applyFill="1" applyBorder="1" applyAlignment="1" applyProtection="1">
      <alignment horizontal="left" vertical="center" wrapText="1"/>
    </xf>
    <xf numFmtId="0" fontId="49" fillId="3" borderId="0" xfId="2" quotePrefix="1" applyFont="1" applyFill="1" applyBorder="1" applyAlignment="1" applyProtection="1">
      <alignment horizontal="left" vertical="center" wrapText="1"/>
    </xf>
    <xf numFmtId="0" fontId="49" fillId="3" borderId="15" xfId="2" applyFont="1" applyFill="1" applyBorder="1" applyAlignment="1" applyProtection="1"/>
    <xf numFmtId="0" fontId="51" fillId="3" borderId="14" xfId="2" quotePrefix="1" applyFont="1" applyFill="1" applyBorder="1" applyAlignment="1" applyProtection="1">
      <alignment horizontal="left" vertical="top" wrapText="1"/>
    </xf>
    <xf numFmtId="0" fontId="52" fillId="3" borderId="0" xfId="2" quotePrefix="1" applyFont="1" applyFill="1" applyBorder="1" applyAlignment="1" applyProtection="1">
      <alignment horizontal="left" vertical="top" wrapText="1"/>
    </xf>
    <xf numFmtId="0" fontId="52" fillId="3" borderId="15" xfId="2" quotePrefix="1" applyFont="1" applyFill="1" applyBorder="1" applyAlignment="1" applyProtection="1">
      <alignment horizontal="left" vertical="top" wrapText="1"/>
    </xf>
    <xf numFmtId="0" fontId="1" fillId="0" borderId="2" xfId="0" applyFont="1" applyBorder="1" applyAlignment="1" applyProtection="1">
      <alignment horizontal="center" vertical="top"/>
    </xf>
    <xf numFmtId="0" fontId="6" fillId="0" borderId="2" xfId="0" applyFont="1" applyBorder="1" applyAlignment="1" applyProtection="1">
      <alignment horizontal="justify" vertical="top" wrapText="1"/>
      <protection locked="0"/>
    </xf>
    <xf numFmtId="0" fontId="1" fillId="0" borderId="2" xfId="0" applyFont="1" applyBorder="1" applyAlignment="1" applyProtection="1">
      <alignment horizontal="center" vertical="top"/>
      <protection hidden="1"/>
    </xf>
    <xf numFmtId="0" fontId="1" fillId="0" borderId="2" xfId="0" applyFont="1" applyBorder="1" applyAlignment="1" applyProtection="1">
      <alignment horizontal="center" vertical="top" textRotation="90"/>
      <protection locked="0"/>
    </xf>
    <xf numFmtId="9" fontId="1" fillId="0" borderId="2" xfId="0" applyNumberFormat="1" applyFont="1" applyBorder="1" applyAlignment="1" applyProtection="1">
      <alignment horizontal="center" vertical="top"/>
      <protection hidden="1"/>
    </xf>
    <xf numFmtId="164" fontId="1" fillId="0" borderId="2" xfId="1" applyNumberFormat="1" applyFont="1" applyBorder="1" applyAlignment="1">
      <alignment horizontal="center" vertical="top"/>
    </xf>
    <xf numFmtId="0" fontId="4" fillId="0" borderId="2" xfId="0" applyFont="1" applyFill="1" applyBorder="1" applyAlignment="1" applyProtection="1">
      <alignment horizontal="center" vertical="top" textRotation="90" wrapText="1"/>
      <protection hidden="1"/>
    </xf>
    <xf numFmtId="9" fontId="1" fillId="0" borderId="4" xfId="0" applyNumberFormat="1" applyFont="1" applyBorder="1" applyAlignment="1" applyProtection="1">
      <alignment horizontal="center" vertical="top"/>
      <protection hidden="1"/>
    </xf>
    <xf numFmtId="0" fontId="4" fillId="0" borderId="2" xfId="0" applyFont="1" applyBorder="1" applyAlignment="1" applyProtection="1">
      <alignment horizontal="center" vertical="top" textRotation="90"/>
      <protection hidden="1"/>
    </xf>
    <xf numFmtId="0" fontId="1" fillId="0" borderId="4" xfId="0" applyFont="1" applyBorder="1" applyAlignment="1" applyProtection="1">
      <alignment horizontal="center" vertical="top" textRotation="90"/>
      <protection locked="0"/>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14" fontId="1" fillId="0" borderId="2" xfId="0" applyNumberFormat="1" applyFont="1" applyBorder="1" applyAlignment="1" applyProtection="1">
      <alignment horizontal="center" vertical="top"/>
      <protection locked="0"/>
    </xf>
    <xf numFmtId="0" fontId="1" fillId="0" borderId="2" xfId="0" applyFont="1" applyBorder="1" applyAlignment="1" applyProtection="1">
      <alignment horizontal="justify" vertical="top"/>
      <protection locked="0"/>
    </xf>
    <xf numFmtId="164" fontId="1" fillId="9" borderId="2" xfId="1" applyNumberFormat="1" applyFont="1" applyFill="1" applyBorder="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35" fillId="0" borderId="75" xfId="0" applyFont="1" applyBorder="1" applyAlignment="1" applyProtection="1">
      <alignment horizontal="center" vertical="center" wrapText="1"/>
      <protection locked="0"/>
    </xf>
    <xf numFmtId="0" fontId="58" fillId="0" borderId="75" xfId="0" applyFont="1" applyBorder="1" applyAlignment="1" applyProtection="1">
      <alignment horizontal="center" vertical="center" wrapText="1"/>
      <protection locked="0"/>
    </xf>
    <xf numFmtId="0" fontId="35" fillId="0" borderId="76" xfId="0" applyFont="1" applyBorder="1" applyAlignment="1" applyProtection="1">
      <alignment horizontal="center" vertical="center" wrapText="1"/>
      <protection locked="0"/>
    </xf>
    <xf numFmtId="0" fontId="1" fillId="0" borderId="8" xfId="0" applyFont="1" applyBorder="1" applyAlignment="1" applyProtection="1">
      <alignment vertical="center" wrapText="1"/>
      <protection locked="0"/>
    </xf>
    <xf numFmtId="0" fontId="1" fillId="0" borderId="4"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8" xfId="0" applyFont="1" applyBorder="1" applyAlignment="1" applyProtection="1">
      <alignment vertical="center"/>
    </xf>
    <xf numFmtId="0" fontId="1" fillId="0" borderId="8" xfId="0" applyFont="1" applyBorder="1" applyAlignment="1" applyProtection="1">
      <alignment vertical="top" wrapText="1"/>
      <protection locked="0"/>
    </xf>
    <xf numFmtId="0" fontId="1" fillId="0" borderId="5" xfId="0" applyFont="1" applyBorder="1" applyAlignment="1" applyProtection="1">
      <alignment vertical="top" wrapText="1"/>
      <protection locked="0"/>
    </xf>
    <xf numFmtId="0" fontId="1" fillId="0" borderId="8" xfId="0" applyFont="1" applyBorder="1" applyAlignment="1" applyProtection="1">
      <alignment vertical="top"/>
      <protection locked="0"/>
    </xf>
    <xf numFmtId="0" fontId="1" fillId="0" borderId="5" xfId="0" applyFont="1" applyBorder="1" applyAlignment="1" applyProtection="1">
      <alignment vertical="top"/>
      <protection locked="0"/>
    </xf>
    <xf numFmtId="0" fontId="4" fillId="0" borderId="8" xfId="0" applyFont="1" applyFill="1" applyBorder="1" applyAlignment="1" applyProtection="1">
      <alignment vertical="top" wrapText="1"/>
      <protection hidden="1"/>
    </xf>
    <xf numFmtId="0" fontId="4" fillId="0" borderId="5" xfId="0" applyFont="1" applyFill="1" applyBorder="1" applyAlignment="1" applyProtection="1">
      <alignment vertical="top" wrapText="1"/>
      <protection hidden="1"/>
    </xf>
    <xf numFmtId="9" fontId="1" fillId="0" borderId="8" xfId="0" applyNumberFormat="1" applyFont="1" applyBorder="1" applyAlignment="1" applyProtection="1">
      <alignment vertical="top" wrapText="1"/>
      <protection hidden="1"/>
    </xf>
    <xf numFmtId="9" fontId="1" fillId="0" borderId="5" xfId="0" applyNumberFormat="1" applyFont="1" applyBorder="1" applyAlignment="1" applyProtection="1">
      <alignment vertical="top" wrapText="1"/>
      <protection hidden="1"/>
    </xf>
    <xf numFmtId="9" fontId="1" fillId="0" borderId="8" xfId="0" applyNumberFormat="1" applyFont="1" applyBorder="1" applyAlignment="1" applyProtection="1">
      <alignment vertical="top" wrapText="1"/>
      <protection locked="0"/>
    </xf>
    <xf numFmtId="9" fontId="1" fillId="0" borderId="5" xfId="0" applyNumberFormat="1" applyFont="1" applyBorder="1" applyAlignment="1" applyProtection="1">
      <alignment vertical="top" wrapText="1"/>
      <protection locked="0"/>
    </xf>
    <xf numFmtId="0" fontId="4" fillId="0" borderId="8" xfId="0" applyFont="1" applyBorder="1" applyAlignment="1" applyProtection="1">
      <alignment vertical="top"/>
      <protection hidden="1"/>
    </xf>
    <xf numFmtId="0" fontId="4" fillId="0" borderId="5" xfId="0" applyFont="1" applyBorder="1" applyAlignment="1" applyProtection="1">
      <alignment vertical="top"/>
      <protection hidden="1"/>
    </xf>
    <xf numFmtId="0" fontId="6" fillId="0" borderId="5" xfId="0" applyFont="1" applyBorder="1" applyAlignment="1" applyProtection="1">
      <alignment horizontal="justify" vertical="top" wrapText="1"/>
      <protection locked="0"/>
    </xf>
    <xf numFmtId="0" fontId="1" fillId="0" borderId="5" xfId="0" applyFont="1" applyBorder="1" applyAlignment="1" applyProtection="1">
      <alignment horizontal="center" vertical="top"/>
      <protection hidden="1"/>
    </xf>
    <xf numFmtId="0" fontId="1" fillId="0" borderId="5" xfId="0" applyFont="1" applyBorder="1" applyAlignment="1" applyProtection="1">
      <alignment horizontal="center" vertical="top" textRotation="90"/>
      <protection locked="0"/>
    </xf>
    <xf numFmtId="9" fontId="1" fillId="0" borderId="5" xfId="0" applyNumberFormat="1" applyFont="1" applyBorder="1" applyAlignment="1" applyProtection="1">
      <alignment horizontal="center" vertical="top"/>
      <protection hidden="1"/>
    </xf>
    <xf numFmtId="164" fontId="1" fillId="0" borderId="5" xfId="1" applyNumberFormat="1" applyFont="1" applyBorder="1" applyAlignment="1">
      <alignment horizontal="center" vertical="top"/>
    </xf>
    <xf numFmtId="0" fontId="4" fillId="0" borderId="5" xfId="0" applyFont="1" applyFill="1" applyBorder="1" applyAlignment="1" applyProtection="1">
      <alignment horizontal="center" vertical="top" textRotation="90" wrapText="1"/>
      <protection hidden="1"/>
    </xf>
    <xf numFmtId="9" fontId="1" fillId="0" borderId="8" xfId="0" applyNumberFormat="1" applyFont="1" applyBorder="1" applyAlignment="1" applyProtection="1">
      <alignment horizontal="center" vertical="top"/>
      <protection hidden="1"/>
    </xf>
    <xf numFmtId="0" fontId="4" fillId="0" borderId="5" xfId="0" applyFont="1" applyBorder="1" applyAlignment="1" applyProtection="1">
      <alignment horizontal="center" vertical="top" textRotation="90"/>
      <protection hidden="1"/>
    </xf>
    <xf numFmtId="0" fontId="1" fillId="0" borderId="8" xfId="0" applyFont="1" applyBorder="1" applyAlignment="1" applyProtection="1">
      <alignment horizontal="center" vertical="top" textRotation="90"/>
      <protection locked="0"/>
    </xf>
    <xf numFmtId="14" fontId="1" fillId="0" borderId="5" xfId="0" applyNumberFormat="1" applyFont="1" applyBorder="1" applyAlignment="1" applyProtection="1">
      <alignment horizontal="center" vertical="top"/>
      <protection locked="0"/>
    </xf>
    <xf numFmtId="0" fontId="1" fillId="0" borderId="33" xfId="0" applyFont="1" applyBorder="1" applyAlignment="1" applyProtection="1">
      <alignment horizontal="center" vertical="center" wrapText="1"/>
      <protection locked="0"/>
    </xf>
    <xf numFmtId="0" fontId="1" fillId="3" borderId="33" xfId="0" applyFont="1" applyFill="1" applyBorder="1" applyAlignment="1" applyProtection="1">
      <alignment horizontal="center" vertical="center" wrapText="1"/>
      <protection locked="0"/>
    </xf>
    <xf numFmtId="0" fontId="2" fillId="0" borderId="33" xfId="0" applyFont="1" applyBorder="1" applyAlignment="1" applyProtection="1">
      <alignment horizontal="center" vertical="center" wrapText="1"/>
      <protection locked="0"/>
    </xf>
    <xf numFmtId="14" fontId="1" fillId="0" borderId="33" xfId="0" applyNumberFormat="1" applyFont="1" applyBorder="1" applyAlignment="1" applyProtection="1">
      <alignment horizontal="center" vertical="center"/>
      <protection locked="0"/>
    </xf>
    <xf numFmtId="0" fontId="1" fillId="0" borderId="33" xfId="0" applyFont="1" applyBorder="1" applyAlignment="1" applyProtection="1">
      <alignment horizontal="center" vertical="center"/>
    </xf>
    <xf numFmtId="0" fontId="1"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textRotation="90"/>
      <protection locked="0"/>
    </xf>
    <xf numFmtId="9" fontId="1" fillId="0" borderId="33" xfId="0" applyNumberFormat="1" applyFont="1" applyBorder="1" applyAlignment="1" applyProtection="1">
      <alignment horizontal="center" vertical="center"/>
      <protection hidden="1"/>
    </xf>
    <xf numFmtId="164" fontId="1" fillId="0" borderId="33" xfId="1" applyNumberFormat="1" applyFont="1" applyBorder="1" applyAlignment="1">
      <alignment horizontal="center" vertical="center"/>
    </xf>
    <xf numFmtId="0" fontId="4" fillId="0" borderId="33" xfId="0" applyFont="1" applyFill="1" applyBorder="1" applyAlignment="1" applyProtection="1">
      <alignment horizontal="center" vertical="center" textRotation="90" wrapText="1"/>
      <protection hidden="1"/>
    </xf>
    <xf numFmtId="0" fontId="4" fillId="0" borderId="33" xfId="0" applyFont="1" applyBorder="1" applyAlignment="1" applyProtection="1">
      <alignment horizontal="center" vertical="center" textRotation="90"/>
      <protection hidden="1"/>
    </xf>
    <xf numFmtId="0" fontId="1" fillId="0" borderId="33" xfId="0" applyFont="1" applyBorder="1" applyAlignment="1" applyProtection="1">
      <alignment horizontal="center" vertical="center"/>
      <protection locked="0"/>
    </xf>
    <xf numFmtId="0" fontId="4" fillId="0" borderId="33" xfId="0" applyFont="1" applyFill="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locked="0"/>
    </xf>
    <xf numFmtId="0" fontId="4" fillId="0" borderId="33" xfId="0" applyFont="1" applyBorder="1" applyAlignment="1" applyProtection="1">
      <alignment horizontal="center" vertical="center"/>
      <protection hidden="1"/>
    </xf>
    <xf numFmtId="0" fontId="1" fillId="0" borderId="2" xfId="0" applyFont="1" applyBorder="1" applyAlignment="1" applyProtection="1">
      <alignment horizontal="center" vertical="center"/>
    </xf>
    <xf numFmtId="0" fontId="6" fillId="0" borderId="2" xfId="0" applyFont="1" applyBorder="1" applyAlignment="1" applyProtection="1">
      <alignment horizontal="justify" vertical="center" wrapText="1"/>
      <protection locked="0"/>
    </xf>
    <xf numFmtId="0" fontId="59" fillId="0" borderId="77" xfId="0" applyFont="1" applyBorder="1" applyAlignment="1" applyProtection="1">
      <alignment vertical="center"/>
      <protection locked="0"/>
    </xf>
    <xf numFmtId="0" fontId="1" fillId="0" borderId="8" xfId="0" applyFont="1" applyBorder="1" applyAlignment="1" applyProtection="1">
      <alignment vertical="center"/>
      <protection locked="0"/>
    </xf>
    <xf numFmtId="0" fontId="4" fillId="0" borderId="8" xfId="0" applyFont="1" applyFill="1" applyBorder="1" applyAlignment="1" applyProtection="1">
      <alignment vertical="center" wrapText="1"/>
      <protection hidden="1"/>
    </xf>
    <xf numFmtId="9" fontId="1" fillId="0" borderId="8" xfId="0" applyNumberFormat="1" applyFont="1" applyBorder="1" applyAlignment="1" applyProtection="1">
      <alignment vertical="center" wrapText="1"/>
      <protection hidden="1"/>
    </xf>
    <xf numFmtId="9" fontId="1" fillId="0" borderId="8" xfId="0" applyNumberFormat="1" applyFont="1" applyBorder="1" applyAlignment="1" applyProtection="1">
      <alignment vertical="center" wrapText="1"/>
      <protection locked="0"/>
    </xf>
    <xf numFmtId="0" fontId="35" fillId="0" borderId="76" xfId="0" applyFont="1" applyBorder="1" applyAlignment="1" applyProtection="1">
      <alignment vertical="center" wrapText="1"/>
      <protection locked="0"/>
    </xf>
    <xf numFmtId="0" fontId="4" fillId="0" borderId="8" xfId="0" applyFont="1" applyBorder="1" applyAlignment="1" applyProtection="1">
      <alignment vertical="center"/>
      <protection hidden="1"/>
    </xf>
    <xf numFmtId="0" fontId="1" fillId="0" borderId="8" xfId="0" applyFont="1" applyBorder="1" applyAlignment="1" applyProtection="1">
      <alignment vertical="top" wrapText="1"/>
    </xf>
    <xf numFmtId="0" fontId="58" fillId="0" borderId="76" xfId="0" applyFont="1" applyBorder="1" applyAlignment="1" applyProtection="1">
      <alignment horizontal="center" vertical="center" wrapText="1"/>
      <protection locked="0"/>
    </xf>
    <xf numFmtId="0" fontId="35" fillId="0" borderId="80" xfId="0" applyFont="1" applyBorder="1" applyAlignment="1" applyProtection="1">
      <alignment vertical="center" wrapText="1"/>
      <protection locked="0"/>
    </xf>
    <xf numFmtId="0" fontId="1" fillId="0" borderId="33" xfId="0" applyFont="1" applyBorder="1" applyAlignment="1" applyProtection="1">
      <alignment horizontal="center" vertical="center" wrapText="1"/>
      <protection locked="0"/>
    </xf>
    <xf numFmtId="0" fontId="6" fillId="0" borderId="4" xfId="0" applyFont="1" applyBorder="1" applyAlignment="1" applyProtection="1">
      <alignment horizontal="justify" vertical="top" wrapText="1"/>
      <protection locked="0"/>
    </xf>
    <xf numFmtId="0" fontId="1" fillId="0" borderId="4" xfId="0" applyFont="1" applyBorder="1" applyAlignment="1" applyProtection="1">
      <alignment horizontal="center" vertical="top"/>
      <protection hidden="1"/>
    </xf>
    <xf numFmtId="164" fontId="1" fillId="0" borderId="4" xfId="1" applyNumberFormat="1" applyFont="1" applyBorder="1" applyAlignment="1">
      <alignment horizontal="center" vertical="top"/>
    </xf>
    <xf numFmtId="0" fontId="4" fillId="0" borderId="4" xfId="0" applyFont="1" applyFill="1" applyBorder="1" applyAlignment="1" applyProtection="1">
      <alignment horizontal="center" vertical="top" textRotation="90" wrapText="1"/>
      <protection hidden="1"/>
    </xf>
    <xf numFmtId="0" fontId="4" fillId="0" borderId="4" xfId="0" applyFont="1" applyBorder="1" applyAlignment="1" applyProtection="1">
      <alignment horizontal="center" vertical="top" textRotation="90"/>
      <protection hidden="1"/>
    </xf>
    <xf numFmtId="14" fontId="1" fillId="0" borderId="4" xfId="0" applyNumberFormat="1" applyFont="1" applyBorder="1" applyAlignment="1" applyProtection="1">
      <alignment horizontal="center" vertical="top"/>
      <protection locked="0"/>
    </xf>
    <xf numFmtId="0" fontId="2" fillId="0" borderId="8" xfId="0" applyFont="1" applyBorder="1" applyAlignment="1" applyProtection="1">
      <alignment vertical="top" wrapText="1"/>
      <protection locked="0"/>
    </xf>
    <xf numFmtId="0" fontId="2" fillId="0" borderId="5" xfId="0" applyFont="1" applyBorder="1" applyAlignment="1" applyProtection="1">
      <alignment vertical="top" wrapText="1"/>
      <protection locked="0"/>
    </xf>
    <xf numFmtId="0" fontId="59" fillId="0" borderId="80" xfId="0" applyFont="1" applyBorder="1" applyAlignment="1" applyProtection="1">
      <alignment vertical="center"/>
      <protection locked="0"/>
    </xf>
    <xf numFmtId="0" fontId="6" fillId="0" borderId="4" xfId="0" applyFont="1" applyBorder="1" applyAlignment="1" applyProtection="1">
      <alignment horizontal="justify" vertical="center" wrapText="1"/>
      <protection locked="0"/>
    </xf>
    <xf numFmtId="0" fontId="1" fillId="0" borderId="34" xfId="0" applyFont="1" applyBorder="1" applyAlignment="1" applyProtection="1">
      <alignment vertical="center" wrapText="1"/>
      <protection locked="0"/>
    </xf>
    <xf numFmtId="14" fontId="1" fillId="0" borderId="34" xfId="0" applyNumberFormat="1" applyFont="1" applyBorder="1" applyAlignment="1" applyProtection="1">
      <alignment vertical="center"/>
      <protection locked="0"/>
    </xf>
    <xf numFmtId="0" fontId="1" fillId="0" borderId="8" xfId="0" applyFont="1" applyBorder="1" applyAlignment="1" applyProtection="1">
      <alignment vertical="top"/>
    </xf>
    <xf numFmtId="0" fontId="1" fillId="0" borderId="5" xfId="0" applyFont="1" applyBorder="1" applyAlignment="1" applyProtection="1">
      <alignment vertical="top"/>
    </xf>
    <xf numFmtId="0" fontId="6" fillId="0" borderId="33" xfId="0" applyFont="1" applyBorder="1" applyAlignment="1" applyProtection="1">
      <alignment horizontal="center" vertical="center" wrapText="1"/>
      <protection locked="0"/>
    </xf>
    <xf numFmtId="0" fontId="1" fillId="0" borderId="79" xfId="0" applyFont="1" applyBorder="1" applyAlignment="1" applyProtection="1">
      <alignment vertical="center" wrapText="1"/>
      <protection locked="0"/>
    </xf>
    <xf numFmtId="0" fontId="1" fillId="0" borderId="34" xfId="0" applyFont="1" applyBorder="1" applyAlignment="1" applyProtection="1">
      <alignment vertical="center"/>
    </xf>
    <xf numFmtId="0" fontId="1" fillId="0" borderId="33" xfId="0" applyFont="1" applyBorder="1" applyAlignment="1" applyProtection="1">
      <alignment horizontal="center" vertical="center" wrapText="1"/>
      <protection locked="0"/>
    </xf>
    <xf numFmtId="0" fontId="1" fillId="0" borderId="78" xfId="0" applyFont="1" applyBorder="1" applyAlignment="1" applyProtection="1">
      <alignment horizontal="center" vertical="center" wrapText="1"/>
      <protection locked="0"/>
    </xf>
    <xf numFmtId="0" fontId="4" fillId="0" borderId="34" xfId="0" applyFont="1" applyFill="1" applyBorder="1" applyAlignment="1" applyProtection="1">
      <alignment horizontal="center" vertical="center" wrapText="1"/>
      <protection hidden="1"/>
    </xf>
    <xf numFmtId="9" fontId="1" fillId="0" borderId="34" xfId="0" applyNumberFormat="1" applyFont="1" applyBorder="1" applyAlignment="1" applyProtection="1">
      <alignment horizontal="center" vertical="center" wrapText="1"/>
      <protection hidden="1"/>
    </xf>
    <xf numFmtId="0" fontId="4" fillId="0" borderId="34" xfId="0" applyFont="1" applyBorder="1" applyAlignment="1" applyProtection="1">
      <alignment horizontal="center" vertical="center"/>
      <protection hidden="1"/>
    </xf>
    <xf numFmtId="0" fontId="1" fillId="0" borderId="5" xfId="0" applyFont="1" applyBorder="1" applyAlignment="1" applyProtection="1">
      <alignment horizontal="center" vertical="top"/>
      <protection locked="0"/>
    </xf>
    <xf numFmtId="0" fontId="1" fillId="0" borderId="81" xfId="0" applyFont="1" applyBorder="1" applyAlignment="1" applyProtection="1">
      <alignment vertical="center" wrapText="1"/>
      <protection locked="0"/>
    </xf>
    <xf numFmtId="0" fontId="1" fillId="3" borderId="81" xfId="0" applyFont="1" applyFill="1" applyBorder="1" applyAlignment="1" applyProtection="1">
      <alignment vertical="center" wrapText="1"/>
      <protection locked="0"/>
    </xf>
    <xf numFmtId="0" fontId="1" fillId="0" borderId="82" xfId="0" applyFont="1" applyBorder="1" applyAlignment="1" applyProtection="1">
      <alignment vertical="center" wrapText="1"/>
      <protection locked="0"/>
    </xf>
    <xf numFmtId="0" fontId="4" fillId="2" borderId="4" xfId="0" applyFont="1" applyFill="1" applyBorder="1" applyAlignment="1">
      <alignment horizontal="center" vertical="center" textRotation="90"/>
    </xf>
    <xf numFmtId="0" fontId="2" fillId="3" borderId="83" xfId="0" applyFont="1" applyFill="1" applyBorder="1" applyAlignment="1" applyProtection="1">
      <alignment vertical="center" wrapText="1"/>
      <protection locked="0"/>
    </xf>
    <xf numFmtId="0" fontId="1" fillId="0" borderId="33" xfId="0" applyFont="1" applyBorder="1" applyAlignment="1" applyProtection="1">
      <alignment vertical="center" wrapText="1"/>
      <protection locked="0"/>
    </xf>
    <xf numFmtId="0" fontId="1" fillId="3" borderId="33" xfId="0" applyFont="1" applyFill="1" applyBorder="1" applyAlignment="1" applyProtection="1">
      <alignment vertical="center" wrapText="1"/>
      <protection locked="0"/>
    </xf>
    <xf numFmtId="0" fontId="1" fillId="0" borderId="33" xfId="0" applyFont="1" applyBorder="1" applyAlignment="1" applyProtection="1">
      <alignment horizontal="center" vertical="top"/>
    </xf>
    <xf numFmtId="0" fontId="1" fillId="0" borderId="33" xfId="0" applyFont="1" applyBorder="1" applyAlignment="1" applyProtection="1">
      <alignment horizontal="center" vertical="top"/>
      <protection hidden="1"/>
    </xf>
    <xf numFmtId="0" fontId="1" fillId="0" borderId="33" xfId="0" applyFont="1" applyBorder="1" applyAlignment="1" applyProtection="1">
      <alignment horizontal="center" vertical="top" textRotation="90"/>
      <protection locked="0"/>
    </xf>
    <xf numFmtId="9" fontId="1" fillId="0" borderId="33" xfId="0" applyNumberFormat="1" applyFont="1" applyBorder="1" applyAlignment="1" applyProtection="1">
      <alignment horizontal="center" vertical="top"/>
      <protection hidden="1"/>
    </xf>
    <xf numFmtId="164" fontId="1" fillId="9" borderId="33" xfId="1" applyNumberFormat="1" applyFont="1" applyFill="1" applyBorder="1" applyAlignment="1">
      <alignment horizontal="center" vertical="top"/>
    </xf>
    <xf numFmtId="0" fontId="4" fillId="0" borderId="33" xfId="0" applyFont="1" applyFill="1" applyBorder="1" applyAlignment="1" applyProtection="1">
      <alignment horizontal="center" vertical="top" textRotation="90" wrapText="1"/>
      <protection hidden="1"/>
    </xf>
    <xf numFmtId="0" fontId="4" fillId="0" borderId="33" xfId="0" applyFont="1" applyBorder="1" applyAlignment="1" applyProtection="1">
      <alignment horizontal="center" vertical="top" textRotation="90"/>
      <protection hidden="1"/>
    </xf>
    <xf numFmtId="0" fontId="1" fillId="0" borderId="33" xfId="0" applyFont="1" applyBorder="1" applyAlignment="1" applyProtection="1">
      <alignment horizontal="center" vertical="top"/>
      <protection locked="0"/>
    </xf>
    <xf numFmtId="164" fontId="1" fillId="0" borderId="33" xfId="1" applyNumberFormat="1" applyFont="1" applyBorder="1" applyAlignment="1">
      <alignment horizontal="center" vertical="top"/>
    </xf>
    <xf numFmtId="0" fontId="1" fillId="0" borderId="33" xfId="0" applyFont="1" applyBorder="1" applyAlignment="1" applyProtection="1">
      <alignment horizontal="center" vertical="top" wrapText="1"/>
      <protection locked="0"/>
    </xf>
    <xf numFmtId="14" fontId="1" fillId="0" borderId="33" xfId="0" applyNumberFormat="1" applyFont="1" applyBorder="1" applyAlignment="1" applyProtection="1">
      <alignment horizontal="center" vertical="top"/>
      <protection locked="0"/>
    </xf>
    <xf numFmtId="0" fontId="4" fillId="0" borderId="33" xfId="0" applyFont="1" applyFill="1" applyBorder="1" applyAlignment="1" applyProtection="1">
      <alignment horizontal="center" vertical="top" wrapText="1"/>
      <protection hidden="1"/>
    </xf>
    <xf numFmtId="9" fontId="1" fillId="0" borderId="33" xfId="0" applyNumberFormat="1" applyFont="1" applyBorder="1" applyAlignment="1" applyProtection="1">
      <alignment horizontal="center" vertical="top" wrapText="1"/>
      <protection hidden="1"/>
    </xf>
    <xf numFmtId="9" fontId="1" fillId="0" borderId="33" xfId="0" applyNumberFormat="1" applyFont="1" applyBorder="1" applyAlignment="1" applyProtection="1">
      <alignment horizontal="center" vertical="top" wrapText="1"/>
      <protection locked="0"/>
    </xf>
    <xf numFmtId="0" fontId="4" fillId="0" borderId="33" xfId="0" applyFont="1" applyBorder="1" applyAlignment="1" applyProtection="1">
      <alignment horizontal="center" vertical="top"/>
      <protection hidden="1"/>
    </xf>
    <xf numFmtId="0" fontId="2" fillId="0" borderId="33" xfId="0" applyFont="1" applyBorder="1" applyAlignment="1" applyProtection="1">
      <alignment horizontal="center" vertical="top" wrapText="1"/>
      <protection locked="0"/>
    </xf>
    <xf numFmtId="0" fontId="6" fillId="0" borderId="33" xfId="0" applyFont="1" applyBorder="1" applyAlignment="1" applyProtection="1">
      <alignment horizontal="center" vertical="top" wrapText="1"/>
      <protection locked="0"/>
    </xf>
    <xf numFmtId="0" fontId="1" fillId="0" borderId="83" xfId="0" applyFont="1" applyBorder="1" applyAlignment="1" applyProtection="1">
      <alignment vertical="center" wrapText="1"/>
      <protection locked="0"/>
    </xf>
    <xf numFmtId="0" fontId="2" fillId="0" borderId="33" xfId="0" applyFont="1" applyBorder="1" applyAlignment="1" applyProtection="1">
      <alignment vertical="center" wrapText="1"/>
      <protection locked="0"/>
    </xf>
    <xf numFmtId="14" fontId="1" fillId="0" borderId="83" xfId="0" applyNumberFormat="1" applyFont="1" applyBorder="1" applyAlignment="1" applyProtection="1">
      <alignment vertical="center"/>
      <protection locked="0"/>
    </xf>
    <xf numFmtId="14" fontId="1" fillId="0" borderId="33" xfId="0" applyNumberFormat="1" applyFont="1" applyBorder="1" applyAlignment="1" applyProtection="1">
      <alignment horizontal="center" vertical="center"/>
      <protection locked="0"/>
    </xf>
    <xf numFmtId="0" fontId="60" fillId="0" borderId="33" xfId="0" applyFont="1" applyBorder="1" applyAlignment="1" applyProtection="1">
      <alignment horizontal="center" vertical="center" wrapText="1"/>
      <protection locked="0"/>
    </xf>
    <xf numFmtId="0" fontId="61" fillId="0" borderId="84" xfId="0" applyFont="1" applyBorder="1" applyAlignment="1" applyProtection="1">
      <alignment horizontal="center" vertical="center" wrapText="1"/>
      <protection locked="0"/>
    </xf>
    <xf numFmtId="0" fontId="60" fillId="3" borderId="33" xfId="0" applyFont="1" applyFill="1" applyBorder="1" applyAlignment="1" applyProtection="1">
      <alignment horizontal="center" vertical="center" wrapText="1"/>
      <protection locked="0"/>
    </xf>
    <xf numFmtId="0" fontId="60" fillId="3" borderId="85" xfId="0" applyFont="1" applyFill="1" applyBorder="1" applyAlignment="1" applyProtection="1">
      <alignment horizontal="center" vertical="center" wrapText="1"/>
      <protection locked="0"/>
    </xf>
    <xf numFmtId="0" fontId="61" fillId="0" borderId="33" xfId="0" applyFont="1" applyBorder="1" applyAlignment="1" applyProtection="1">
      <alignment horizontal="center" vertical="center" wrapText="1"/>
      <protection locked="0"/>
    </xf>
    <xf numFmtId="0" fontId="61" fillId="3" borderId="33" xfId="0" applyFont="1" applyFill="1" applyBorder="1" applyAlignment="1" applyProtection="1">
      <alignment horizontal="center" vertical="center" wrapText="1"/>
      <protection locked="0"/>
    </xf>
    <xf numFmtId="14" fontId="60" fillId="0" borderId="33" xfId="0" applyNumberFormat="1" applyFont="1" applyBorder="1" applyAlignment="1" applyProtection="1">
      <alignment horizontal="center" vertical="center"/>
      <protection locked="0"/>
    </xf>
    <xf numFmtId="0" fontId="60" fillId="0" borderId="0" xfId="0" applyFont="1" applyAlignment="1" applyProtection="1">
      <alignment horizontal="center" vertical="center" wrapText="1"/>
      <protection locked="0"/>
    </xf>
    <xf numFmtId="0" fontId="61" fillId="0" borderId="0" xfId="0" applyFont="1" applyAlignment="1" applyProtection="1">
      <alignment horizontal="center" vertical="center" wrapText="1"/>
      <protection locked="0"/>
    </xf>
    <xf numFmtId="0" fontId="61" fillId="3" borderId="38" xfId="0" applyFont="1" applyFill="1" applyBorder="1" applyAlignment="1" applyProtection="1">
      <alignment horizontal="center" vertical="center" wrapText="1"/>
      <protection locked="0"/>
    </xf>
    <xf numFmtId="0" fontId="1" fillId="0" borderId="86" xfId="0" applyFont="1" applyBorder="1" applyAlignment="1">
      <alignment horizontal="center" vertical="center"/>
    </xf>
    <xf numFmtId="0" fontId="1" fillId="0" borderId="69" xfId="0" applyFont="1" applyBorder="1" applyAlignment="1">
      <alignment horizontal="center" vertical="center"/>
    </xf>
    <xf numFmtId="0" fontId="1" fillId="0" borderId="69" xfId="0" applyFont="1" applyBorder="1"/>
    <xf numFmtId="0" fontId="1" fillId="0" borderId="69" xfId="0" applyFont="1" applyBorder="1" applyAlignment="1">
      <alignment horizontal="center"/>
    </xf>
    <xf numFmtId="0" fontId="1" fillId="0" borderId="87" xfId="0" applyFont="1" applyBorder="1"/>
    <xf numFmtId="0" fontId="55" fillId="3" borderId="64" xfId="2" applyFont="1" applyFill="1" applyBorder="1" applyAlignment="1" applyProtection="1">
      <alignment horizontal="justify" vertical="center" wrapText="1"/>
    </xf>
    <xf numFmtId="0" fontId="55" fillId="3" borderId="65" xfId="2" applyFont="1" applyFill="1" applyBorder="1" applyAlignment="1" applyProtection="1">
      <alignment horizontal="justify" vertical="center" wrapText="1"/>
    </xf>
    <xf numFmtId="0" fontId="54" fillId="3" borderId="71" xfId="0" applyFont="1" applyFill="1" applyBorder="1" applyAlignment="1" applyProtection="1">
      <alignment horizontal="left" vertical="center" wrapText="1"/>
    </xf>
    <xf numFmtId="0" fontId="54" fillId="3" borderId="72" xfId="0" applyFont="1" applyFill="1" applyBorder="1" applyAlignment="1" applyProtection="1">
      <alignment horizontal="left" vertical="center" wrapText="1"/>
    </xf>
    <xf numFmtId="0" fontId="54" fillId="3" borderId="58" xfId="3" applyFont="1" applyFill="1" applyBorder="1" applyAlignment="1" applyProtection="1">
      <alignment horizontal="left" vertical="top" wrapText="1" readingOrder="1"/>
    </xf>
    <xf numFmtId="0" fontId="54" fillId="3" borderId="59" xfId="3" applyFont="1" applyFill="1" applyBorder="1" applyAlignment="1" applyProtection="1">
      <alignment horizontal="left" vertical="top" wrapText="1" readingOrder="1"/>
    </xf>
    <xf numFmtId="0" fontId="55" fillId="3" borderId="60" xfId="2" applyFont="1" applyFill="1" applyBorder="1" applyAlignment="1" applyProtection="1">
      <alignment horizontal="justify" vertical="center" wrapText="1"/>
    </xf>
    <xf numFmtId="0" fontId="55" fillId="3" borderId="61" xfId="2" applyFont="1" applyFill="1" applyBorder="1" applyAlignment="1" applyProtection="1">
      <alignment horizontal="justify" vertical="center" wrapText="1"/>
    </xf>
    <xf numFmtId="0" fontId="54" fillId="3" borderId="62" xfId="0" applyFont="1" applyFill="1" applyBorder="1" applyAlignment="1" applyProtection="1">
      <alignment horizontal="left" vertical="center" wrapText="1"/>
    </xf>
    <xf numFmtId="0" fontId="54" fillId="3" borderId="63" xfId="0" applyFont="1" applyFill="1" applyBorder="1" applyAlignment="1" applyProtection="1">
      <alignment horizontal="left" vertical="center" wrapText="1"/>
    </xf>
    <xf numFmtId="0" fontId="49" fillId="3" borderId="14" xfId="2" applyFont="1" applyFill="1" applyBorder="1" applyAlignment="1" applyProtection="1">
      <alignment horizontal="left" vertical="top" wrapText="1"/>
    </xf>
    <xf numFmtId="0" fontId="49" fillId="3" borderId="0" xfId="2" applyFont="1" applyFill="1" applyBorder="1" applyAlignment="1" applyProtection="1">
      <alignment horizontal="left" vertical="top" wrapText="1"/>
    </xf>
    <xf numFmtId="0" fontId="49" fillId="3" borderId="15" xfId="2" applyFont="1" applyFill="1" applyBorder="1" applyAlignment="1" applyProtection="1">
      <alignment horizontal="left" vertical="top" wrapText="1"/>
    </xf>
    <xf numFmtId="0" fontId="54" fillId="3" borderId="73" xfId="0" applyFont="1" applyFill="1" applyBorder="1" applyAlignment="1" applyProtection="1">
      <alignment horizontal="left" vertical="center" wrapText="1"/>
    </xf>
    <xf numFmtId="0" fontId="54" fillId="3" borderId="74" xfId="0" applyFont="1" applyFill="1" applyBorder="1" applyAlignment="1" applyProtection="1">
      <alignment horizontal="left" vertical="center" wrapText="1"/>
    </xf>
    <xf numFmtId="0" fontId="55" fillId="3" borderId="66" xfId="0" applyFont="1" applyFill="1" applyBorder="1" applyAlignment="1" applyProtection="1">
      <alignment horizontal="justify" vertical="center" wrapText="1"/>
    </xf>
    <xf numFmtId="0" fontId="55" fillId="3" borderId="67" xfId="0" applyFont="1" applyFill="1" applyBorder="1" applyAlignment="1" applyProtection="1">
      <alignment horizontal="justify" vertical="center" wrapText="1"/>
    </xf>
    <xf numFmtId="0" fontId="50" fillId="14" borderId="48" xfId="2" applyFont="1" applyFill="1" applyBorder="1" applyAlignment="1" applyProtection="1">
      <alignment horizontal="center" vertical="center" wrapText="1"/>
    </xf>
    <xf numFmtId="0" fontId="50" fillId="14" borderId="49" xfId="2" applyFont="1" applyFill="1" applyBorder="1" applyAlignment="1" applyProtection="1">
      <alignment horizontal="center" vertical="center" wrapText="1"/>
    </xf>
    <xf numFmtId="0" fontId="50" fillId="14" borderId="50" xfId="2" applyFont="1" applyFill="1" applyBorder="1" applyAlignment="1" applyProtection="1">
      <alignment horizontal="center" vertical="center" wrapText="1"/>
    </xf>
    <xf numFmtId="0" fontId="49" fillId="0" borderId="14" xfId="2" quotePrefix="1" applyFont="1" applyBorder="1" applyAlignment="1" applyProtection="1">
      <alignment horizontal="left" vertical="center" wrapText="1"/>
    </xf>
    <xf numFmtId="0" fontId="49" fillId="0" borderId="0" xfId="2" quotePrefix="1" applyFont="1" applyBorder="1" applyAlignment="1" applyProtection="1">
      <alignment horizontal="left" vertical="center" wrapText="1"/>
    </xf>
    <xf numFmtId="0" fontId="49" fillId="0" borderId="15" xfId="2" quotePrefix="1" applyFont="1" applyBorder="1" applyAlignment="1" applyProtection="1">
      <alignment horizontal="left" vertical="center" wrapText="1"/>
    </xf>
    <xf numFmtId="0" fontId="49" fillId="0" borderId="68" xfId="2" quotePrefix="1" applyFont="1" applyBorder="1" applyAlignment="1" applyProtection="1">
      <alignment horizontal="left" vertical="center" wrapText="1"/>
    </xf>
    <xf numFmtId="0" fontId="49" fillId="0" borderId="69" xfId="2" quotePrefix="1" applyFont="1" applyBorder="1" applyAlignment="1" applyProtection="1">
      <alignment horizontal="left" vertical="center" wrapText="1"/>
    </xf>
    <xf numFmtId="0" fontId="49" fillId="0" borderId="70" xfId="2" quotePrefix="1" applyFont="1" applyBorder="1" applyAlignment="1" applyProtection="1">
      <alignment horizontal="left" vertical="center" wrapText="1"/>
    </xf>
    <xf numFmtId="0" fontId="51" fillId="3" borderId="51" xfId="2" quotePrefix="1" applyFont="1" applyFill="1" applyBorder="1" applyAlignment="1" applyProtection="1">
      <alignment horizontal="left" vertical="top" wrapText="1"/>
    </xf>
    <xf numFmtId="0" fontId="52" fillId="3" borderId="52" xfId="2" quotePrefix="1" applyFont="1" applyFill="1" applyBorder="1" applyAlignment="1" applyProtection="1">
      <alignment horizontal="left" vertical="top" wrapText="1"/>
    </xf>
    <xf numFmtId="0" fontId="52" fillId="3" borderId="53" xfId="2" quotePrefix="1" applyFont="1" applyFill="1" applyBorder="1" applyAlignment="1" applyProtection="1">
      <alignment horizontal="left" vertical="top" wrapText="1"/>
    </xf>
    <xf numFmtId="0" fontId="49" fillId="0" borderId="14" xfId="2" quotePrefix="1" applyFont="1" applyBorder="1" applyAlignment="1" applyProtection="1">
      <alignment horizontal="left" vertical="top" wrapText="1"/>
    </xf>
    <xf numFmtId="0" fontId="49" fillId="0" borderId="0" xfId="2" quotePrefix="1" applyFont="1" applyBorder="1" applyAlignment="1" applyProtection="1">
      <alignment horizontal="left" vertical="top" wrapText="1"/>
    </xf>
    <xf numFmtId="0" fontId="49" fillId="0" borderId="15" xfId="2" quotePrefix="1" applyFont="1" applyBorder="1" applyAlignment="1" applyProtection="1">
      <alignment horizontal="left" vertical="top" wrapText="1"/>
    </xf>
    <xf numFmtId="0" fontId="54" fillId="14" borderId="54" xfId="3" applyFont="1" applyFill="1" applyBorder="1" applyAlignment="1" applyProtection="1">
      <alignment horizontal="center" vertical="center" wrapText="1"/>
    </xf>
    <xf numFmtId="0" fontId="54" fillId="14" borderId="55" xfId="3" applyFont="1" applyFill="1" applyBorder="1" applyAlignment="1" applyProtection="1">
      <alignment horizontal="center" vertical="center" wrapText="1"/>
    </xf>
    <xf numFmtId="0" fontId="54" fillId="14" borderId="56" xfId="2" applyFont="1" applyFill="1" applyBorder="1" applyAlignment="1" applyProtection="1">
      <alignment horizontal="center" vertical="center"/>
    </xf>
    <xf numFmtId="0" fontId="54" fillId="14" borderId="57" xfId="2" applyFont="1" applyFill="1" applyBorder="1" applyAlignment="1" applyProtection="1">
      <alignment horizontal="center" vertical="center"/>
    </xf>
    <xf numFmtId="0" fontId="2" fillId="3" borderId="68" xfId="2" quotePrefix="1" applyFont="1" applyFill="1" applyBorder="1" applyAlignment="1" applyProtection="1">
      <alignment horizontal="justify" vertical="center" wrapText="1"/>
    </xf>
    <xf numFmtId="0" fontId="2" fillId="3" borderId="69" xfId="2" quotePrefix="1" applyFont="1" applyFill="1" applyBorder="1" applyAlignment="1" applyProtection="1">
      <alignment horizontal="justify" vertical="center" wrapText="1"/>
    </xf>
    <xf numFmtId="0" fontId="2" fillId="3" borderId="70" xfId="2" quotePrefix="1" applyFont="1" applyFill="1" applyBorder="1" applyAlignment="1" applyProtection="1">
      <alignment horizontal="justify" vertical="center" wrapText="1"/>
    </xf>
    <xf numFmtId="0" fontId="60" fillId="0" borderId="33" xfId="0" applyFont="1" applyBorder="1" applyAlignment="1" applyProtection="1">
      <alignment horizontal="center" vertical="center" wrapText="1"/>
      <protection locked="0"/>
    </xf>
    <xf numFmtId="14" fontId="60" fillId="0" borderId="33" xfId="0" applyNumberFormat="1" applyFont="1" applyBorder="1" applyAlignment="1" applyProtection="1">
      <alignment horizontal="center" vertical="center" wrapText="1"/>
      <protection locked="0"/>
    </xf>
    <xf numFmtId="0" fontId="60" fillId="0" borderId="78" xfId="0" applyFont="1" applyBorder="1" applyAlignment="1" applyProtection="1">
      <alignment horizontal="center" vertical="center" wrapText="1"/>
      <protection locked="0"/>
    </xf>
    <xf numFmtId="0" fontId="60" fillId="0" borderId="34" xfId="0" applyFont="1" applyBorder="1" applyAlignment="1" applyProtection="1">
      <alignment horizontal="center" vertical="center" wrapText="1"/>
      <protection locked="0"/>
    </xf>
    <xf numFmtId="0" fontId="61" fillId="3" borderId="33" xfId="0" applyFont="1" applyFill="1" applyBorder="1" applyAlignment="1" applyProtection="1">
      <alignment horizontal="center" vertical="center" wrapText="1"/>
      <protection locked="0"/>
    </xf>
    <xf numFmtId="14" fontId="60" fillId="0" borderId="78" xfId="0" applyNumberFormat="1" applyFont="1" applyBorder="1" applyAlignment="1" applyProtection="1">
      <alignment horizontal="center" vertical="center" wrapText="1"/>
      <protection locked="0"/>
    </xf>
    <xf numFmtId="14" fontId="60" fillId="0" borderId="34" xfId="0" applyNumberFormat="1" applyFont="1" applyBorder="1" applyAlignment="1" applyProtection="1">
      <alignment horizontal="center" vertical="center" wrapText="1"/>
      <protection locked="0"/>
    </xf>
    <xf numFmtId="0" fontId="1" fillId="0" borderId="6" xfId="0" applyFont="1" applyBorder="1" applyAlignment="1">
      <alignment horizontal="left" vertical="center" wrapText="1"/>
    </xf>
    <xf numFmtId="0" fontId="1" fillId="0" borderId="10" xfId="0" applyFont="1" applyBorder="1" applyAlignment="1">
      <alignment horizontal="left" vertical="center" wrapText="1"/>
    </xf>
    <xf numFmtId="0" fontId="1" fillId="0" borderId="7" xfId="0" applyFont="1" applyBorder="1" applyAlignment="1">
      <alignment horizontal="left" vertical="center" wrapText="1"/>
    </xf>
    <xf numFmtId="0" fontId="1" fillId="0" borderId="33" xfId="0" applyFont="1" applyBorder="1" applyAlignment="1" applyProtection="1">
      <alignment horizontal="center" vertical="center" wrapText="1"/>
      <protection locked="0"/>
    </xf>
    <xf numFmtId="0" fontId="1" fillId="0" borderId="33" xfId="0" applyFont="1" applyBorder="1" applyAlignment="1" applyProtection="1">
      <alignment horizontal="center" vertical="center"/>
      <protection locked="0"/>
    </xf>
    <xf numFmtId="0" fontId="4" fillId="0" borderId="33" xfId="0" applyFont="1" applyFill="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hidden="1"/>
    </xf>
    <xf numFmtId="9" fontId="1" fillId="0" borderId="33" xfId="0" applyNumberFormat="1" applyFont="1" applyBorder="1" applyAlignment="1" applyProtection="1">
      <alignment horizontal="center" vertical="center" wrapText="1"/>
      <protection locked="0"/>
    </xf>
    <xf numFmtId="0" fontId="4"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xf>
    <xf numFmtId="0" fontId="1" fillId="0" borderId="33" xfId="0" applyFont="1" applyBorder="1" applyAlignment="1" applyProtection="1">
      <alignment horizontal="center" vertical="center"/>
      <protection hidden="1"/>
    </xf>
    <xf numFmtId="0" fontId="1" fillId="0" borderId="33" xfId="0" applyFont="1" applyBorder="1" applyAlignment="1" applyProtection="1">
      <alignment horizontal="center" vertical="center" textRotation="90"/>
      <protection locked="0"/>
    </xf>
    <xf numFmtId="9" fontId="1" fillId="0" borderId="33" xfId="0" applyNumberFormat="1" applyFont="1" applyBorder="1" applyAlignment="1" applyProtection="1">
      <alignment horizontal="center" vertical="center"/>
      <protection hidden="1"/>
    </xf>
    <xf numFmtId="0" fontId="4" fillId="0" borderId="33" xfId="0" applyFont="1" applyFill="1" applyBorder="1" applyAlignment="1" applyProtection="1">
      <alignment horizontal="center" vertical="center" textRotation="90" wrapText="1"/>
      <protection hidden="1"/>
    </xf>
    <xf numFmtId="9" fontId="1" fillId="0" borderId="4" xfId="0" applyNumberFormat="1" applyFont="1" applyBorder="1" applyAlignment="1" applyProtection="1">
      <alignment horizontal="center" vertical="top" wrapText="1"/>
      <protection locked="0"/>
    </xf>
    <xf numFmtId="9" fontId="1" fillId="0" borderId="8" xfId="0" applyNumberFormat="1" applyFont="1" applyBorder="1" applyAlignment="1" applyProtection="1">
      <alignment horizontal="center" vertical="top" wrapText="1"/>
      <protection locked="0"/>
    </xf>
    <xf numFmtId="9" fontId="1" fillId="0" borderId="5" xfId="0" applyNumberFormat="1" applyFont="1" applyBorder="1" applyAlignment="1" applyProtection="1">
      <alignment horizontal="center" vertical="top" wrapText="1"/>
      <protection locked="0"/>
    </xf>
    <xf numFmtId="9" fontId="1" fillId="0" borderId="4" xfId="0" applyNumberFormat="1" applyFont="1" applyBorder="1" applyAlignment="1" applyProtection="1">
      <alignment horizontal="center" vertical="top" wrapText="1"/>
      <protection hidden="1"/>
    </xf>
    <xf numFmtId="9" fontId="1" fillId="0" borderId="8" xfId="0" applyNumberFormat="1" applyFont="1" applyBorder="1" applyAlignment="1" applyProtection="1">
      <alignment horizontal="center" vertical="top" wrapText="1"/>
      <protection hidden="1"/>
    </xf>
    <xf numFmtId="9" fontId="1" fillId="0" borderId="5" xfId="0" applyNumberFormat="1" applyFont="1" applyBorder="1" applyAlignment="1" applyProtection="1">
      <alignment horizontal="center" vertical="top" wrapText="1"/>
      <protection hidden="1"/>
    </xf>
    <xf numFmtId="0" fontId="4" fillId="0" borderId="4" xfId="0" applyFont="1" applyFill="1" applyBorder="1" applyAlignment="1" applyProtection="1">
      <alignment horizontal="center" vertical="top" wrapText="1"/>
      <protection hidden="1"/>
    </xf>
    <xf numFmtId="0" fontId="4" fillId="0" borderId="8" xfId="0" applyFont="1" applyFill="1" applyBorder="1" applyAlignment="1" applyProtection="1">
      <alignment horizontal="center" vertical="top" wrapText="1"/>
      <protection hidden="1"/>
    </xf>
    <xf numFmtId="0" fontId="4" fillId="0" borderId="5" xfId="0" applyFont="1" applyFill="1" applyBorder="1" applyAlignment="1" applyProtection="1">
      <alignment horizontal="center" vertical="top" wrapText="1"/>
      <protection hidden="1"/>
    </xf>
    <xf numFmtId="9" fontId="1" fillId="0" borderId="29" xfId="0" applyNumberFormat="1" applyFont="1" applyBorder="1" applyAlignment="1" applyProtection="1">
      <alignment horizontal="center" vertical="top" wrapText="1"/>
      <protection hidden="1"/>
    </xf>
    <xf numFmtId="0" fontId="25" fillId="2" borderId="28" xfId="0" applyFont="1" applyFill="1" applyBorder="1" applyAlignment="1">
      <alignment horizontal="center" vertical="center"/>
    </xf>
    <xf numFmtId="0" fontId="25" fillId="2" borderId="29" xfId="0" applyFont="1" applyFill="1" applyBorder="1" applyAlignment="1">
      <alignment horizontal="center" vertical="center"/>
    </xf>
    <xf numFmtId="0" fontId="25" fillId="2" borderId="30"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31" xfId="0" applyFont="1" applyFill="1" applyBorder="1" applyAlignment="1">
      <alignment horizontal="center" vertical="center"/>
    </xf>
    <xf numFmtId="0" fontId="25" fillId="2" borderId="32"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0" borderId="4" xfId="0" applyFont="1" applyBorder="1" applyAlignment="1" applyProtection="1">
      <alignment horizontal="center" vertical="top"/>
      <protection hidden="1"/>
    </xf>
    <xf numFmtId="0" fontId="4" fillId="0" borderId="8" xfId="0" applyFont="1" applyBorder="1" applyAlignment="1" applyProtection="1">
      <alignment horizontal="center" vertical="top"/>
      <protection hidden="1"/>
    </xf>
    <xf numFmtId="0" fontId="4" fillId="0" borderId="5" xfId="0" applyFont="1" applyBorder="1" applyAlignment="1" applyProtection="1">
      <alignment horizontal="center" vertical="top"/>
      <protection hidden="1"/>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5" xfId="0" applyFont="1" applyBorder="1" applyAlignment="1" applyProtection="1">
      <alignment horizontal="center" vertical="top"/>
    </xf>
    <xf numFmtId="0" fontId="1" fillId="0" borderId="4" xfId="0" applyFont="1" applyBorder="1" applyAlignment="1" applyProtection="1">
      <alignment horizontal="center" vertical="top" wrapText="1"/>
      <protection locked="0"/>
    </xf>
    <xf numFmtId="0" fontId="1" fillId="0" borderId="8" xfId="0" applyFont="1" applyBorder="1" applyAlignment="1" applyProtection="1">
      <alignment horizontal="center" vertical="top" wrapText="1"/>
      <protection locked="0"/>
    </xf>
    <xf numFmtId="0" fontId="1" fillId="0" borderId="5" xfId="0" applyFont="1" applyBorder="1" applyAlignment="1" applyProtection="1">
      <alignment horizontal="center" vertical="top" wrapText="1"/>
      <protection locked="0"/>
    </xf>
    <xf numFmtId="0" fontId="2" fillId="0" borderId="4" xfId="0" applyFont="1" applyBorder="1" applyAlignment="1" applyProtection="1">
      <alignment horizontal="center" vertical="top" wrapText="1"/>
      <protection locked="0"/>
    </xf>
    <xf numFmtId="0" fontId="2" fillId="0" borderId="8" xfId="0" applyFont="1" applyBorder="1" applyAlignment="1" applyProtection="1">
      <alignment horizontal="center" vertical="top" wrapText="1"/>
      <protection locked="0"/>
    </xf>
    <xf numFmtId="0" fontId="2" fillId="0" borderId="5" xfId="0" applyFont="1" applyBorder="1" applyAlignment="1" applyProtection="1">
      <alignment horizontal="center" vertical="top" wrapText="1"/>
      <protection locked="0"/>
    </xf>
    <xf numFmtId="0" fontId="1" fillId="0" borderId="4" xfId="0" applyFont="1" applyBorder="1" applyAlignment="1" applyProtection="1">
      <alignment horizontal="center" vertical="top"/>
      <protection locked="0"/>
    </xf>
    <xf numFmtId="0" fontId="1" fillId="0" borderId="8" xfId="0" applyFont="1" applyBorder="1" applyAlignment="1" applyProtection="1">
      <alignment horizontal="center" vertical="top"/>
      <protection locked="0"/>
    </xf>
    <xf numFmtId="0" fontId="1" fillId="0" borderId="5" xfId="0" applyFont="1" applyBorder="1" applyAlignment="1" applyProtection="1">
      <alignment horizontal="center" vertical="top"/>
      <protection locked="0"/>
    </xf>
    <xf numFmtId="0" fontId="4" fillId="0" borderId="33" xfId="0" applyFont="1" applyBorder="1" applyAlignment="1" applyProtection="1">
      <alignment horizontal="center" vertical="center" textRotation="90"/>
      <protection hidden="1"/>
    </xf>
    <xf numFmtId="0" fontId="1" fillId="0" borderId="33" xfId="0" applyFont="1" applyBorder="1" applyAlignment="1" applyProtection="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8" xfId="0" applyFont="1" applyFill="1" applyBorder="1" applyAlignment="1">
      <alignment horizontal="center" vertical="center" wrapText="1"/>
    </xf>
    <xf numFmtId="14" fontId="1" fillId="0" borderId="78" xfId="0" applyNumberFormat="1" applyFont="1" applyBorder="1" applyAlignment="1" applyProtection="1">
      <alignment horizontal="center" vertical="center"/>
      <protection locked="0"/>
    </xf>
    <xf numFmtId="14" fontId="1" fillId="0" borderId="34" xfId="0" applyNumberFormat="1" applyFont="1" applyBorder="1" applyAlignment="1" applyProtection="1">
      <alignment horizontal="center" vertical="center"/>
      <protection locked="0"/>
    </xf>
    <xf numFmtId="9" fontId="1" fillId="0" borderId="31" xfId="0" applyNumberFormat="1" applyFont="1" applyBorder="1" applyAlignment="1" applyProtection="1">
      <alignment horizontal="center" vertical="top" wrapText="1"/>
      <protection hidden="1"/>
    </xf>
    <xf numFmtId="9" fontId="1" fillId="0" borderId="0" xfId="0" applyNumberFormat="1" applyFont="1" applyBorder="1" applyAlignment="1" applyProtection="1">
      <alignment horizontal="center" vertical="top" wrapText="1"/>
      <protection hidden="1"/>
    </xf>
    <xf numFmtId="9" fontId="1" fillId="0" borderId="33" xfId="0" applyNumberFormat="1" applyFont="1" applyBorder="1" applyAlignment="1" applyProtection="1">
      <alignment horizontal="center" vertical="top" wrapText="1"/>
      <protection hidden="1"/>
    </xf>
    <xf numFmtId="0" fontId="1" fillId="0" borderId="34" xfId="0" applyFont="1" applyBorder="1" applyAlignment="1" applyProtection="1">
      <alignment horizontal="center" vertical="center" wrapText="1"/>
      <protection locked="0"/>
    </xf>
    <xf numFmtId="0" fontId="60" fillId="3" borderId="78" xfId="0" applyFont="1" applyFill="1" applyBorder="1" applyAlignment="1" applyProtection="1">
      <alignment horizontal="center" vertical="center" wrapText="1"/>
      <protection locked="0"/>
    </xf>
    <xf numFmtId="0" fontId="60" fillId="3" borderId="34" xfId="0" applyFont="1" applyFill="1" applyBorder="1" applyAlignment="1" applyProtection="1">
      <alignment horizontal="center" vertical="center" wrapText="1"/>
      <protection locked="0"/>
    </xf>
    <xf numFmtId="0" fontId="35" fillId="0" borderId="33" xfId="0" applyFont="1" applyBorder="1" applyAlignment="1" applyProtection="1">
      <alignment horizontal="center" vertical="center" wrapText="1"/>
      <protection locked="0"/>
    </xf>
    <xf numFmtId="0" fontId="24" fillId="2" borderId="6" xfId="0" applyFont="1" applyFill="1" applyBorder="1" applyAlignment="1">
      <alignment horizontal="left" vertical="center"/>
    </xf>
    <xf numFmtId="0" fontId="24" fillId="2" borderId="7" xfId="0" applyFont="1" applyFill="1" applyBorder="1" applyAlignment="1">
      <alignment horizontal="left" vertical="center"/>
    </xf>
    <xf numFmtId="0" fontId="26" fillId="2" borderId="4" xfId="0" applyFont="1" applyFill="1" applyBorder="1" applyAlignment="1">
      <alignment horizontal="center" vertical="center" textRotation="90"/>
    </xf>
    <xf numFmtId="0" fontId="26" fillId="2" borderId="8" xfId="0" applyFont="1" applyFill="1" applyBorder="1" applyAlignment="1">
      <alignment horizontal="center" vertical="center" textRotation="90"/>
    </xf>
    <xf numFmtId="0" fontId="4" fillId="2" borderId="5" xfId="0" applyFont="1" applyFill="1" applyBorder="1" applyAlignment="1">
      <alignment horizontal="center" vertical="center"/>
    </xf>
    <xf numFmtId="0" fontId="4" fillId="2" borderId="4" xfId="0" applyFont="1" applyFill="1" applyBorder="1" applyAlignment="1">
      <alignment horizontal="center" vertical="center" textRotation="90" wrapText="1"/>
    </xf>
    <xf numFmtId="0" fontId="4" fillId="2" borderId="8" xfId="0" applyFont="1" applyFill="1" applyBorder="1" applyAlignment="1">
      <alignment horizontal="center" vertical="center" textRotation="90" wrapText="1"/>
    </xf>
    <xf numFmtId="0" fontId="60" fillId="3" borderId="6" xfId="0" applyFont="1" applyFill="1" applyBorder="1" applyAlignment="1" applyProtection="1">
      <alignment horizontal="left" vertical="center" wrapText="1"/>
      <protection locked="0"/>
    </xf>
    <xf numFmtId="0" fontId="60" fillId="3" borderId="10" xfId="0" applyFont="1" applyFill="1" applyBorder="1" applyAlignment="1" applyProtection="1">
      <alignment horizontal="left" vertical="center" wrapText="1"/>
      <protection locked="0"/>
    </xf>
    <xf numFmtId="0" fontId="60" fillId="3" borderId="7" xfId="0" applyFont="1" applyFill="1" applyBorder="1" applyAlignment="1" applyProtection="1">
      <alignment horizontal="left" vertical="center" wrapText="1"/>
      <protection locked="0"/>
    </xf>
    <xf numFmtId="0" fontId="4" fillId="2" borderId="2" xfId="0" applyFont="1" applyFill="1" applyBorder="1" applyAlignment="1">
      <alignment horizontal="center" vertical="center" textRotation="90" wrapText="1"/>
    </xf>
    <xf numFmtId="0" fontId="60" fillId="3" borderId="6" xfId="0" applyFont="1" applyFill="1" applyBorder="1" applyAlignment="1" applyProtection="1">
      <alignment horizontal="left" vertical="center"/>
      <protection locked="0"/>
    </xf>
    <xf numFmtId="0" fontId="60" fillId="3" borderId="10" xfId="0" applyFont="1" applyFill="1" applyBorder="1" applyAlignment="1" applyProtection="1">
      <alignment horizontal="left" vertical="center"/>
      <protection locked="0"/>
    </xf>
    <xf numFmtId="0" fontId="60" fillId="3" borderId="7" xfId="0" applyFont="1" applyFill="1" applyBorder="1" applyAlignment="1" applyProtection="1">
      <alignment horizontal="left" vertical="center"/>
      <protection locked="0"/>
    </xf>
    <xf numFmtId="0" fontId="1" fillId="3" borderId="0" xfId="0" applyFont="1" applyFill="1" applyBorder="1" applyAlignment="1">
      <alignment horizontal="left" vertical="center"/>
    </xf>
    <xf numFmtId="0" fontId="18" fillId="10" borderId="0" xfId="0" applyFont="1" applyFill="1" applyAlignment="1">
      <alignment horizontal="center" vertical="center" textRotation="90" wrapText="1" readingOrder="1"/>
    </xf>
    <xf numFmtId="0" fontId="18" fillId="10" borderId="15" xfId="0" applyFont="1" applyFill="1" applyBorder="1" applyAlignment="1">
      <alignment horizontal="center" vertical="center" textRotation="90" wrapText="1" readingOrder="1"/>
    </xf>
    <xf numFmtId="0" fontId="21" fillId="12" borderId="20" xfId="0" applyFont="1" applyFill="1" applyBorder="1" applyAlignment="1">
      <alignment horizontal="center" vertical="center" wrapText="1" readingOrder="1"/>
    </xf>
    <xf numFmtId="0" fontId="21" fillId="12" borderId="21" xfId="0" applyFont="1" applyFill="1" applyBorder="1" applyAlignment="1">
      <alignment horizontal="center" vertical="center" wrapText="1" readingOrder="1"/>
    </xf>
    <xf numFmtId="0" fontId="21" fillId="12" borderId="22" xfId="0" applyFont="1" applyFill="1" applyBorder="1" applyAlignment="1">
      <alignment horizontal="center" vertical="center" wrapText="1" readingOrder="1"/>
    </xf>
    <xf numFmtId="0" fontId="21" fillId="12" borderId="23" xfId="0" applyFont="1" applyFill="1" applyBorder="1" applyAlignment="1">
      <alignment horizontal="center" vertical="center" wrapText="1" readingOrder="1"/>
    </xf>
    <xf numFmtId="0" fontId="21" fillId="12" borderId="0" xfId="0" applyFont="1" applyFill="1" applyBorder="1" applyAlignment="1">
      <alignment horizontal="center" vertical="center" wrapText="1" readingOrder="1"/>
    </xf>
    <xf numFmtId="0" fontId="21" fillId="12" borderId="24" xfId="0" applyFont="1" applyFill="1" applyBorder="1" applyAlignment="1">
      <alignment horizontal="center" vertical="center" wrapText="1" readingOrder="1"/>
    </xf>
    <xf numFmtId="0" fontId="21" fillId="12" borderId="25" xfId="0" applyFont="1" applyFill="1" applyBorder="1" applyAlignment="1">
      <alignment horizontal="center" vertical="center" wrapText="1" readingOrder="1"/>
    </xf>
    <xf numFmtId="0" fontId="21" fillId="12" borderId="26" xfId="0" applyFont="1" applyFill="1" applyBorder="1" applyAlignment="1">
      <alignment horizontal="center" vertical="center" wrapText="1" readingOrder="1"/>
    </xf>
    <xf numFmtId="0" fontId="21" fillId="12" borderId="27" xfId="0" applyFont="1" applyFill="1" applyBorder="1" applyAlignment="1">
      <alignment horizontal="center" vertical="center" wrapText="1" readingOrder="1"/>
    </xf>
    <xf numFmtId="0" fontId="21" fillId="11" borderId="20" xfId="0" applyFont="1" applyFill="1" applyBorder="1" applyAlignment="1">
      <alignment horizontal="center" vertical="center" wrapText="1" readingOrder="1"/>
    </xf>
    <xf numFmtId="0" fontId="21" fillId="11" borderId="21" xfId="0" applyFont="1" applyFill="1" applyBorder="1" applyAlignment="1">
      <alignment horizontal="center" vertical="center" wrapText="1" readingOrder="1"/>
    </xf>
    <xf numFmtId="0" fontId="21" fillId="11" borderId="22" xfId="0" applyFont="1" applyFill="1" applyBorder="1" applyAlignment="1">
      <alignment horizontal="center" vertical="center" wrapText="1" readingOrder="1"/>
    </xf>
    <xf numFmtId="0" fontId="21" fillId="11" borderId="23" xfId="0" applyFont="1" applyFill="1" applyBorder="1" applyAlignment="1">
      <alignment horizontal="center" vertical="center" wrapText="1" readingOrder="1"/>
    </xf>
    <xf numFmtId="0" fontId="21" fillId="11" borderId="0" xfId="0" applyFont="1" applyFill="1" applyBorder="1" applyAlignment="1">
      <alignment horizontal="center" vertical="center" wrapText="1" readingOrder="1"/>
    </xf>
    <xf numFmtId="0" fontId="21" fillId="11" borderId="24" xfId="0" applyFont="1" applyFill="1" applyBorder="1" applyAlignment="1">
      <alignment horizontal="center" vertical="center" wrapText="1" readingOrder="1"/>
    </xf>
    <xf numFmtId="0" fontId="21" fillId="11" borderId="25" xfId="0" applyFont="1" applyFill="1" applyBorder="1" applyAlignment="1">
      <alignment horizontal="center" vertical="center" wrapText="1" readingOrder="1"/>
    </xf>
    <xf numFmtId="0" fontId="21" fillId="11" borderId="26" xfId="0" applyFont="1" applyFill="1" applyBorder="1" applyAlignment="1">
      <alignment horizontal="center" vertical="center" wrapText="1" readingOrder="1"/>
    </xf>
    <xf numFmtId="0" fontId="21" fillId="11" borderId="27" xfId="0" applyFont="1" applyFill="1" applyBorder="1" applyAlignment="1">
      <alignment horizontal="center" vertical="center" wrapText="1" readingOrder="1"/>
    </xf>
    <xf numFmtId="0" fontId="21" fillId="13" borderId="20" xfId="0" applyFont="1" applyFill="1" applyBorder="1" applyAlignment="1">
      <alignment horizontal="center" vertical="center" wrapText="1" readingOrder="1"/>
    </xf>
    <xf numFmtId="0" fontId="21" fillId="13" borderId="21" xfId="0" applyFont="1" applyFill="1" applyBorder="1" applyAlignment="1">
      <alignment horizontal="center" vertical="center" wrapText="1" readingOrder="1"/>
    </xf>
    <xf numFmtId="0" fontId="21" fillId="13" borderId="22" xfId="0" applyFont="1" applyFill="1" applyBorder="1" applyAlignment="1">
      <alignment horizontal="center" vertical="center" wrapText="1" readingOrder="1"/>
    </xf>
    <xf numFmtId="0" fontId="21" fillId="13" borderId="23" xfId="0" applyFont="1" applyFill="1" applyBorder="1" applyAlignment="1">
      <alignment horizontal="center" vertical="center" wrapText="1" readingOrder="1"/>
    </xf>
    <xf numFmtId="0" fontId="21" fillId="13" borderId="0" xfId="0" applyFont="1" applyFill="1" applyBorder="1" applyAlignment="1">
      <alignment horizontal="center" vertical="center" wrapText="1" readingOrder="1"/>
    </xf>
    <xf numFmtId="0" fontId="21" fillId="13" borderId="24" xfId="0" applyFont="1" applyFill="1" applyBorder="1" applyAlignment="1">
      <alignment horizontal="center" vertical="center" wrapText="1" readingOrder="1"/>
    </xf>
    <xf numFmtId="0" fontId="21" fillId="13" borderId="25" xfId="0" applyFont="1" applyFill="1" applyBorder="1" applyAlignment="1">
      <alignment horizontal="center" vertical="center" wrapText="1" readingOrder="1"/>
    </xf>
    <xf numFmtId="0" fontId="21" fillId="13" borderId="26" xfId="0" applyFont="1" applyFill="1" applyBorder="1" applyAlignment="1">
      <alignment horizontal="center" vertical="center" wrapText="1" readingOrder="1"/>
    </xf>
    <xf numFmtId="0" fontId="21" fillId="13" borderId="27" xfId="0" applyFont="1" applyFill="1" applyBorder="1" applyAlignment="1">
      <alignment horizontal="center" vertical="center" wrapText="1" readingOrder="1"/>
    </xf>
    <xf numFmtId="0" fontId="21" fillId="5" borderId="20" xfId="0" applyFont="1" applyFill="1" applyBorder="1" applyAlignment="1">
      <alignment horizontal="center" vertical="center" wrapText="1" readingOrder="1"/>
    </xf>
    <xf numFmtId="0" fontId="21" fillId="5" borderId="21" xfId="0" applyFont="1" applyFill="1" applyBorder="1" applyAlignment="1">
      <alignment horizontal="center" vertical="center" wrapText="1" readingOrder="1"/>
    </xf>
    <xf numFmtId="0" fontId="21" fillId="5" borderId="22" xfId="0" applyFont="1" applyFill="1" applyBorder="1" applyAlignment="1">
      <alignment horizontal="center" vertical="center" wrapText="1" readingOrder="1"/>
    </xf>
    <xf numFmtId="0" fontId="21" fillId="5" borderId="23" xfId="0" applyFont="1" applyFill="1" applyBorder="1" applyAlignment="1">
      <alignment horizontal="center" vertical="center" wrapText="1" readingOrder="1"/>
    </xf>
    <xf numFmtId="0" fontId="21" fillId="5" borderId="0" xfId="0" applyFont="1" applyFill="1" applyBorder="1" applyAlignment="1">
      <alignment horizontal="center" vertical="center" wrapText="1" readingOrder="1"/>
    </xf>
    <xf numFmtId="0" fontId="21" fillId="5" borderId="24" xfId="0" applyFont="1" applyFill="1" applyBorder="1" applyAlignment="1">
      <alignment horizontal="center" vertical="center" wrapText="1" readingOrder="1"/>
    </xf>
    <xf numFmtId="0" fontId="21" fillId="5" borderId="25" xfId="0" applyFont="1" applyFill="1" applyBorder="1" applyAlignment="1">
      <alignment horizontal="center" vertical="center" wrapText="1" readingOrder="1"/>
    </xf>
    <xf numFmtId="0" fontId="21" fillId="5" borderId="26" xfId="0" applyFont="1" applyFill="1" applyBorder="1" applyAlignment="1">
      <alignment horizontal="center" vertical="center" wrapText="1" readingOrder="1"/>
    </xf>
    <xf numFmtId="0" fontId="21" fillId="5" borderId="27" xfId="0" applyFont="1" applyFill="1" applyBorder="1" applyAlignment="1">
      <alignment horizontal="center" vertical="center" wrapText="1" readingOrder="1"/>
    </xf>
    <xf numFmtId="0" fontId="17" fillId="0" borderId="12" xfId="0" applyFont="1" applyBorder="1" applyAlignment="1">
      <alignment horizontal="center" vertical="center" wrapText="1"/>
    </xf>
    <xf numFmtId="0" fontId="17" fillId="0" borderId="19" xfId="0" applyFont="1" applyBorder="1" applyAlignment="1">
      <alignment horizontal="center" vertical="center"/>
    </xf>
    <xf numFmtId="0" fontId="17" fillId="0" borderId="13" xfId="0" applyFont="1" applyBorder="1" applyAlignment="1">
      <alignment horizontal="center" vertical="center"/>
    </xf>
    <xf numFmtId="0" fontId="17" fillId="0" borderId="14" xfId="0" applyFont="1" applyBorder="1" applyAlignment="1">
      <alignment horizontal="center" vertical="center"/>
    </xf>
    <xf numFmtId="0" fontId="17" fillId="0" borderId="0" xfId="0" applyFont="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8" xfId="0" applyFont="1" applyBorder="1" applyAlignment="1">
      <alignment horizontal="center" vertical="center"/>
    </xf>
    <xf numFmtId="0" fontId="17" fillId="0" borderId="17" xfId="0" applyFont="1" applyBorder="1" applyAlignment="1">
      <alignment horizontal="center" vertical="center"/>
    </xf>
    <xf numFmtId="0" fontId="20" fillId="11" borderId="0" xfId="0" applyFont="1" applyFill="1" applyAlignment="1" applyProtection="1">
      <alignment horizontal="center" vertical="center" wrapText="1" readingOrder="1"/>
      <protection hidden="1"/>
    </xf>
    <xf numFmtId="0" fontId="20" fillId="11" borderId="15" xfId="0" applyFont="1" applyFill="1" applyBorder="1" applyAlignment="1" applyProtection="1">
      <alignment horizontal="center" vertical="center" wrapText="1" readingOrder="1"/>
      <protection hidden="1"/>
    </xf>
    <xf numFmtId="0" fontId="20" fillId="11" borderId="0" xfId="0" applyFont="1" applyFill="1" applyBorder="1" applyAlignment="1" applyProtection="1">
      <alignment horizontal="center" vertical="center" wrapText="1" readingOrder="1"/>
      <protection hidden="1"/>
    </xf>
    <xf numFmtId="0" fontId="20" fillId="11" borderId="12" xfId="0" applyFont="1" applyFill="1" applyBorder="1" applyAlignment="1" applyProtection="1">
      <alignment horizontal="center" vertical="center" wrapText="1" readingOrder="1"/>
      <protection hidden="1"/>
    </xf>
    <xf numFmtId="0" fontId="20" fillId="11" borderId="19" xfId="0" applyFont="1" applyFill="1" applyBorder="1" applyAlignment="1" applyProtection="1">
      <alignment horizontal="center" vertical="center" wrapText="1" readingOrder="1"/>
      <protection hidden="1"/>
    </xf>
    <xf numFmtId="0" fontId="20" fillId="11" borderId="14" xfId="0" applyFont="1" applyFill="1" applyBorder="1" applyAlignment="1" applyProtection="1">
      <alignment horizontal="center" vertical="center" wrapText="1" readingOrder="1"/>
      <protection hidden="1"/>
    </xf>
    <xf numFmtId="0" fontId="20" fillId="11" borderId="13" xfId="0" applyFont="1" applyFill="1" applyBorder="1" applyAlignment="1" applyProtection="1">
      <alignment horizontal="center" vertical="center" wrapText="1" readingOrder="1"/>
      <protection hidden="1"/>
    </xf>
    <xf numFmtId="0" fontId="18" fillId="10" borderId="0" xfId="0" applyFont="1" applyFill="1" applyAlignment="1">
      <alignment horizontal="center" vertical="center" wrapText="1" readingOrder="1"/>
    </xf>
    <xf numFmtId="0" fontId="17" fillId="0" borderId="0" xfId="0" applyFont="1" applyBorder="1" applyAlignment="1">
      <alignment horizontal="center" vertical="center"/>
    </xf>
    <xf numFmtId="0" fontId="17" fillId="0" borderId="19" xfId="0" applyFont="1" applyBorder="1" applyAlignment="1">
      <alignment horizontal="center" vertical="center" wrapText="1"/>
    </xf>
    <xf numFmtId="0" fontId="20" fillId="11" borderId="16" xfId="0" applyFont="1" applyFill="1" applyBorder="1" applyAlignment="1" applyProtection="1">
      <alignment horizontal="center" vertical="center" wrapText="1" readingOrder="1"/>
      <protection hidden="1"/>
    </xf>
    <xf numFmtId="0" fontId="20" fillId="11" borderId="18" xfId="0" applyFont="1" applyFill="1" applyBorder="1" applyAlignment="1" applyProtection="1">
      <alignment horizontal="center" vertical="center" wrapText="1" readingOrder="1"/>
      <protection hidden="1"/>
    </xf>
    <xf numFmtId="0" fontId="20" fillId="11" borderId="17" xfId="0" applyFont="1" applyFill="1" applyBorder="1" applyAlignment="1" applyProtection="1">
      <alignment horizontal="center" vertical="center" wrapText="1" readingOrder="1"/>
      <protection hidden="1"/>
    </xf>
    <xf numFmtId="0" fontId="20" fillId="12" borderId="14" xfId="0" applyFont="1" applyFill="1" applyBorder="1" applyAlignment="1" applyProtection="1">
      <alignment horizontal="center" wrapText="1" readingOrder="1"/>
      <protection hidden="1"/>
    </xf>
    <xf numFmtId="0" fontId="20" fillId="12" borderId="0" xfId="0" applyFont="1" applyFill="1" applyBorder="1" applyAlignment="1" applyProtection="1">
      <alignment horizontal="center" wrapText="1" readingOrder="1"/>
      <protection hidden="1"/>
    </xf>
    <xf numFmtId="0" fontId="20" fillId="12" borderId="15" xfId="0" applyFont="1" applyFill="1" applyBorder="1" applyAlignment="1" applyProtection="1">
      <alignment horizontal="center" wrapText="1" readingOrder="1"/>
      <protection hidden="1"/>
    </xf>
    <xf numFmtId="0" fontId="20" fillId="12" borderId="16" xfId="0" applyFont="1" applyFill="1" applyBorder="1" applyAlignment="1" applyProtection="1">
      <alignment horizontal="center" wrapText="1" readingOrder="1"/>
      <protection hidden="1"/>
    </xf>
    <xf numFmtId="0" fontId="20" fillId="12" borderId="18" xfId="0" applyFont="1" applyFill="1" applyBorder="1" applyAlignment="1" applyProtection="1">
      <alignment horizontal="center" wrapText="1" readingOrder="1"/>
      <protection hidden="1"/>
    </xf>
    <xf numFmtId="0" fontId="20" fillId="12" borderId="17" xfId="0" applyFont="1" applyFill="1" applyBorder="1" applyAlignment="1" applyProtection="1">
      <alignment horizontal="center" wrapText="1" readingOrder="1"/>
      <protection hidden="1"/>
    </xf>
    <xf numFmtId="0" fontId="20" fillId="12" borderId="12" xfId="0" applyFont="1" applyFill="1" applyBorder="1" applyAlignment="1" applyProtection="1">
      <alignment horizontal="center" wrapText="1" readingOrder="1"/>
      <protection hidden="1"/>
    </xf>
    <xf numFmtId="0" fontId="20" fillId="12" borderId="19" xfId="0" applyFont="1" applyFill="1" applyBorder="1" applyAlignment="1" applyProtection="1">
      <alignment horizontal="center" wrapText="1" readingOrder="1"/>
      <protection hidden="1"/>
    </xf>
    <xf numFmtId="0" fontId="20" fillId="12" borderId="13" xfId="0" applyFont="1" applyFill="1" applyBorder="1" applyAlignment="1" applyProtection="1">
      <alignment horizontal="center" wrapText="1" readingOrder="1"/>
      <protection hidden="1"/>
    </xf>
    <xf numFmtId="0" fontId="20" fillId="13" borderId="14" xfId="0" applyFont="1" applyFill="1" applyBorder="1" applyAlignment="1" applyProtection="1">
      <alignment horizontal="center" wrapText="1" readingOrder="1"/>
      <protection hidden="1"/>
    </xf>
    <xf numFmtId="0" fontId="20" fillId="13" borderId="0" xfId="0" applyFont="1" applyFill="1" applyBorder="1" applyAlignment="1" applyProtection="1">
      <alignment horizontal="center" wrapText="1" readingOrder="1"/>
      <protection hidden="1"/>
    </xf>
    <xf numFmtId="0" fontId="20" fillId="13" borderId="15" xfId="0" applyFont="1" applyFill="1" applyBorder="1" applyAlignment="1" applyProtection="1">
      <alignment horizontal="center" wrapText="1" readingOrder="1"/>
      <protection hidden="1"/>
    </xf>
    <xf numFmtId="0" fontId="20" fillId="13" borderId="16" xfId="0" applyFont="1" applyFill="1" applyBorder="1" applyAlignment="1" applyProtection="1">
      <alignment horizontal="center" wrapText="1" readingOrder="1"/>
      <protection hidden="1"/>
    </xf>
    <xf numFmtId="0" fontId="20" fillId="13" borderId="18" xfId="0" applyFont="1" applyFill="1" applyBorder="1" applyAlignment="1" applyProtection="1">
      <alignment horizontal="center" wrapText="1" readingOrder="1"/>
      <protection hidden="1"/>
    </xf>
    <xf numFmtId="0" fontId="20" fillId="13" borderId="17" xfId="0" applyFont="1" applyFill="1" applyBorder="1" applyAlignment="1" applyProtection="1">
      <alignment horizontal="center" wrapText="1" readingOrder="1"/>
      <protection hidden="1"/>
    </xf>
    <xf numFmtId="0" fontId="20" fillId="13" borderId="12" xfId="0" applyFont="1" applyFill="1" applyBorder="1" applyAlignment="1" applyProtection="1">
      <alignment horizontal="center" wrapText="1" readingOrder="1"/>
      <protection hidden="1"/>
    </xf>
    <xf numFmtId="0" fontId="20" fillId="13" borderId="19" xfId="0" applyFont="1" applyFill="1" applyBorder="1" applyAlignment="1" applyProtection="1">
      <alignment horizontal="center" wrapText="1" readingOrder="1"/>
      <protection hidden="1"/>
    </xf>
    <xf numFmtId="0" fontId="20" fillId="13" borderId="13" xfId="0" applyFont="1" applyFill="1" applyBorder="1" applyAlignment="1" applyProtection="1">
      <alignment horizontal="center" wrapText="1" readingOrder="1"/>
      <protection hidden="1"/>
    </xf>
    <xf numFmtId="0" fontId="20" fillId="5" borderId="0" xfId="0" applyFont="1" applyFill="1" applyBorder="1" applyAlignment="1" applyProtection="1">
      <alignment horizontal="center" wrapText="1" readingOrder="1"/>
      <protection hidden="1"/>
    </xf>
    <xf numFmtId="0" fontId="20" fillId="5" borderId="15" xfId="0" applyFont="1" applyFill="1" applyBorder="1" applyAlignment="1" applyProtection="1">
      <alignment horizontal="center" wrapText="1" readingOrder="1"/>
      <protection hidden="1"/>
    </xf>
    <xf numFmtId="0" fontId="20" fillId="5" borderId="14" xfId="0" applyFont="1" applyFill="1" applyBorder="1" applyAlignment="1" applyProtection="1">
      <alignment horizontal="center" wrapText="1" readingOrder="1"/>
      <protection hidden="1"/>
    </xf>
    <xf numFmtId="0" fontId="20" fillId="5" borderId="16" xfId="0" applyFont="1" applyFill="1" applyBorder="1" applyAlignment="1" applyProtection="1">
      <alignment horizontal="center" wrapText="1" readingOrder="1"/>
      <protection hidden="1"/>
    </xf>
    <xf numFmtId="0" fontId="20" fillId="5" borderId="18" xfId="0" applyFont="1" applyFill="1" applyBorder="1" applyAlignment="1" applyProtection="1">
      <alignment horizontal="center" wrapText="1" readingOrder="1"/>
      <protection hidden="1"/>
    </xf>
    <xf numFmtId="0" fontId="20" fillId="5" borderId="17" xfId="0" applyFont="1" applyFill="1" applyBorder="1" applyAlignment="1" applyProtection="1">
      <alignment horizontal="center" wrapText="1" readingOrder="1"/>
      <protection hidden="1"/>
    </xf>
    <xf numFmtId="0" fontId="20" fillId="5" borderId="12" xfId="0" applyFont="1" applyFill="1" applyBorder="1" applyAlignment="1" applyProtection="1">
      <alignment horizontal="center" wrapText="1" readingOrder="1"/>
      <protection hidden="1"/>
    </xf>
    <xf numFmtId="0" fontId="20" fillId="5" borderId="19" xfId="0" applyFont="1" applyFill="1" applyBorder="1" applyAlignment="1" applyProtection="1">
      <alignment horizontal="center" wrapText="1" readingOrder="1"/>
      <protection hidden="1"/>
    </xf>
    <xf numFmtId="0" fontId="20" fillId="5" borderId="13" xfId="0" applyFont="1" applyFill="1" applyBorder="1" applyAlignment="1" applyProtection="1">
      <alignment horizontal="center" wrapText="1" readingOrder="1"/>
      <protection hidden="1"/>
    </xf>
    <xf numFmtId="0" fontId="25" fillId="0" borderId="0" xfId="0" applyFont="1" applyAlignment="1">
      <alignment horizontal="center" vertical="center" wrapText="1"/>
    </xf>
    <xf numFmtId="0" fontId="42" fillId="11" borderId="20" xfId="0" applyFont="1" applyFill="1" applyBorder="1" applyAlignment="1">
      <alignment horizontal="center" vertical="center" wrapText="1" readingOrder="1"/>
    </xf>
    <xf numFmtId="0" fontId="42" fillId="11" borderId="21" xfId="0" applyFont="1" applyFill="1" applyBorder="1" applyAlignment="1">
      <alignment horizontal="center" vertical="center" wrapText="1" readingOrder="1"/>
    </xf>
    <xf numFmtId="0" fontId="42" fillId="11" borderId="22" xfId="0" applyFont="1" applyFill="1" applyBorder="1" applyAlignment="1">
      <alignment horizontal="center" vertical="center" wrapText="1" readingOrder="1"/>
    </xf>
    <xf numFmtId="0" fontId="42" fillId="11" borderId="23" xfId="0" applyFont="1" applyFill="1" applyBorder="1" applyAlignment="1">
      <alignment horizontal="center" vertical="center" wrapText="1" readingOrder="1"/>
    </xf>
    <xf numFmtId="0" fontId="42" fillId="11" borderId="0" xfId="0" applyFont="1" applyFill="1" applyBorder="1" applyAlignment="1">
      <alignment horizontal="center" vertical="center" wrapText="1" readingOrder="1"/>
    </xf>
    <xf numFmtId="0" fontId="42" fillId="11" borderId="24" xfId="0" applyFont="1" applyFill="1" applyBorder="1" applyAlignment="1">
      <alignment horizontal="center" vertical="center" wrapText="1" readingOrder="1"/>
    </xf>
    <xf numFmtId="0" fontId="42" fillId="11" borderId="25" xfId="0" applyFont="1" applyFill="1" applyBorder="1" applyAlignment="1">
      <alignment horizontal="center" vertical="center" wrapText="1" readingOrder="1"/>
    </xf>
    <xf numFmtId="0" fontId="42" fillId="11" borderId="26" xfId="0" applyFont="1" applyFill="1" applyBorder="1" applyAlignment="1">
      <alignment horizontal="center" vertical="center" wrapText="1" readingOrder="1"/>
    </xf>
    <xf numFmtId="0" fontId="42" fillId="11" borderId="27" xfId="0" applyFont="1" applyFill="1" applyBorder="1" applyAlignment="1">
      <alignment horizontal="center" vertical="center" wrapText="1" readingOrder="1"/>
    </xf>
    <xf numFmtId="0" fontId="43" fillId="0" borderId="12" xfId="0" applyFont="1" applyBorder="1" applyAlignment="1">
      <alignment horizontal="center" vertical="center" wrapText="1"/>
    </xf>
    <xf numFmtId="0" fontId="43" fillId="0" borderId="19" xfId="0" applyFont="1" applyBorder="1" applyAlignment="1">
      <alignment horizontal="center" vertical="center"/>
    </xf>
    <xf numFmtId="0" fontId="43" fillId="0" borderId="14" xfId="0" applyFont="1" applyBorder="1" applyAlignment="1">
      <alignment horizontal="center" vertical="center" wrapText="1"/>
    </xf>
    <xf numFmtId="0" fontId="43" fillId="0" borderId="0" xfId="0" applyFont="1" applyBorder="1" applyAlignment="1">
      <alignment horizontal="center" vertical="center"/>
    </xf>
    <xf numFmtId="0" fontId="43" fillId="0" borderId="14" xfId="0" applyFont="1" applyBorder="1" applyAlignment="1">
      <alignment horizontal="center" vertical="center"/>
    </xf>
    <xf numFmtId="0" fontId="43" fillId="0" borderId="0" xfId="0" applyFont="1" applyAlignment="1">
      <alignment horizontal="center" vertical="center"/>
    </xf>
    <xf numFmtId="0" fontId="43" fillId="0" borderId="16" xfId="0" applyFont="1" applyBorder="1" applyAlignment="1">
      <alignment horizontal="center" vertical="center"/>
    </xf>
    <xf numFmtId="0" fontId="43" fillId="0" borderId="18" xfId="0" applyFont="1" applyBorder="1" applyAlignment="1">
      <alignment horizontal="center" vertical="center"/>
    </xf>
    <xf numFmtId="0" fontId="42" fillId="12" borderId="20" xfId="0" applyFont="1" applyFill="1" applyBorder="1" applyAlignment="1">
      <alignment horizontal="center" vertical="center" wrapText="1" readingOrder="1"/>
    </xf>
    <xf numFmtId="0" fontId="42" fillId="12" borderId="21" xfId="0" applyFont="1" applyFill="1" applyBorder="1" applyAlignment="1">
      <alignment horizontal="center" vertical="center" wrapText="1" readingOrder="1"/>
    </xf>
    <xf numFmtId="0" fontId="42" fillId="12" borderId="22" xfId="0" applyFont="1" applyFill="1" applyBorder="1" applyAlignment="1">
      <alignment horizontal="center" vertical="center" wrapText="1" readingOrder="1"/>
    </xf>
    <xf numFmtId="0" fontId="42" fillId="12" borderId="23" xfId="0" applyFont="1" applyFill="1" applyBorder="1" applyAlignment="1">
      <alignment horizontal="center" vertical="center" wrapText="1" readingOrder="1"/>
    </xf>
    <xf numFmtId="0" fontId="42" fillId="12" borderId="0" xfId="0" applyFont="1" applyFill="1" applyBorder="1" applyAlignment="1">
      <alignment horizontal="center" vertical="center" wrapText="1" readingOrder="1"/>
    </xf>
    <xf numFmtId="0" fontId="42" fillId="12" borderId="24" xfId="0" applyFont="1" applyFill="1" applyBorder="1" applyAlignment="1">
      <alignment horizontal="center" vertical="center" wrapText="1" readingOrder="1"/>
    </xf>
    <xf numFmtId="0" fontId="42" fillId="12" borderId="25" xfId="0" applyFont="1" applyFill="1" applyBorder="1" applyAlignment="1">
      <alignment horizontal="center" vertical="center" wrapText="1" readingOrder="1"/>
    </xf>
    <xf numFmtId="0" fontId="42" fillId="12" borderId="26" xfId="0" applyFont="1" applyFill="1" applyBorder="1" applyAlignment="1">
      <alignment horizontal="center" vertical="center" wrapText="1" readingOrder="1"/>
    </xf>
    <xf numFmtId="0" fontId="42" fillId="12" borderId="27" xfId="0" applyFont="1" applyFill="1" applyBorder="1" applyAlignment="1">
      <alignment horizontal="center" vertical="center" wrapText="1" readingOrder="1"/>
    </xf>
    <xf numFmtId="0" fontId="41" fillId="0" borderId="0" xfId="0" applyFont="1" applyAlignment="1">
      <alignment horizontal="center" vertical="center" wrapText="1"/>
    </xf>
    <xf numFmtId="0" fontId="22" fillId="0" borderId="0" xfId="0" applyFont="1" applyAlignment="1">
      <alignment horizontal="center" vertical="center" wrapText="1"/>
    </xf>
    <xf numFmtId="0" fontId="43" fillId="0" borderId="13" xfId="0" applyFont="1" applyBorder="1" applyAlignment="1">
      <alignment horizontal="center" vertical="center"/>
    </xf>
    <xf numFmtId="0" fontId="43" fillId="0" borderId="15" xfId="0" applyFont="1" applyBorder="1" applyAlignment="1">
      <alignment horizontal="center" vertical="center"/>
    </xf>
    <xf numFmtId="0" fontId="43" fillId="0" borderId="17" xfId="0" applyFont="1" applyBorder="1" applyAlignment="1">
      <alignment horizontal="center" vertical="center"/>
    </xf>
    <xf numFmtId="0" fontId="42" fillId="5" borderId="20" xfId="0" applyFont="1" applyFill="1" applyBorder="1" applyAlignment="1">
      <alignment horizontal="center" vertical="center" wrapText="1" readingOrder="1"/>
    </xf>
    <xf numFmtId="0" fontId="42" fillId="5" borderId="21" xfId="0" applyFont="1" applyFill="1" applyBorder="1" applyAlignment="1">
      <alignment horizontal="center" vertical="center" wrapText="1" readingOrder="1"/>
    </xf>
    <xf numFmtId="0" fontId="42" fillId="5" borderId="22" xfId="0" applyFont="1" applyFill="1" applyBorder="1" applyAlignment="1">
      <alignment horizontal="center" vertical="center" wrapText="1" readingOrder="1"/>
    </xf>
    <xf numFmtId="0" fontId="42" fillId="5" borderId="23" xfId="0" applyFont="1" applyFill="1" applyBorder="1" applyAlignment="1">
      <alignment horizontal="center" vertical="center" wrapText="1" readingOrder="1"/>
    </xf>
    <xf numFmtId="0" fontId="42" fillId="5" borderId="0" xfId="0" applyFont="1" applyFill="1" applyBorder="1" applyAlignment="1">
      <alignment horizontal="center" vertical="center" wrapText="1" readingOrder="1"/>
    </xf>
    <xf numFmtId="0" fontId="42" fillId="5" borderId="24" xfId="0" applyFont="1" applyFill="1" applyBorder="1" applyAlignment="1">
      <alignment horizontal="center" vertical="center" wrapText="1" readingOrder="1"/>
    </xf>
    <xf numFmtId="0" fontId="42" fillId="5" borderId="25" xfId="0" applyFont="1" applyFill="1" applyBorder="1" applyAlignment="1">
      <alignment horizontal="center" vertical="center" wrapText="1" readingOrder="1"/>
    </xf>
    <xf numFmtId="0" fontId="42" fillId="5" borderId="26" xfId="0" applyFont="1" applyFill="1" applyBorder="1" applyAlignment="1">
      <alignment horizontal="center" vertical="center" wrapText="1" readingOrder="1"/>
    </xf>
    <xf numFmtId="0" fontId="42" fillId="5" borderId="27" xfId="0" applyFont="1" applyFill="1" applyBorder="1" applyAlignment="1">
      <alignment horizontal="center" vertical="center" wrapText="1" readingOrder="1"/>
    </xf>
    <xf numFmtId="0" fontId="42" fillId="13" borderId="20" xfId="0" applyFont="1" applyFill="1" applyBorder="1" applyAlignment="1">
      <alignment horizontal="center" vertical="center" wrapText="1" readingOrder="1"/>
    </xf>
    <xf numFmtId="0" fontId="42" fillId="13" borderId="21" xfId="0" applyFont="1" applyFill="1" applyBorder="1" applyAlignment="1">
      <alignment horizontal="center" vertical="center" wrapText="1" readingOrder="1"/>
    </xf>
    <xf numFmtId="0" fontId="42" fillId="13" borderId="22" xfId="0" applyFont="1" applyFill="1" applyBorder="1" applyAlignment="1">
      <alignment horizontal="center" vertical="center" wrapText="1" readingOrder="1"/>
    </xf>
    <xf numFmtId="0" fontId="42" fillId="13" borderId="23" xfId="0" applyFont="1" applyFill="1" applyBorder="1" applyAlignment="1">
      <alignment horizontal="center" vertical="center" wrapText="1" readingOrder="1"/>
    </xf>
    <xf numFmtId="0" fontId="42" fillId="13" borderId="0" xfId="0" applyFont="1" applyFill="1" applyBorder="1" applyAlignment="1">
      <alignment horizontal="center" vertical="center" wrapText="1" readingOrder="1"/>
    </xf>
    <xf numFmtId="0" fontId="42" fillId="13" borderId="24" xfId="0" applyFont="1" applyFill="1" applyBorder="1" applyAlignment="1">
      <alignment horizontal="center" vertical="center" wrapText="1" readingOrder="1"/>
    </xf>
    <xf numFmtId="0" fontId="42" fillId="13" borderId="25" xfId="0" applyFont="1" applyFill="1" applyBorder="1" applyAlignment="1">
      <alignment horizontal="center" vertical="center" wrapText="1" readingOrder="1"/>
    </xf>
    <xf numFmtId="0" fontId="42" fillId="13" borderId="26" xfId="0" applyFont="1" applyFill="1" applyBorder="1" applyAlignment="1">
      <alignment horizontal="center" vertical="center" wrapText="1" readingOrder="1"/>
    </xf>
    <xf numFmtId="0" fontId="42" fillId="13" borderId="27" xfId="0" applyFont="1" applyFill="1" applyBorder="1" applyAlignment="1">
      <alignment horizontal="center" vertical="center" wrapText="1" readingOrder="1"/>
    </xf>
    <xf numFmtId="0" fontId="43" fillId="0" borderId="19" xfId="0" applyFont="1" applyBorder="1" applyAlignment="1">
      <alignment horizontal="center" vertical="center" wrapText="1"/>
    </xf>
    <xf numFmtId="0" fontId="24" fillId="0" borderId="0" xfId="0" applyFont="1" applyAlignment="1">
      <alignment horizontal="center" vertical="center"/>
    </xf>
    <xf numFmtId="0" fontId="45" fillId="0" borderId="0" xfId="0" applyFont="1" applyAlignment="1">
      <alignment horizontal="center" vertical="center"/>
    </xf>
    <xf numFmtId="0" fontId="40" fillId="15" borderId="35" xfId="0" applyFont="1" applyFill="1" applyBorder="1" applyAlignment="1">
      <alignment horizontal="center" vertical="center" wrapText="1" readingOrder="1"/>
    </xf>
    <xf numFmtId="0" fontId="40" fillId="15" borderId="36" xfId="0" applyFont="1" applyFill="1" applyBorder="1" applyAlignment="1">
      <alignment horizontal="center" vertical="center" wrapText="1" readingOrder="1"/>
    </xf>
    <xf numFmtId="0" fontId="40" fillId="15" borderId="47" xfId="0" applyFont="1" applyFill="1" applyBorder="1" applyAlignment="1">
      <alignment horizontal="center" vertical="center" wrapText="1" readingOrder="1"/>
    </xf>
    <xf numFmtId="0" fontId="35" fillId="3" borderId="0" xfId="0" applyFont="1" applyFill="1" applyBorder="1" applyAlignment="1">
      <alignment horizontal="justify" vertical="center" wrapText="1"/>
    </xf>
    <xf numFmtId="0" fontId="37" fillId="15" borderId="44" xfId="0" applyFont="1" applyFill="1" applyBorder="1" applyAlignment="1">
      <alignment horizontal="center" vertical="center" wrapText="1" readingOrder="1"/>
    </xf>
    <xf numFmtId="0" fontId="37" fillId="15" borderId="45" xfId="0" applyFont="1" applyFill="1" applyBorder="1" applyAlignment="1">
      <alignment horizontal="center" vertical="center" wrapText="1" readingOrder="1"/>
    </xf>
    <xf numFmtId="0" fontId="37" fillId="3" borderId="42" xfId="0" applyFont="1" applyFill="1" applyBorder="1" applyAlignment="1">
      <alignment horizontal="center" vertical="center" wrapText="1" readingOrder="1"/>
    </xf>
    <xf numFmtId="0" fontId="37" fillId="3" borderId="37" xfId="0" applyFont="1" applyFill="1" applyBorder="1" applyAlignment="1">
      <alignment horizontal="center" vertical="center" wrapText="1" readingOrder="1"/>
    </xf>
    <xf numFmtId="0" fontId="37" fillId="3" borderId="34" xfId="0" applyFont="1" applyFill="1" applyBorder="1" applyAlignment="1">
      <alignment horizontal="center" vertical="center" wrapText="1" readingOrder="1"/>
    </xf>
    <xf numFmtId="0" fontId="37" fillId="3" borderId="33" xfId="0" applyFont="1" applyFill="1" applyBorder="1" applyAlignment="1">
      <alignment horizontal="center" vertical="center" wrapText="1" readingOrder="1"/>
    </xf>
    <xf numFmtId="0" fontId="37" fillId="3" borderId="39" xfId="0" applyFont="1" applyFill="1" applyBorder="1" applyAlignment="1">
      <alignment horizontal="center" vertical="center" wrapText="1" readingOrder="1"/>
    </xf>
    <xf numFmtId="0" fontId="37" fillId="3" borderId="40" xfId="0" applyFont="1" applyFill="1" applyBorder="1" applyAlignment="1">
      <alignment horizontal="center" vertical="center" wrapText="1" readingOrder="1"/>
    </xf>
    <xf numFmtId="0" fontId="8" fillId="3" borderId="88" xfId="0" applyFont="1" applyFill="1" applyBorder="1" applyAlignment="1">
      <alignment horizontal="center" wrapText="1"/>
    </xf>
    <xf numFmtId="0" fontId="8" fillId="3" borderId="52" xfId="0" applyFont="1" applyFill="1" applyBorder="1" applyAlignment="1">
      <alignment horizontal="center" wrapText="1"/>
    </xf>
    <xf numFmtId="0" fontId="8" fillId="3" borderId="89" xfId="0" applyFont="1" applyFill="1" applyBorder="1" applyAlignment="1">
      <alignment horizontal="center" wrapText="1"/>
    </xf>
    <xf numFmtId="0" fontId="62" fillId="3" borderId="90" xfId="0" applyFont="1" applyFill="1" applyBorder="1" applyAlignment="1">
      <alignment horizontal="center" wrapText="1"/>
    </xf>
    <xf numFmtId="0" fontId="62" fillId="3" borderId="0" xfId="0" applyFont="1" applyFill="1" applyAlignment="1">
      <alignment horizontal="center" wrapText="1"/>
    </xf>
    <xf numFmtId="0" fontId="62" fillId="3" borderId="91" xfId="0" applyFont="1" applyFill="1" applyBorder="1" applyAlignment="1">
      <alignment horizontal="center" wrapText="1"/>
    </xf>
    <xf numFmtId="0" fontId="62" fillId="3" borderId="86" xfId="0" applyFont="1" applyFill="1" applyBorder="1" applyAlignment="1">
      <alignment horizontal="center" wrapText="1"/>
    </xf>
    <xf numFmtId="0" fontId="62" fillId="3" borderId="69" xfId="0" applyFont="1" applyFill="1" applyBorder="1" applyAlignment="1">
      <alignment horizontal="center" wrapText="1"/>
    </xf>
    <xf numFmtId="0" fontId="62" fillId="3" borderId="87" xfId="0" applyFont="1" applyFill="1" applyBorder="1" applyAlignment="1">
      <alignment horizontal="center" wrapText="1"/>
    </xf>
  </cellXfs>
  <cellStyles count="5">
    <cellStyle name="Normal" xfId="0" builtinId="0"/>
    <cellStyle name="Normal - Style1 2" xfId="2" xr:uid="{00000000-0005-0000-0000-000001000000}"/>
    <cellStyle name="Normal 2" xfId="4" xr:uid="{00000000-0005-0000-0000-000002000000}"/>
    <cellStyle name="Normal 2 2" xfId="3" xr:uid="{00000000-0005-0000-0000-000003000000}"/>
    <cellStyle name="Porcentaje" xfId="1" builtinId="5"/>
  </cellStyles>
  <dxfs count="235">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Calibri"/>
        <scheme val="minor"/>
      </font>
      <fill>
        <patternFill patternType="none">
          <fgColor indexed="64"/>
          <bgColor indexed="65"/>
        </patternFill>
      </fill>
    </dxf>
    <dxf>
      <font>
        <b val="0"/>
        <i val="0"/>
        <strike val="0"/>
        <condense val="0"/>
        <extend val="0"/>
        <outline val="0"/>
        <shadow val="0"/>
        <u val="none"/>
        <vertAlign val="baseline"/>
        <sz val="16"/>
        <color rgb="FFFF0000"/>
        <name val="Arial Narrow"/>
        <scheme val="none"/>
      </font>
      <fill>
        <patternFill patternType="none">
          <fgColor indexed="64"/>
          <bgColor indexed="65"/>
        </patternFill>
      </fill>
      <alignment horizontal="general" vertical="center" textRotation="0" wrapText="0" indent="0" justifyLastLine="0" shrinkToFit="0" readingOrder="0"/>
    </dxf>
    <dxf>
      <font>
        <color rgb="FF9C0006"/>
      </font>
      <fill>
        <patternFill>
          <bgColor rgb="FFFFC7CE"/>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theme="9" tint="-0.24994659260841701"/>
        </patternFill>
      </fill>
    </dxf>
    <dxf>
      <fill>
        <patternFill>
          <bgColor rgb="FFC0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
      <font>
        <color auto="1"/>
      </font>
      <fill>
        <patternFill>
          <bgColor rgb="FF92D050"/>
        </patternFill>
      </fill>
    </dxf>
    <dxf>
      <fill>
        <patternFill>
          <bgColor rgb="FF00B050"/>
        </patternFill>
      </fill>
    </dxf>
    <dxf>
      <fill>
        <patternFill>
          <bgColor rgb="FFFFFF66"/>
        </patternFill>
      </fill>
    </dxf>
    <dxf>
      <fill>
        <patternFill>
          <bgColor rgb="FFFFC000"/>
        </patternFill>
      </fill>
    </dxf>
    <dxf>
      <fill>
        <patternFill>
          <bgColor rgb="FFFF0000"/>
        </patternFill>
      </fill>
    </dxf>
  </dxfs>
  <tableStyles count="0" defaultTableStyle="TableStyleMedium2" defaultPivotStyle="PivotStyleLight16"/>
  <colors>
    <mruColors>
      <color rgb="FFFFFF66"/>
      <color rgb="FFFFCC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31</xdr:col>
      <xdr:colOff>1021693</xdr:colOff>
      <xdr:row>2</xdr:row>
      <xdr:rowOff>138340</xdr:rowOff>
    </xdr:from>
    <xdr:to>
      <xdr:col>35</xdr:col>
      <xdr:colOff>671286</xdr:colOff>
      <xdr:row>5</xdr:row>
      <xdr:rowOff>285750</xdr:rowOff>
    </xdr:to>
    <xdr:pic>
      <xdr:nvPicPr>
        <xdr:cNvPr id="2" name="Imagen 1">
          <a:extLst>
            <a:ext uri="{FF2B5EF4-FFF2-40B4-BE49-F238E27FC236}">
              <a16:creationId xmlns:a16="http://schemas.microsoft.com/office/drawing/2014/main" id="{3A9FE105-B79C-43E8-9FFC-209892500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66193" y="646340"/>
          <a:ext cx="4348593" cy="1226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TALENTO%20HUMANO%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HANNIER\Desktop\MAPA%20DE%20RIESGOS%20PROCESO%20GESTI&#211;N%20FINANCIERA%20F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7.1%20%20MAPA%20RIESGOS%20FINAL%20Y%20ACTUALIZADO%20VIVIENDA%20Y%20URBANIS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ciones Tratamiento"/>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s Marin" refreshedDate="44186.276661689815" createdVersion="6" refreshedVersion="6" minRefreshableVersion="3" recordCount="10" xr:uid="{00000000-000A-0000-FFFF-FFFF04000000}">
  <cacheSource type="worksheet">
    <worksheetSource name="Tabla1"/>
  </cacheSource>
  <cacheFields count="2">
    <cacheField name="Criterios" numFmtId="0">
      <sharedItems count="2">
        <s v="Afectación Económica o presupuestal"/>
        <s v="Pérdida Reputacional"/>
      </sharedItems>
    </cacheField>
    <cacheField name="Subcriterios" numFmtId="0">
      <sharedItems count="10">
        <s v="Afectación menor a 10 SMLMV ."/>
        <s v="Entre 10 y 50 SMLMV "/>
        <s v="Entre 50 y 100 SMLMV "/>
        <s v="Entre 100 y 500 SMLMV "/>
        <s v="Mayor a 500 SMLMV "/>
        <s v="El riesgo afecta la imagen de alguna área de la organización"/>
        <s v="El riesgo afecta la imagen de la entidad internamente, de conocimiento general, nivel interno, de junta dircetiva y accionistas y/o de provedores"/>
        <s v="El riesgo afecta la imagen de la entidad con algunos usuarios de relevancia frente al logro de los objetivos"/>
        <s v="El riesgo afecta la imagen de de la entidad con efecto publicitario sostenido a nivel de sector administrativo, nivel departamental o municipal"/>
        <s v="El riesgo afecta la imagen de la entidad a nivel nacional, con efecto publicitarios sostenible a nivel paí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0"/>
    <x v="1"/>
  </r>
  <r>
    <x v="0"/>
    <x v="2"/>
  </r>
  <r>
    <x v="0"/>
    <x v="3"/>
  </r>
  <r>
    <x v="0"/>
    <x v="4"/>
  </r>
  <r>
    <x v="1"/>
    <x v="5"/>
  </r>
  <r>
    <x v="1"/>
    <x v="6"/>
  </r>
  <r>
    <x v="1"/>
    <x v="7"/>
  </r>
  <r>
    <x v="1"/>
    <x v="8"/>
  </r>
  <r>
    <x v="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Dinámica1" cacheId="6" applyNumberFormats="0" applyBorderFormats="0" applyFontFormats="0" applyPatternFormats="0" applyAlignmentFormats="0" applyWidthHeightFormats="1" dataCaption="Valores" updatedVersion="6" minRefreshableVersion="3" useAutoFormatting="1" rowGrandTotals="0" colGrandTotals="0" itemPrintTitles="1" createdVersion="6" indent="0" compact="0" outline="1" outlineData="1" compactData="0" multipleFieldFilters="0">
  <location ref="D209:E221" firstHeaderRow="1" firstDataRow="1" firstDataCol="2"/>
  <pivotFields count="2">
    <pivotField axis="axisRow" compact="0" showAll="0" defaultSubtotal="0">
      <items count="2">
        <item x="0"/>
        <item x="1"/>
      </items>
    </pivotField>
    <pivotField axis="axisRow" compact="0" showAll="0" defaultSubtotal="0">
      <items count="10">
        <item x="0"/>
        <item x="5"/>
        <item x="6"/>
        <item x="7"/>
        <item x="8"/>
        <item x="9"/>
        <item x="1"/>
        <item x="2"/>
        <item x="3"/>
        <item x="4"/>
      </items>
    </pivotField>
  </pivotFields>
  <rowFields count="2">
    <field x="0"/>
    <field x="1"/>
  </rowFields>
  <rowItems count="12">
    <i>
      <x/>
    </i>
    <i r="1">
      <x/>
    </i>
    <i r="1">
      <x v="6"/>
    </i>
    <i r="1">
      <x v="7"/>
    </i>
    <i r="1">
      <x v="8"/>
    </i>
    <i r="1">
      <x v="9"/>
    </i>
    <i>
      <x v="1"/>
    </i>
    <i r="1">
      <x v="1"/>
    </i>
    <i r="1">
      <x v="2"/>
    </i>
    <i r="1">
      <x v="3"/>
    </i>
    <i r="1">
      <x v="4"/>
    </i>
    <i r="1">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209:C219" totalsRowShown="0" headerRowDxfId="3" dataDxfId="2">
  <autoFilter ref="B209:C219" xr:uid="{00000000-0009-0000-0100-000001000000}"/>
  <tableColumns count="2">
    <tableColumn id="1" xr3:uid="{00000000-0010-0000-0000-000001000000}" name="Criterios" dataDxfId="1"/>
    <tableColumn id="2" xr3:uid="{00000000-0010-0000-0000-000002000000}" name="Subcriterio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45"/>
  <sheetViews>
    <sheetView topLeftCell="A34" zoomScale="110" zoomScaleNormal="110" workbookViewId="0">
      <selection activeCell="E36" sqref="E36:F36"/>
    </sheetView>
  </sheetViews>
  <sheetFormatPr baseColWidth="10" defaultRowHeight="15" x14ac:dyDescent="0.25"/>
  <cols>
    <col min="1" max="1" width="2.85546875" style="83" customWidth="1"/>
    <col min="2" max="3" width="24.7109375" style="83" customWidth="1"/>
    <col min="4" max="4" width="16" style="83" customWidth="1"/>
    <col min="5" max="5" width="24.7109375" style="83" customWidth="1"/>
    <col min="6" max="6" width="27.7109375" style="83" customWidth="1"/>
    <col min="7" max="8" width="24.7109375" style="83" customWidth="1"/>
    <col min="9" max="16384" width="11.42578125" style="83"/>
  </cols>
  <sheetData>
    <row r="1" spans="2:8" ht="15.75" thickBot="1" x14ac:dyDescent="0.3"/>
    <row r="2" spans="2:8" ht="18" x14ac:dyDescent="0.25">
      <c r="B2" s="286" t="s">
        <v>166</v>
      </c>
      <c r="C2" s="287"/>
      <c r="D2" s="287"/>
      <c r="E2" s="287"/>
      <c r="F2" s="287"/>
      <c r="G2" s="287"/>
      <c r="H2" s="288"/>
    </row>
    <row r="3" spans="2:8" x14ac:dyDescent="0.25">
      <c r="B3" s="84"/>
      <c r="C3" s="85"/>
      <c r="D3" s="85"/>
      <c r="E3" s="85"/>
      <c r="F3" s="85"/>
      <c r="G3" s="85"/>
      <c r="H3" s="86"/>
    </row>
    <row r="4" spans="2:8" ht="63" customHeight="1" x14ac:dyDescent="0.25">
      <c r="B4" s="289" t="s">
        <v>209</v>
      </c>
      <c r="C4" s="290"/>
      <c r="D4" s="290"/>
      <c r="E4" s="290"/>
      <c r="F4" s="290"/>
      <c r="G4" s="290"/>
      <c r="H4" s="291"/>
    </row>
    <row r="5" spans="2:8" ht="63" customHeight="1" x14ac:dyDescent="0.25">
      <c r="B5" s="292"/>
      <c r="C5" s="293"/>
      <c r="D5" s="293"/>
      <c r="E5" s="293"/>
      <c r="F5" s="293"/>
      <c r="G5" s="293"/>
      <c r="H5" s="294"/>
    </row>
    <row r="6" spans="2:8" ht="16.5" x14ac:dyDescent="0.25">
      <c r="B6" s="295" t="s">
        <v>164</v>
      </c>
      <c r="C6" s="296"/>
      <c r="D6" s="296"/>
      <c r="E6" s="296"/>
      <c r="F6" s="296"/>
      <c r="G6" s="296"/>
      <c r="H6" s="297"/>
    </row>
    <row r="7" spans="2:8" ht="95.25" customHeight="1" x14ac:dyDescent="0.25">
      <c r="B7" s="305" t="s">
        <v>169</v>
      </c>
      <c r="C7" s="306"/>
      <c r="D7" s="306"/>
      <c r="E7" s="306"/>
      <c r="F7" s="306"/>
      <c r="G7" s="306"/>
      <c r="H7" s="307"/>
    </row>
    <row r="8" spans="2:8" ht="16.5" x14ac:dyDescent="0.25">
      <c r="B8" s="121"/>
      <c r="C8" s="122"/>
      <c r="D8" s="122"/>
      <c r="E8" s="122"/>
      <c r="F8" s="122"/>
      <c r="G8" s="122"/>
      <c r="H8" s="123"/>
    </row>
    <row r="9" spans="2:8" ht="16.5" customHeight="1" x14ac:dyDescent="0.25">
      <c r="B9" s="298" t="s">
        <v>202</v>
      </c>
      <c r="C9" s="299"/>
      <c r="D9" s="299"/>
      <c r="E9" s="299"/>
      <c r="F9" s="299"/>
      <c r="G9" s="299"/>
      <c r="H9" s="300"/>
    </row>
    <row r="10" spans="2:8" ht="44.25" customHeight="1" x14ac:dyDescent="0.25">
      <c r="B10" s="298"/>
      <c r="C10" s="299"/>
      <c r="D10" s="299"/>
      <c r="E10" s="299"/>
      <c r="F10" s="299"/>
      <c r="G10" s="299"/>
      <c r="H10" s="300"/>
    </row>
    <row r="11" spans="2:8" ht="15.75" thickBot="1" x14ac:dyDescent="0.3">
      <c r="B11" s="109"/>
      <c r="C11" s="112"/>
      <c r="D11" s="117"/>
      <c r="E11" s="118"/>
      <c r="F11" s="118"/>
      <c r="G11" s="119"/>
      <c r="H11" s="120"/>
    </row>
    <row r="12" spans="2:8" ht="15.75" thickTop="1" x14ac:dyDescent="0.25">
      <c r="B12" s="109"/>
      <c r="C12" s="301" t="s">
        <v>165</v>
      </c>
      <c r="D12" s="302"/>
      <c r="E12" s="303" t="s">
        <v>203</v>
      </c>
      <c r="F12" s="304"/>
      <c r="G12" s="112"/>
      <c r="H12" s="113"/>
    </row>
    <row r="13" spans="2:8" ht="35.25" customHeight="1" x14ac:dyDescent="0.25">
      <c r="B13" s="109"/>
      <c r="C13" s="273" t="s">
        <v>196</v>
      </c>
      <c r="D13" s="274"/>
      <c r="E13" s="275" t="s">
        <v>201</v>
      </c>
      <c r="F13" s="276"/>
      <c r="G13" s="112"/>
      <c r="H13" s="113"/>
    </row>
    <row r="14" spans="2:8" ht="17.25" customHeight="1" x14ac:dyDescent="0.25">
      <c r="B14" s="109"/>
      <c r="C14" s="273" t="s">
        <v>197</v>
      </c>
      <c r="D14" s="274"/>
      <c r="E14" s="275" t="s">
        <v>199</v>
      </c>
      <c r="F14" s="276"/>
      <c r="G14" s="112"/>
      <c r="H14" s="113"/>
    </row>
    <row r="15" spans="2:8" ht="19.5" customHeight="1" x14ac:dyDescent="0.25">
      <c r="B15" s="109"/>
      <c r="C15" s="273" t="s">
        <v>198</v>
      </c>
      <c r="D15" s="274"/>
      <c r="E15" s="275" t="s">
        <v>200</v>
      </c>
      <c r="F15" s="276"/>
      <c r="G15" s="112"/>
      <c r="H15" s="113"/>
    </row>
    <row r="16" spans="2:8" ht="69.75" customHeight="1" x14ac:dyDescent="0.25">
      <c r="B16" s="109"/>
      <c r="C16" s="273" t="s">
        <v>167</v>
      </c>
      <c r="D16" s="274"/>
      <c r="E16" s="275" t="s">
        <v>168</v>
      </c>
      <c r="F16" s="276"/>
      <c r="G16" s="112"/>
      <c r="H16" s="113"/>
    </row>
    <row r="17" spans="2:8" ht="34.5" customHeight="1" x14ac:dyDescent="0.25">
      <c r="B17" s="109"/>
      <c r="C17" s="277" t="s">
        <v>2</v>
      </c>
      <c r="D17" s="278"/>
      <c r="E17" s="269" t="s">
        <v>210</v>
      </c>
      <c r="F17" s="270"/>
      <c r="G17" s="112"/>
      <c r="H17" s="113"/>
    </row>
    <row r="18" spans="2:8" ht="27.75" customHeight="1" x14ac:dyDescent="0.25">
      <c r="B18" s="109"/>
      <c r="C18" s="277" t="s">
        <v>3</v>
      </c>
      <c r="D18" s="278"/>
      <c r="E18" s="269" t="s">
        <v>211</v>
      </c>
      <c r="F18" s="270"/>
      <c r="G18" s="112"/>
      <c r="H18" s="113"/>
    </row>
    <row r="19" spans="2:8" ht="28.5" customHeight="1" x14ac:dyDescent="0.25">
      <c r="B19" s="109"/>
      <c r="C19" s="277" t="s">
        <v>42</v>
      </c>
      <c r="D19" s="278"/>
      <c r="E19" s="269" t="s">
        <v>212</v>
      </c>
      <c r="F19" s="270"/>
      <c r="G19" s="112"/>
      <c r="H19" s="113"/>
    </row>
    <row r="20" spans="2:8" ht="72.75" customHeight="1" x14ac:dyDescent="0.25">
      <c r="B20" s="109"/>
      <c r="C20" s="277" t="s">
        <v>1</v>
      </c>
      <c r="D20" s="278"/>
      <c r="E20" s="269" t="s">
        <v>213</v>
      </c>
      <c r="F20" s="270"/>
      <c r="G20" s="112"/>
      <c r="H20" s="113"/>
    </row>
    <row r="21" spans="2:8" ht="64.5" customHeight="1" x14ac:dyDescent="0.25">
      <c r="B21" s="109"/>
      <c r="C21" s="277" t="s">
        <v>50</v>
      </c>
      <c r="D21" s="278"/>
      <c r="E21" s="269" t="s">
        <v>171</v>
      </c>
      <c r="F21" s="270"/>
      <c r="G21" s="112"/>
      <c r="H21" s="113"/>
    </row>
    <row r="22" spans="2:8" ht="71.25" customHeight="1" x14ac:dyDescent="0.25">
      <c r="B22" s="109"/>
      <c r="C22" s="277" t="s">
        <v>170</v>
      </c>
      <c r="D22" s="278"/>
      <c r="E22" s="269" t="s">
        <v>172</v>
      </c>
      <c r="F22" s="270"/>
      <c r="G22" s="112"/>
      <c r="H22" s="113"/>
    </row>
    <row r="23" spans="2:8" ht="55.5" customHeight="1" x14ac:dyDescent="0.25">
      <c r="B23" s="109"/>
      <c r="C23" s="271" t="s">
        <v>173</v>
      </c>
      <c r="D23" s="272"/>
      <c r="E23" s="269" t="s">
        <v>174</v>
      </c>
      <c r="F23" s="270"/>
      <c r="G23" s="112"/>
      <c r="H23" s="113"/>
    </row>
    <row r="24" spans="2:8" ht="42" customHeight="1" x14ac:dyDescent="0.25">
      <c r="B24" s="109"/>
      <c r="C24" s="271" t="s">
        <v>48</v>
      </c>
      <c r="D24" s="272"/>
      <c r="E24" s="269" t="s">
        <v>175</v>
      </c>
      <c r="F24" s="270"/>
      <c r="G24" s="112"/>
      <c r="H24" s="113"/>
    </row>
    <row r="25" spans="2:8" ht="59.25" customHeight="1" x14ac:dyDescent="0.25">
      <c r="B25" s="109"/>
      <c r="C25" s="271" t="s">
        <v>163</v>
      </c>
      <c r="D25" s="272"/>
      <c r="E25" s="269" t="s">
        <v>176</v>
      </c>
      <c r="F25" s="270"/>
      <c r="G25" s="112"/>
      <c r="H25" s="113"/>
    </row>
    <row r="26" spans="2:8" ht="23.25" customHeight="1" x14ac:dyDescent="0.25">
      <c r="B26" s="109"/>
      <c r="C26" s="271" t="s">
        <v>12</v>
      </c>
      <c r="D26" s="272"/>
      <c r="E26" s="269" t="s">
        <v>177</v>
      </c>
      <c r="F26" s="270"/>
      <c r="G26" s="112"/>
      <c r="H26" s="113"/>
    </row>
    <row r="27" spans="2:8" ht="30.75" customHeight="1" x14ac:dyDescent="0.25">
      <c r="B27" s="109"/>
      <c r="C27" s="271" t="s">
        <v>181</v>
      </c>
      <c r="D27" s="272"/>
      <c r="E27" s="269" t="s">
        <v>178</v>
      </c>
      <c r="F27" s="270"/>
      <c r="G27" s="112"/>
      <c r="H27" s="113"/>
    </row>
    <row r="28" spans="2:8" ht="35.25" customHeight="1" x14ac:dyDescent="0.25">
      <c r="B28" s="109"/>
      <c r="C28" s="271" t="s">
        <v>182</v>
      </c>
      <c r="D28" s="272"/>
      <c r="E28" s="269" t="s">
        <v>179</v>
      </c>
      <c r="F28" s="270"/>
      <c r="G28" s="112"/>
      <c r="H28" s="113"/>
    </row>
    <row r="29" spans="2:8" ht="33" customHeight="1" x14ac:dyDescent="0.25">
      <c r="B29" s="109"/>
      <c r="C29" s="271" t="s">
        <v>182</v>
      </c>
      <c r="D29" s="272"/>
      <c r="E29" s="269" t="s">
        <v>179</v>
      </c>
      <c r="F29" s="270"/>
      <c r="G29" s="112"/>
      <c r="H29" s="113"/>
    </row>
    <row r="30" spans="2:8" ht="30" customHeight="1" x14ac:dyDescent="0.25">
      <c r="B30" s="109"/>
      <c r="C30" s="271" t="s">
        <v>183</v>
      </c>
      <c r="D30" s="272"/>
      <c r="E30" s="269" t="s">
        <v>180</v>
      </c>
      <c r="F30" s="270"/>
      <c r="G30" s="112"/>
      <c r="H30" s="113"/>
    </row>
    <row r="31" spans="2:8" ht="35.25" customHeight="1" x14ac:dyDescent="0.25">
      <c r="B31" s="109"/>
      <c r="C31" s="271" t="s">
        <v>184</v>
      </c>
      <c r="D31" s="272"/>
      <c r="E31" s="269" t="s">
        <v>185</v>
      </c>
      <c r="F31" s="270"/>
      <c r="G31" s="112"/>
      <c r="H31" s="113"/>
    </row>
    <row r="32" spans="2:8" ht="31.5" customHeight="1" x14ac:dyDescent="0.25">
      <c r="B32" s="109"/>
      <c r="C32" s="271" t="s">
        <v>186</v>
      </c>
      <c r="D32" s="272"/>
      <c r="E32" s="269" t="s">
        <v>187</v>
      </c>
      <c r="F32" s="270"/>
      <c r="G32" s="112"/>
      <c r="H32" s="113"/>
    </row>
    <row r="33" spans="2:8" ht="35.25" customHeight="1" x14ac:dyDescent="0.25">
      <c r="B33" s="109"/>
      <c r="C33" s="271" t="s">
        <v>188</v>
      </c>
      <c r="D33" s="272"/>
      <c r="E33" s="269" t="s">
        <v>189</v>
      </c>
      <c r="F33" s="270"/>
      <c r="G33" s="112"/>
      <c r="H33" s="113"/>
    </row>
    <row r="34" spans="2:8" ht="59.25" customHeight="1" x14ac:dyDescent="0.25">
      <c r="B34" s="109"/>
      <c r="C34" s="271" t="s">
        <v>190</v>
      </c>
      <c r="D34" s="272"/>
      <c r="E34" s="269" t="s">
        <v>191</v>
      </c>
      <c r="F34" s="270"/>
      <c r="G34" s="112"/>
      <c r="H34" s="113"/>
    </row>
    <row r="35" spans="2:8" ht="29.25" customHeight="1" x14ac:dyDescent="0.25">
      <c r="B35" s="109"/>
      <c r="C35" s="271" t="s">
        <v>29</v>
      </c>
      <c r="D35" s="272"/>
      <c r="E35" s="269" t="s">
        <v>192</v>
      </c>
      <c r="F35" s="270"/>
      <c r="G35" s="112"/>
      <c r="H35" s="113"/>
    </row>
    <row r="36" spans="2:8" ht="82.5" customHeight="1" x14ac:dyDescent="0.25">
      <c r="B36" s="109"/>
      <c r="C36" s="271" t="s">
        <v>194</v>
      </c>
      <c r="D36" s="272"/>
      <c r="E36" s="269" t="s">
        <v>193</v>
      </c>
      <c r="F36" s="270"/>
      <c r="G36" s="112"/>
      <c r="H36" s="113"/>
    </row>
    <row r="37" spans="2:8" ht="46.5" customHeight="1" x14ac:dyDescent="0.25">
      <c r="B37" s="109"/>
      <c r="C37" s="271" t="s">
        <v>39</v>
      </c>
      <c r="D37" s="272"/>
      <c r="E37" s="269" t="s">
        <v>195</v>
      </c>
      <c r="F37" s="270"/>
      <c r="G37" s="112"/>
      <c r="H37" s="113"/>
    </row>
    <row r="38" spans="2:8" ht="6.75" customHeight="1" thickBot="1" x14ac:dyDescent="0.3">
      <c r="B38" s="109"/>
      <c r="C38" s="282"/>
      <c r="D38" s="283"/>
      <c r="E38" s="284"/>
      <c r="F38" s="285"/>
      <c r="G38" s="112"/>
      <c r="H38" s="113"/>
    </row>
    <row r="39" spans="2:8" ht="15.75" thickTop="1" x14ac:dyDescent="0.25">
      <c r="B39" s="109"/>
      <c r="C39" s="110"/>
      <c r="D39" s="110"/>
      <c r="E39" s="111"/>
      <c r="F39" s="111"/>
      <c r="G39" s="112"/>
      <c r="H39" s="113"/>
    </row>
    <row r="40" spans="2:8" ht="21" customHeight="1" x14ac:dyDescent="0.25">
      <c r="B40" s="279" t="s">
        <v>204</v>
      </c>
      <c r="C40" s="280"/>
      <c r="D40" s="280"/>
      <c r="E40" s="280"/>
      <c r="F40" s="280"/>
      <c r="G40" s="280"/>
      <c r="H40" s="281"/>
    </row>
    <row r="41" spans="2:8" ht="20.25" customHeight="1" x14ac:dyDescent="0.25">
      <c r="B41" s="279" t="s">
        <v>205</v>
      </c>
      <c r="C41" s="280"/>
      <c r="D41" s="280"/>
      <c r="E41" s="280"/>
      <c r="F41" s="280"/>
      <c r="G41" s="280"/>
      <c r="H41" s="281"/>
    </row>
    <row r="42" spans="2:8" ht="20.25" customHeight="1" x14ac:dyDescent="0.25">
      <c r="B42" s="279" t="s">
        <v>206</v>
      </c>
      <c r="C42" s="280"/>
      <c r="D42" s="280"/>
      <c r="E42" s="280"/>
      <c r="F42" s="280"/>
      <c r="G42" s="280"/>
      <c r="H42" s="281"/>
    </row>
    <row r="43" spans="2:8" ht="20.25" customHeight="1" x14ac:dyDescent="0.25">
      <c r="B43" s="279" t="s">
        <v>207</v>
      </c>
      <c r="C43" s="280"/>
      <c r="D43" s="280"/>
      <c r="E43" s="280"/>
      <c r="F43" s="280"/>
      <c r="G43" s="280"/>
      <c r="H43" s="281"/>
    </row>
    <row r="44" spans="2:8" x14ac:dyDescent="0.25">
      <c r="B44" s="279" t="s">
        <v>208</v>
      </c>
      <c r="C44" s="280"/>
      <c r="D44" s="280"/>
      <c r="E44" s="280"/>
      <c r="F44" s="280"/>
      <c r="G44" s="280"/>
      <c r="H44" s="281"/>
    </row>
    <row r="45" spans="2:8" ht="15.75" thickBot="1" x14ac:dyDescent="0.3">
      <c r="B45" s="114"/>
      <c r="C45" s="115"/>
      <c r="D45" s="115"/>
      <c r="E45" s="115"/>
      <c r="F45" s="115"/>
      <c r="G45" s="115"/>
      <c r="H45" s="116"/>
    </row>
  </sheetData>
  <mergeCells count="64">
    <mergeCell ref="B2:H2"/>
    <mergeCell ref="B4:H5"/>
    <mergeCell ref="B6:H6"/>
    <mergeCell ref="B9:H10"/>
    <mergeCell ref="C12:D12"/>
    <mergeCell ref="E12:F12"/>
    <mergeCell ref="B7:H7"/>
    <mergeCell ref="C13:D13"/>
    <mergeCell ref="E13:F13"/>
    <mergeCell ref="C17:D17"/>
    <mergeCell ref="E17:F17"/>
    <mergeCell ref="C21:D21"/>
    <mergeCell ref="C18:D18"/>
    <mergeCell ref="C19:D19"/>
    <mergeCell ref="C20:D20"/>
    <mergeCell ref="E18:F18"/>
    <mergeCell ref="E19:F19"/>
    <mergeCell ref="E20:F20"/>
    <mergeCell ref="E21:F21"/>
    <mergeCell ref="B42:H42"/>
    <mergeCell ref="B43:H43"/>
    <mergeCell ref="B44:H44"/>
    <mergeCell ref="E23:F23"/>
    <mergeCell ref="C23:D23"/>
    <mergeCell ref="C24:D24"/>
    <mergeCell ref="E24:F24"/>
    <mergeCell ref="C26:D26"/>
    <mergeCell ref="E26:F26"/>
    <mergeCell ref="E34:F34"/>
    <mergeCell ref="C32:D32"/>
    <mergeCell ref="C31:D31"/>
    <mergeCell ref="E31:F31"/>
    <mergeCell ref="E32:F32"/>
    <mergeCell ref="C27:D27"/>
    <mergeCell ref="E27:F27"/>
    <mergeCell ref="C33:D33"/>
    <mergeCell ref="B40:H40"/>
    <mergeCell ref="C29:D29"/>
    <mergeCell ref="E29:F29"/>
    <mergeCell ref="C30:D30"/>
    <mergeCell ref="E30:F30"/>
    <mergeCell ref="E33:F33"/>
    <mergeCell ref="C34:D34"/>
    <mergeCell ref="C35:D35"/>
    <mergeCell ref="E35:F35"/>
    <mergeCell ref="C36:D36"/>
    <mergeCell ref="E36:F36"/>
    <mergeCell ref="B41:H41"/>
    <mergeCell ref="C38:D38"/>
    <mergeCell ref="E38:F38"/>
    <mergeCell ref="C37:D37"/>
    <mergeCell ref="E37:F37"/>
    <mergeCell ref="E28:F28"/>
    <mergeCell ref="C28:D28"/>
    <mergeCell ref="C16:D16"/>
    <mergeCell ref="E16:F16"/>
    <mergeCell ref="C14:D14"/>
    <mergeCell ref="E14:F14"/>
    <mergeCell ref="C15:D15"/>
    <mergeCell ref="E15:F15"/>
    <mergeCell ref="E22:F22"/>
    <mergeCell ref="C22:D22"/>
    <mergeCell ref="C25:D25"/>
    <mergeCell ref="E25:F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BP75"/>
  <sheetViews>
    <sheetView tabSelected="1" topLeftCell="M1" zoomScale="60" zoomScaleNormal="60" workbookViewId="0">
      <selection activeCell="R5" sqref="R5:AE5"/>
    </sheetView>
  </sheetViews>
  <sheetFormatPr baseColWidth="10" defaultRowHeight="16.5" outlineLevelRow="1" x14ac:dyDescent="0.3"/>
  <cols>
    <col min="1" max="1" width="4" style="2" bestFit="1" customWidth="1"/>
    <col min="2" max="2" width="18.5703125" style="2" customWidth="1"/>
    <col min="3" max="3" width="17.85546875" style="2" customWidth="1"/>
    <col min="4" max="4" width="20.5703125" style="2" customWidth="1"/>
    <col min="5" max="5" width="32.42578125" style="1" customWidth="1"/>
    <col min="6" max="6" width="19" style="5" customWidth="1"/>
    <col min="7" max="7" width="17.85546875" style="1" customWidth="1"/>
    <col min="8" max="8" width="16.5703125" style="1" customWidth="1"/>
    <col min="9" max="9" width="6.28515625" style="1" bestFit="1" customWidth="1"/>
    <col min="10" max="10" width="27.28515625" style="1" bestFit="1" customWidth="1"/>
    <col min="11" max="11" width="30.5703125" style="1" hidden="1" customWidth="1"/>
    <col min="12" max="12" width="17.5703125" style="1" customWidth="1"/>
    <col min="13" max="13" width="6.28515625" style="1" bestFit="1" customWidth="1"/>
    <col min="14" max="14" width="16" style="1" customWidth="1"/>
    <col min="15" max="15" width="5.85546875" style="1" customWidth="1"/>
    <col min="16" max="16" width="31" style="1" customWidth="1"/>
    <col min="17" max="17" width="15.140625" style="1" bestFit="1" customWidth="1"/>
    <col min="18" max="18" width="6.85546875" style="1" customWidth="1"/>
    <col min="19" max="19" width="5" style="1" customWidth="1"/>
    <col min="20" max="20" width="5.5703125" style="1" customWidth="1"/>
    <col min="21" max="21" width="7.140625" style="1" customWidth="1"/>
    <col min="22" max="22" width="6.7109375" style="1" customWidth="1"/>
    <col min="23" max="23" width="7.5703125" style="1" customWidth="1"/>
    <col min="24" max="24" width="38.28515625" style="1" hidden="1" customWidth="1"/>
    <col min="25" max="25" width="8.7109375" style="1" customWidth="1"/>
    <col min="26" max="26" width="10.42578125" style="1" customWidth="1"/>
    <col min="27" max="27" width="9.28515625" style="1" customWidth="1"/>
    <col min="28" max="28" width="9.140625" style="1" customWidth="1"/>
    <col min="29" max="29" width="8.42578125" style="1" customWidth="1"/>
    <col min="30" max="30" width="7.28515625" style="1" customWidth="1"/>
    <col min="31" max="31" width="23" style="1" customWidth="1"/>
    <col min="32" max="32" width="18.85546875" style="1" customWidth="1"/>
    <col min="33" max="33" width="16.85546875" style="1" customWidth="1"/>
    <col min="34" max="34" width="16.28515625" style="1" customWidth="1"/>
    <col min="35" max="35" width="18.5703125" style="1" customWidth="1"/>
    <col min="36" max="36" width="21" style="1" customWidth="1"/>
    <col min="37" max="16384" width="11.42578125" style="1"/>
  </cols>
  <sheetData>
    <row r="1" spans="1:68" ht="16.5" customHeight="1" x14ac:dyDescent="0.3">
      <c r="A1" s="339" t="s">
        <v>144</v>
      </c>
      <c r="B1" s="340"/>
      <c r="C1" s="340"/>
      <c r="D1" s="340"/>
      <c r="E1" s="340"/>
      <c r="F1" s="340"/>
      <c r="G1" s="340"/>
      <c r="H1" s="340"/>
      <c r="I1" s="340"/>
      <c r="J1" s="340"/>
      <c r="K1" s="340"/>
      <c r="L1" s="340"/>
      <c r="M1" s="340"/>
      <c r="N1" s="340"/>
      <c r="O1" s="340"/>
      <c r="P1" s="340"/>
      <c r="Q1" s="340"/>
      <c r="R1" s="340"/>
      <c r="S1" s="340"/>
      <c r="T1" s="340"/>
      <c r="U1" s="340"/>
      <c r="V1" s="340"/>
      <c r="W1" s="340"/>
      <c r="X1" s="340"/>
      <c r="Y1" s="340"/>
      <c r="Z1" s="340"/>
      <c r="AA1" s="340"/>
      <c r="AB1" s="340"/>
      <c r="AC1" s="340"/>
      <c r="AD1" s="340"/>
      <c r="AE1" s="340"/>
      <c r="AF1" s="340"/>
      <c r="AG1" s="340"/>
      <c r="AH1" s="340"/>
      <c r="AI1" s="340"/>
      <c r="AJ1" s="341"/>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row>
    <row r="2" spans="1:68" ht="24" customHeight="1" x14ac:dyDescent="0.3">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c r="AA2" s="343"/>
      <c r="AB2" s="343"/>
      <c r="AC2" s="343"/>
      <c r="AD2" s="343"/>
      <c r="AE2" s="343"/>
      <c r="AF2" s="343"/>
      <c r="AG2" s="343"/>
      <c r="AH2" s="343"/>
      <c r="AI2" s="343"/>
      <c r="AJ2" s="344"/>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row>
    <row r="3" spans="1:68" ht="23.25" x14ac:dyDescent="0.35">
      <c r="A3" s="27"/>
      <c r="B3" s="28"/>
      <c r="C3" s="27"/>
      <c r="D3" s="27"/>
      <c r="E3" s="7"/>
      <c r="F3" s="26"/>
      <c r="G3" s="7"/>
      <c r="H3" s="7"/>
      <c r="I3" s="7"/>
      <c r="J3" s="7"/>
      <c r="K3" s="7"/>
      <c r="L3" s="7"/>
      <c r="M3" s="7"/>
      <c r="N3" s="7"/>
      <c r="O3" s="7"/>
      <c r="P3" s="7"/>
      <c r="Q3" s="7"/>
      <c r="R3" s="549" t="s">
        <v>261</v>
      </c>
      <c r="S3" s="550"/>
      <c r="T3" s="550"/>
      <c r="U3" s="550"/>
      <c r="V3" s="550"/>
      <c r="W3" s="550"/>
      <c r="X3" s="550"/>
      <c r="Y3" s="550"/>
      <c r="Z3" s="550"/>
      <c r="AA3" s="550"/>
      <c r="AB3" s="550"/>
      <c r="AC3" s="550"/>
      <c r="AD3" s="550"/>
      <c r="AE3" s="551"/>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row>
    <row r="4" spans="1:68" ht="26.25" customHeight="1" x14ac:dyDescent="0.35">
      <c r="A4" s="382" t="s">
        <v>43</v>
      </c>
      <c r="B4" s="383"/>
      <c r="C4" s="393" t="s">
        <v>220</v>
      </c>
      <c r="D4" s="394"/>
      <c r="E4" s="394"/>
      <c r="F4" s="394"/>
      <c r="G4" s="394"/>
      <c r="H4" s="394"/>
      <c r="I4" s="394"/>
      <c r="J4" s="394"/>
      <c r="K4" s="394"/>
      <c r="L4" s="394"/>
      <c r="M4" s="394"/>
      <c r="N4" s="395"/>
      <c r="O4" s="396"/>
      <c r="P4" s="396"/>
      <c r="Q4" s="396"/>
      <c r="R4" s="552" t="s">
        <v>264</v>
      </c>
      <c r="S4" s="553"/>
      <c r="T4" s="553"/>
      <c r="U4" s="553"/>
      <c r="V4" s="553"/>
      <c r="W4" s="553"/>
      <c r="X4" s="553"/>
      <c r="Y4" s="553"/>
      <c r="Z4" s="553"/>
      <c r="AA4" s="553"/>
      <c r="AB4" s="553"/>
      <c r="AC4" s="553"/>
      <c r="AD4" s="553"/>
      <c r="AE4" s="554"/>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row>
    <row r="5" spans="1:68" ht="42.75" customHeight="1" x14ac:dyDescent="0.35">
      <c r="A5" s="382" t="s">
        <v>130</v>
      </c>
      <c r="B5" s="383"/>
      <c r="C5" s="389" t="s">
        <v>221</v>
      </c>
      <c r="D5" s="390"/>
      <c r="E5" s="390"/>
      <c r="F5" s="390"/>
      <c r="G5" s="390"/>
      <c r="H5" s="390"/>
      <c r="I5" s="390"/>
      <c r="J5" s="390"/>
      <c r="K5" s="390"/>
      <c r="L5" s="390"/>
      <c r="M5" s="390"/>
      <c r="N5" s="391"/>
      <c r="O5" s="7"/>
      <c r="P5" s="7"/>
      <c r="Q5" s="7"/>
      <c r="R5" s="552" t="s">
        <v>262</v>
      </c>
      <c r="S5" s="553"/>
      <c r="T5" s="553"/>
      <c r="U5" s="553"/>
      <c r="V5" s="553"/>
      <c r="W5" s="553"/>
      <c r="X5" s="553"/>
      <c r="Y5" s="553"/>
      <c r="Z5" s="553"/>
      <c r="AA5" s="553"/>
      <c r="AB5" s="553"/>
      <c r="AC5" s="553"/>
      <c r="AD5" s="553"/>
      <c r="AE5" s="554"/>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row>
    <row r="6" spans="1:68" ht="49.5" customHeight="1" x14ac:dyDescent="0.35">
      <c r="A6" s="382" t="s">
        <v>44</v>
      </c>
      <c r="B6" s="383"/>
      <c r="C6" s="389" t="s">
        <v>222</v>
      </c>
      <c r="D6" s="390"/>
      <c r="E6" s="390"/>
      <c r="F6" s="390"/>
      <c r="G6" s="390"/>
      <c r="H6" s="390"/>
      <c r="I6" s="390"/>
      <c r="J6" s="390"/>
      <c r="K6" s="390"/>
      <c r="L6" s="390"/>
      <c r="M6" s="390"/>
      <c r="N6" s="391"/>
      <c r="O6" s="7"/>
      <c r="P6" s="7"/>
      <c r="Q6" s="7"/>
      <c r="R6" s="555" t="s">
        <v>263</v>
      </c>
      <c r="S6" s="556"/>
      <c r="T6" s="556"/>
      <c r="U6" s="556"/>
      <c r="V6" s="556"/>
      <c r="W6" s="556"/>
      <c r="X6" s="556"/>
      <c r="Y6" s="556"/>
      <c r="Z6" s="556"/>
      <c r="AA6" s="556"/>
      <c r="AB6" s="556"/>
      <c r="AC6" s="556"/>
      <c r="AD6" s="556"/>
      <c r="AE6" s="55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row>
    <row r="7" spans="1:68" x14ac:dyDescent="0.3">
      <c r="A7" s="345" t="s">
        <v>139</v>
      </c>
      <c r="B7" s="346"/>
      <c r="C7" s="346"/>
      <c r="D7" s="346"/>
      <c r="E7" s="346"/>
      <c r="F7" s="346"/>
      <c r="G7" s="347"/>
      <c r="H7" s="345" t="s">
        <v>140</v>
      </c>
      <c r="I7" s="346"/>
      <c r="J7" s="346"/>
      <c r="K7" s="346"/>
      <c r="L7" s="346"/>
      <c r="M7" s="346"/>
      <c r="N7" s="347"/>
      <c r="O7" s="345" t="s">
        <v>141</v>
      </c>
      <c r="P7" s="346"/>
      <c r="Q7" s="346"/>
      <c r="R7" s="346"/>
      <c r="S7" s="346"/>
      <c r="T7" s="346"/>
      <c r="U7" s="346"/>
      <c r="V7" s="346"/>
      <c r="W7" s="347"/>
      <c r="X7" s="345" t="s">
        <v>142</v>
      </c>
      <c r="Y7" s="346"/>
      <c r="Z7" s="346"/>
      <c r="AA7" s="346"/>
      <c r="AB7" s="346"/>
      <c r="AC7" s="346"/>
      <c r="AD7" s="347"/>
      <c r="AE7" s="345" t="s">
        <v>34</v>
      </c>
      <c r="AF7" s="346"/>
      <c r="AG7" s="346"/>
      <c r="AH7" s="346"/>
      <c r="AI7" s="346"/>
      <c r="AJ7" s="34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row>
    <row r="8" spans="1:68" ht="16.5" customHeight="1" x14ac:dyDescent="0.3">
      <c r="A8" s="384" t="s">
        <v>0</v>
      </c>
      <c r="B8" s="369" t="s">
        <v>2</v>
      </c>
      <c r="C8" s="371" t="s">
        <v>3</v>
      </c>
      <c r="D8" s="371" t="s">
        <v>42</v>
      </c>
      <c r="E8" s="386" t="s">
        <v>1</v>
      </c>
      <c r="F8" s="366" t="s">
        <v>50</v>
      </c>
      <c r="G8" s="371" t="s">
        <v>135</v>
      </c>
      <c r="H8" s="372" t="s">
        <v>33</v>
      </c>
      <c r="I8" s="368" t="s">
        <v>5</v>
      </c>
      <c r="J8" s="366" t="s">
        <v>87</v>
      </c>
      <c r="K8" s="366" t="s">
        <v>92</v>
      </c>
      <c r="L8" s="367" t="s">
        <v>45</v>
      </c>
      <c r="M8" s="368" t="s">
        <v>5</v>
      </c>
      <c r="N8" s="371" t="s">
        <v>48</v>
      </c>
      <c r="O8" s="387" t="s">
        <v>11</v>
      </c>
      <c r="P8" s="365" t="s">
        <v>163</v>
      </c>
      <c r="Q8" s="366" t="s">
        <v>12</v>
      </c>
      <c r="R8" s="365" t="s">
        <v>8</v>
      </c>
      <c r="S8" s="365"/>
      <c r="T8" s="365"/>
      <c r="U8" s="365"/>
      <c r="V8" s="365"/>
      <c r="W8" s="365"/>
      <c r="X8" s="392" t="s">
        <v>138</v>
      </c>
      <c r="Y8" s="392" t="s">
        <v>46</v>
      </c>
      <c r="Z8" s="392" t="s">
        <v>5</v>
      </c>
      <c r="AA8" s="392" t="s">
        <v>47</v>
      </c>
      <c r="AB8" s="392" t="s">
        <v>5</v>
      </c>
      <c r="AC8" s="392" t="s">
        <v>49</v>
      </c>
      <c r="AD8" s="387" t="s">
        <v>29</v>
      </c>
      <c r="AE8" s="365" t="s">
        <v>34</v>
      </c>
      <c r="AF8" s="365" t="s">
        <v>35</v>
      </c>
      <c r="AG8" s="365" t="s">
        <v>36</v>
      </c>
      <c r="AH8" s="365" t="s">
        <v>38</v>
      </c>
      <c r="AI8" s="365" t="s">
        <v>37</v>
      </c>
      <c r="AJ8" s="365" t="s">
        <v>39</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row>
    <row r="9" spans="1:68" s="4" customFormat="1" ht="94.5" customHeight="1" x14ac:dyDescent="0.25">
      <c r="A9" s="385"/>
      <c r="B9" s="370"/>
      <c r="C9" s="366"/>
      <c r="D9" s="366"/>
      <c r="E9" s="370"/>
      <c r="F9" s="372"/>
      <c r="G9" s="366"/>
      <c r="H9" s="372"/>
      <c r="I9" s="368"/>
      <c r="J9" s="372"/>
      <c r="K9" s="372"/>
      <c r="L9" s="368"/>
      <c r="M9" s="368"/>
      <c r="N9" s="366"/>
      <c r="O9" s="388"/>
      <c r="P9" s="366"/>
      <c r="Q9" s="372"/>
      <c r="R9" s="229" t="s">
        <v>13</v>
      </c>
      <c r="S9" s="229" t="s">
        <v>17</v>
      </c>
      <c r="T9" s="229" t="s">
        <v>28</v>
      </c>
      <c r="U9" s="229" t="s">
        <v>18</v>
      </c>
      <c r="V9" s="229" t="s">
        <v>21</v>
      </c>
      <c r="W9" s="229" t="s">
        <v>24</v>
      </c>
      <c r="X9" s="387"/>
      <c r="Y9" s="387"/>
      <c r="Z9" s="387"/>
      <c r="AA9" s="387"/>
      <c r="AB9" s="387"/>
      <c r="AC9" s="387"/>
      <c r="AD9" s="388"/>
      <c r="AE9" s="366"/>
      <c r="AF9" s="366"/>
      <c r="AG9" s="366"/>
      <c r="AH9" s="366"/>
      <c r="AI9" s="366"/>
      <c r="AJ9" s="366"/>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row>
    <row r="10" spans="1:68" s="3" customFormat="1" ht="289.5" customHeight="1" x14ac:dyDescent="0.25">
      <c r="A10" s="178">
        <v>38</v>
      </c>
      <c r="B10" s="220" t="s">
        <v>134</v>
      </c>
      <c r="C10" s="254" t="s">
        <v>217</v>
      </c>
      <c r="D10" s="255" t="s">
        <v>218</v>
      </c>
      <c r="E10" s="256" t="s">
        <v>219</v>
      </c>
      <c r="F10" s="220" t="s">
        <v>124</v>
      </c>
      <c r="G10" s="185">
        <v>1</v>
      </c>
      <c r="H10" s="186" t="str">
        <f>IF(G10&lt;=0,"",IF(G10&lt;=2,"Muy Baja",IF(G10&lt;=24,"Baja",IF(G10&lt;=500,"Media",IF(G10&lt;=5000,"Alta","Muy Alta")))))</f>
        <v>Muy Baja</v>
      </c>
      <c r="I10" s="187">
        <f>IF(H10="","",IF(H10="Muy Baja",0.2,IF(H10="Baja",0.4,IF(H10="Media",0.6,IF(H10="Alta",0.8,IF(H10="Muy Alta",1,))))))</f>
        <v>0.2</v>
      </c>
      <c r="J10" s="188" t="s">
        <v>146</v>
      </c>
      <c r="K10" s="187" t="str">
        <f>IF(NOT(ISERROR(MATCH(J10,'Tabla Impacto'!$B$221:$B$223,0))),'Tabla Impacto'!$F$223&amp;"Por favor no seleccionar los criterios de impacto(Afectación Económica o presupuestal y Pérdida Reputacional)",J10)</f>
        <v xml:space="preserve">     Afectación menor a 10 SMLMV .</v>
      </c>
      <c r="L10" s="186" t="str">
        <f>IF(OR(K10='Tabla Impacto'!$C$11,K10='Tabla Impacto'!$D$11),"Leve",IF(OR(K10='Tabla Impacto'!$C$12,K10='Tabla Impacto'!$D$12),"Menor",IF(OR(K10='Tabla Impacto'!$C$13,K10='Tabla Impacto'!$D$13),"Moderado",IF(OR(K10='Tabla Impacto'!$C$14,K10='Tabla Impacto'!$D$14),"Mayor",IF(OR(K10='Tabla Impacto'!$C$15,K10='Tabla Impacto'!$D$15),"Catastrófico","")))))</f>
        <v>Leve</v>
      </c>
      <c r="M10" s="187">
        <f>IF(L10="","",IF(L10="Leve",0.2,IF(L10="Menor",0.4,IF(L10="Moderado",0.6,IF(L10="Mayor",0.8,IF(L10="Catastrófico",1,))))))</f>
        <v>0.2</v>
      </c>
      <c r="N10" s="189" t="str">
        <f>IF(OR(AND(H10="Muy Baja",L10="Leve"),AND(H10="Muy Baja",L10="Menor"),AND(H10="Baja",L10="Leve")),"Bajo",IF(OR(AND(H10="Muy baja",L10="Moderado"),AND(H10="Baja",L10="Menor"),AND(H10="Baja",L10="Moderado"),AND(H10="Media",L10="Leve"),AND(H10="Media",L10="Menor"),AND(H10="Media",L10="Moderado"),AND(H10="Alta",L10="Leve"),AND(H10="Alta",L10="Menor")),"Moderado",IF(OR(AND(H10="Muy Baja",L10="Mayor"),AND(H10="Baja",L10="Mayor"),AND(H10="Media",L10="Mayor"),AND(H10="Alta",L10="Moderado"),AND(H10="Alta",L10="Mayor"),AND(H10="Muy Alta",L10="Leve"),AND(H10="Muy Alta",L10="Menor"),AND(H10="Muy Alta",L10="Moderado"),AND(H10="Muy Alta",L10="Mayor")),"Alto",IF(OR(AND(H10="Muy Baja",L10="Catastrófico"),AND(H10="Baja",L10="Catastrófico"),AND(H10="Media",L10="Catastrófico"),AND(H10="Alta",L10="Catastrófico"),AND(H10="Muy Alta",L10="Catastrófico")),"Extremo",""))))</f>
        <v>Bajo</v>
      </c>
      <c r="O10" s="178">
        <v>38</v>
      </c>
      <c r="P10" s="257" t="s">
        <v>223</v>
      </c>
      <c r="Q10" s="179" t="s">
        <v>4</v>
      </c>
      <c r="R10" s="180" t="s">
        <v>14</v>
      </c>
      <c r="S10" s="180" t="s">
        <v>9</v>
      </c>
      <c r="T10" s="181" t="str">
        <f>IF(AND(R10="Preventivo",S10="Automático"),"50%",IF(AND(R10="Preventivo",S10="Manual"),"40%",IF(AND(R10="Detectivo",S10="Automático"),"40%",IF(AND(R10="Detectivo",S10="Manual"),"30%",IF(AND(R10="Correctivo",S10="Automático"),"35%",IF(AND(R10="Correctivo",S10="Manual"),"25%",""))))))</f>
        <v>40%</v>
      </c>
      <c r="U10" s="180" t="s">
        <v>19</v>
      </c>
      <c r="V10" s="180" t="s">
        <v>22</v>
      </c>
      <c r="W10" s="180" t="s">
        <v>120</v>
      </c>
      <c r="X10" s="182">
        <f>IFERROR(IF(Q10="Probabilidad",(I10-(+I10*T10)),IF(Q10="Impacto",I10,"")),"")</f>
        <v>0.12</v>
      </c>
      <c r="Y10" s="183" t="str">
        <f>IFERROR(IF(X10="","",IF(X10&lt;=0.2,"Muy Baja",IF(X10&lt;=0.4,"Baja",IF(X10&lt;=0.6,"Media",IF(X10&lt;=0.8,"Alta","Muy Alta"))))),"")</f>
        <v>Muy Baja</v>
      </c>
      <c r="Z10" s="181">
        <f>+X10</f>
        <v>0.12</v>
      </c>
      <c r="AA10" s="183" t="str">
        <f>IFERROR(IF(AB10="","",IF(AB10&lt;=0.2,"Leve",IF(AB10&lt;=0.4,"Menor",IF(AB10&lt;=0.6,"Moderado",IF(AB10&lt;=0.8,"Mayor","Catastrófico"))))),"")</f>
        <v>Leve</v>
      </c>
      <c r="AB10" s="181">
        <f>IFERROR(IF(Q10="Impacto",(M10-(+M10*T10)),IF(Q10="Probabilidad",M10,"")),"")</f>
        <v>0.2</v>
      </c>
      <c r="AC10" s="184" t="str">
        <f>IFERROR(IF(OR(AND(Y10="Muy Baja",AA10="Leve"),AND(Y10="Muy Baja",AA10="Menor"),AND(Y10="Baja",AA10="Leve")),"Bajo",IF(OR(AND(Y10="Muy baja",AA10="Moderado"),AND(Y10="Baja",AA10="Menor"),AND(Y10="Baja",AA10="Moderado"),AND(Y10="Media",AA10="Leve"),AND(Y10="Media",AA10="Menor"),AND(Y10="Media",AA10="Moderado"),AND(Y10="Alta",AA10="Leve"),AND(Y10="Alta",AA10="Menor")),"Moderado",IF(OR(AND(Y10="Muy Baja",AA10="Mayor"),AND(Y10="Baja",AA10="Mayor"),AND(Y10="Media",AA10="Mayor"),AND(Y10="Alta",AA10="Moderado"),AND(Y10="Alta",AA10="Mayor"),AND(Y10="Muy Alta",AA10="Leve"),AND(Y10="Muy Alta",AA10="Menor"),AND(Y10="Muy Alta",AA10="Moderado"),AND(Y10="Muy Alta",AA10="Mayor")),"Alto",IF(OR(AND(Y10="Muy Baja",AA10="Catastrófico"),AND(Y10="Baja",AA10="Catastrófico"),AND(Y10="Media",AA10="Catastrófico"),AND(Y10="Alta",AA10="Catastrófico"),AND(Y10="Muy Alta",AA10="Catastrófico")),"Extremo","")))),"")</f>
        <v>Bajo</v>
      </c>
      <c r="AD10" s="180" t="s">
        <v>32</v>
      </c>
      <c r="AE10" s="258" t="s">
        <v>224</v>
      </c>
      <c r="AF10" s="310" t="s">
        <v>225</v>
      </c>
      <c r="AG10" s="253" t="s">
        <v>214</v>
      </c>
      <c r="AH10" s="253" t="s">
        <v>216</v>
      </c>
      <c r="AI10" s="259" t="s">
        <v>215</v>
      </c>
      <c r="AJ10" s="185" t="s">
        <v>41</v>
      </c>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row>
    <row r="11" spans="1:68" ht="151.5" hidden="1" customHeight="1" outlineLevel="1" x14ac:dyDescent="0.3">
      <c r="A11" s="151"/>
      <c r="B11" s="148"/>
      <c r="C11" s="226"/>
      <c r="D11" s="226"/>
      <c r="E11" s="227"/>
      <c r="F11" s="152"/>
      <c r="G11" s="154"/>
      <c r="H11" s="156"/>
      <c r="I11" s="158"/>
      <c r="J11" s="160"/>
      <c r="K11" s="158">
        <f>IF(NOT(ISERROR(MATCH(J11,_xlfn.ANCHORARRAY(E22),0))),I24&amp;"Por favor no seleccionar los criterios de impacto",J11)</f>
        <v>0</v>
      </c>
      <c r="L11" s="156"/>
      <c r="M11" s="158"/>
      <c r="N11" s="162"/>
      <c r="O11" s="140"/>
      <c r="P11" s="228"/>
      <c r="Q11" s="165" t="str">
        <f>IF(OR(R11="Preventivo",R11="Detectivo"),"Probabilidad",IF(R11="Correctivo","Impacto",""))</f>
        <v/>
      </c>
      <c r="R11" s="166"/>
      <c r="S11" s="166"/>
      <c r="T11" s="167" t="str">
        <f t="shared" ref="T11:T15" si="0">IF(AND(R11="Preventivo",S11="Automático"),"50%",IF(AND(R11="Preventivo",S11="Manual"),"40%",IF(AND(R11="Detectivo",S11="Automático"),"40%",IF(AND(R11="Detectivo",S11="Manual"),"30%",IF(AND(R11="Correctivo",S11="Automático"),"35%",IF(AND(R11="Correctivo",S11="Manual"),"25%",""))))))</f>
        <v/>
      </c>
      <c r="U11" s="166"/>
      <c r="V11" s="166"/>
      <c r="W11" s="166"/>
      <c r="X11" s="168" t="str">
        <f>IFERROR(IF(AND(Q10="Probabilidad",Q11="Probabilidad"),(Z10-(+Z10*T11)),IF(Q11="Probabilidad",(I10-(+I10*T11)),IF(Q11="Impacto",Z10,""))),"")</f>
        <v/>
      </c>
      <c r="Y11" s="169" t="str">
        <f t="shared" ref="Y11:Y69" si="1">IFERROR(IF(X11="","",IF(X11&lt;=0.2,"Muy Baja",IF(X11&lt;=0.4,"Baja",IF(X11&lt;=0.6,"Media",IF(X11&lt;=0.8,"Alta","Muy Alta"))))),"")</f>
        <v/>
      </c>
      <c r="Z11" s="170" t="str">
        <f t="shared" ref="Z11:Z15" si="2">+X11</f>
        <v/>
      </c>
      <c r="AA11" s="169" t="str">
        <f t="shared" ref="AA11:AA69" si="3">IFERROR(IF(AB11="","",IF(AB11&lt;=0.2,"Leve",IF(AB11&lt;=0.4,"Menor",IF(AB11&lt;=0.6,"Moderado",IF(AB11&lt;=0.8,"Mayor","Catastrófico"))))),"")</f>
        <v/>
      </c>
      <c r="AB11" s="170" t="str">
        <f>IFERROR(IF(AND(Q10="Impacto",Q11="Impacto"),(AB10-(+AB10*T11)),IF(Q11="Impacto",($M$10-(+$M$10*T11)),IF(Q11="Probabilidad",AB10,""))),"")</f>
        <v/>
      </c>
      <c r="AC11" s="171" t="str">
        <f t="shared" ref="AC11:AC15" si="4">IFERROR(IF(OR(AND(Y11="Muy Baja",AA11="Leve"),AND(Y11="Muy Baja",AA11="Menor"),AND(Y11="Baja",AA11="Leve")),"Bajo",IF(OR(AND(Y11="Muy baja",AA11="Moderado"),AND(Y11="Baja",AA11="Menor"),AND(Y11="Baja",AA11="Moderado"),AND(Y11="Media",AA11="Leve"),AND(Y11="Media",AA11="Menor"),AND(Y11="Media",AA11="Moderado"),AND(Y11="Alta",AA11="Leve"),AND(Y11="Alta",AA11="Menor")),"Moderado",IF(OR(AND(Y11="Muy Baja",AA11="Mayor"),AND(Y11="Baja",AA11="Mayor"),AND(Y11="Media",AA11="Mayor"),AND(Y11="Alta",AA11="Moderado"),AND(Y11="Alta",AA11="Mayor"),AND(Y11="Muy Alta",AA11="Leve"),AND(Y11="Muy Alta",AA11="Menor"),AND(Y11="Muy Alta",AA11="Moderado"),AND(Y11="Muy Alta",AA11="Mayor")),"Alto",IF(OR(AND(Y11="Muy Baja",AA11="Catastrófico"),AND(Y11="Baja",AA11="Catastrófico"),AND(Y11="Media",AA11="Catastrófico"),AND(Y11="Alta",AA11="Catastrófico"),AND(Y11="Muy Alta",AA11="Catastrófico")),"Extremo","")))),"")</f>
        <v/>
      </c>
      <c r="AD11" s="172"/>
      <c r="AE11" s="230"/>
      <c r="AF11" s="311"/>
      <c r="AG11" s="214"/>
      <c r="AH11" s="214"/>
      <c r="AI11" s="213"/>
      <c r="AJ11" s="144"/>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row>
    <row r="12" spans="1:68" ht="151.5" hidden="1" customHeight="1" outlineLevel="1" x14ac:dyDescent="0.3">
      <c r="A12" s="151"/>
      <c r="B12" s="148"/>
      <c r="C12" s="145"/>
      <c r="D12" s="146"/>
      <c r="E12" s="145"/>
      <c r="F12" s="152"/>
      <c r="G12" s="154"/>
      <c r="H12" s="156"/>
      <c r="I12" s="158"/>
      <c r="J12" s="160"/>
      <c r="K12" s="158">
        <f>IF(NOT(ISERROR(MATCH(J12,_xlfn.ANCHORARRAY(E23),0))),I25&amp;"Por favor no seleccionar los criterios de impacto",J12)</f>
        <v>0</v>
      </c>
      <c r="L12" s="156"/>
      <c r="M12" s="158"/>
      <c r="N12" s="162"/>
      <c r="O12" s="124"/>
      <c r="P12" s="137"/>
      <c r="Q12" s="126" t="str">
        <f>IF(OR(R12="Preventivo",R12="Detectivo"),"Probabilidad",IF(R12="Correctivo","Impacto",""))</f>
        <v/>
      </c>
      <c r="R12" s="127"/>
      <c r="S12" s="127"/>
      <c r="T12" s="128" t="str">
        <f t="shared" si="0"/>
        <v/>
      </c>
      <c r="U12" s="127"/>
      <c r="V12" s="127"/>
      <c r="W12" s="127"/>
      <c r="X12" s="129" t="str">
        <f>IFERROR(IF(AND(Q11="Probabilidad",Q12="Probabilidad"),(Z11-(+Z11*T12)),IF(AND(Q11="Impacto",Q12="Probabilidad"),(Z10-(+Z10*T12)),IF(Q12="Impacto",Z11,""))),"")</f>
        <v/>
      </c>
      <c r="Y12" s="130" t="str">
        <f t="shared" si="1"/>
        <v/>
      </c>
      <c r="Z12" s="131" t="str">
        <f t="shared" si="2"/>
        <v/>
      </c>
      <c r="AA12" s="130" t="str">
        <f t="shared" si="3"/>
        <v/>
      </c>
      <c r="AB12" s="131" t="str">
        <f>IFERROR(IF(AND(Q11="Impacto",Q12="Impacto"),(AB11-(+AB11*T12)),IF(AND(Q11="Probabilidad",Q12="Impacto"),(AB10-(+AB10*T12)),IF(Q12="Probabilidad",AB11,""))),"")</f>
        <v/>
      </c>
      <c r="AC12" s="132" t="str">
        <f t="shared" si="4"/>
        <v/>
      </c>
      <c r="AD12" s="133"/>
      <c r="AE12" s="134"/>
      <c r="AF12" s="135"/>
      <c r="AG12" s="136"/>
      <c r="AH12" s="136"/>
      <c r="AI12" s="134"/>
      <c r="AJ12" s="135"/>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row>
    <row r="13" spans="1:68" ht="151.5" hidden="1" customHeight="1" outlineLevel="1" x14ac:dyDescent="0.3">
      <c r="A13" s="151"/>
      <c r="B13" s="148"/>
      <c r="C13" s="145"/>
      <c r="D13" s="146"/>
      <c r="E13" s="145"/>
      <c r="F13" s="152"/>
      <c r="G13" s="154"/>
      <c r="H13" s="156"/>
      <c r="I13" s="158"/>
      <c r="J13" s="160"/>
      <c r="K13" s="158">
        <f>IF(NOT(ISERROR(MATCH(J13,_xlfn.ANCHORARRAY(E24),0))),I26&amp;"Por favor no seleccionar los criterios de impacto",J13)</f>
        <v>0</v>
      </c>
      <c r="L13" s="156"/>
      <c r="M13" s="158"/>
      <c r="N13" s="162"/>
      <c r="O13" s="124"/>
      <c r="P13" s="125"/>
      <c r="Q13" s="126" t="str">
        <f t="shared" ref="Q13:Q15" si="5">IF(OR(R13="Preventivo",R13="Detectivo"),"Probabilidad",IF(R13="Correctivo","Impacto",""))</f>
        <v/>
      </c>
      <c r="R13" s="127"/>
      <c r="S13" s="127"/>
      <c r="T13" s="128" t="str">
        <f t="shared" si="0"/>
        <v/>
      </c>
      <c r="U13" s="127"/>
      <c r="V13" s="127"/>
      <c r="W13" s="127"/>
      <c r="X13" s="129" t="str">
        <f t="shared" ref="X13:X15" si="6">IFERROR(IF(AND(Q12="Probabilidad",Q13="Probabilidad"),(Z12-(+Z12*T13)),IF(AND(Q12="Impacto",Q13="Probabilidad"),(Z11-(+Z11*T13)),IF(Q13="Impacto",Z12,""))),"")</f>
        <v/>
      </c>
      <c r="Y13" s="130" t="str">
        <f t="shared" si="1"/>
        <v/>
      </c>
      <c r="Z13" s="131" t="str">
        <f t="shared" si="2"/>
        <v/>
      </c>
      <c r="AA13" s="130" t="str">
        <f t="shared" si="3"/>
        <v/>
      </c>
      <c r="AB13" s="131" t="str">
        <f t="shared" ref="AB13:AB15" si="7">IFERROR(IF(AND(Q12="Impacto",Q13="Impacto"),(AB12-(+AB12*T13)),IF(AND(Q12="Probabilidad",Q13="Impacto"),(AB11-(+AB11*T13)),IF(Q13="Probabilidad",AB12,""))),"")</f>
        <v/>
      </c>
      <c r="AC13" s="132" t="str">
        <f>IFERROR(IF(OR(AND(Y13="Muy Baja",AA13="Leve"),AND(Y13="Muy Baja",AA13="Menor"),AND(Y13="Baja",AA13="Leve")),"Bajo",IF(OR(AND(Y13="Muy baja",AA13="Moderado"),AND(Y13="Baja",AA13="Menor"),AND(Y13="Baja",AA13="Moderado"),AND(Y13="Media",AA13="Leve"),AND(Y13="Media",AA13="Menor"),AND(Y13="Media",AA13="Moderado"),AND(Y13="Alta",AA13="Leve"),AND(Y13="Alta",AA13="Menor")),"Moderado",IF(OR(AND(Y13="Muy Baja",AA13="Mayor"),AND(Y13="Baja",AA13="Mayor"),AND(Y13="Media",AA13="Mayor"),AND(Y13="Alta",AA13="Moderado"),AND(Y13="Alta",AA13="Mayor"),AND(Y13="Muy Alta",AA13="Leve"),AND(Y13="Muy Alta",AA13="Menor"),AND(Y13="Muy Alta",AA13="Moderado"),AND(Y13="Muy Alta",AA13="Mayor")),"Alto",IF(OR(AND(Y13="Muy Baja",AA13="Catastrófico"),AND(Y13="Baja",AA13="Catastrófico"),AND(Y13="Media",AA13="Catastrófico"),AND(Y13="Alta",AA13="Catastrófico"),AND(Y13="Muy Alta",AA13="Catastrófico")),"Extremo","")))),"")</f>
        <v/>
      </c>
      <c r="AD13" s="133"/>
      <c r="AE13" s="134"/>
      <c r="AF13" s="135"/>
      <c r="AG13" s="136"/>
      <c r="AH13" s="136"/>
      <c r="AI13" s="134"/>
      <c r="AJ13" s="135"/>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row>
    <row r="14" spans="1:68" ht="151.5" hidden="1" customHeight="1" outlineLevel="1" x14ac:dyDescent="0.3">
      <c r="A14" s="151"/>
      <c r="B14" s="148"/>
      <c r="C14" s="145"/>
      <c r="D14" s="146"/>
      <c r="E14" s="145"/>
      <c r="F14" s="152"/>
      <c r="G14" s="154"/>
      <c r="H14" s="156"/>
      <c r="I14" s="158"/>
      <c r="J14" s="160"/>
      <c r="K14" s="158">
        <f>IF(NOT(ISERROR(MATCH(J14,_xlfn.ANCHORARRAY(E25),0))),I27&amp;"Por favor no seleccionar los criterios de impacto",J14)</f>
        <v>0</v>
      </c>
      <c r="L14" s="156"/>
      <c r="M14" s="158"/>
      <c r="N14" s="162"/>
      <c r="O14" s="124"/>
      <c r="P14" s="125"/>
      <c r="Q14" s="126" t="str">
        <f t="shared" si="5"/>
        <v/>
      </c>
      <c r="R14" s="127"/>
      <c r="S14" s="127"/>
      <c r="T14" s="128" t="str">
        <f t="shared" si="0"/>
        <v/>
      </c>
      <c r="U14" s="127"/>
      <c r="V14" s="127"/>
      <c r="W14" s="127"/>
      <c r="X14" s="129" t="str">
        <f t="shared" si="6"/>
        <v/>
      </c>
      <c r="Y14" s="130" t="str">
        <f t="shared" si="1"/>
        <v/>
      </c>
      <c r="Z14" s="131" t="str">
        <f t="shared" si="2"/>
        <v/>
      </c>
      <c r="AA14" s="130" t="str">
        <f t="shared" si="3"/>
        <v/>
      </c>
      <c r="AB14" s="131" t="str">
        <f t="shared" si="7"/>
        <v/>
      </c>
      <c r="AC14" s="132" t="str">
        <f t="shared" si="4"/>
        <v/>
      </c>
      <c r="AD14" s="133"/>
      <c r="AE14" s="134"/>
      <c r="AF14" s="135"/>
      <c r="AG14" s="136"/>
      <c r="AH14" s="136"/>
      <c r="AI14" s="134"/>
      <c r="AJ14" s="135"/>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row>
    <row r="15" spans="1:68" ht="151.5" hidden="1" customHeight="1" outlineLevel="1" x14ac:dyDescent="0.3">
      <c r="A15" s="151"/>
      <c r="B15" s="148"/>
      <c r="C15" s="147"/>
      <c r="D15" s="200"/>
      <c r="E15" s="147"/>
      <c r="F15" s="152"/>
      <c r="G15" s="154"/>
      <c r="H15" s="156"/>
      <c r="I15" s="158"/>
      <c r="J15" s="160"/>
      <c r="K15" s="158">
        <f>IF(NOT(ISERROR(MATCH(J15,_xlfn.ANCHORARRAY(E26),0))),I28&amp;"Por favor no seleccionar los criterios de impacto",J15)</f>
        <v>0</v>
      </c>
      <c r="L15" s="156"/>
      <c r="M15" s="158"/>
      <c r="N15" s="162"/>
      <c r="O15" s="139"/>
      <c r="P15" s="203"/>
      <c r="Q15" s="204" t="str">
        <f t="shared" si="5"/>
        <v/>
      </c>
      <c r="R15" s="133"/>
      <c r="S15" s="133"/>
      <c r="T15" s="131" t="str">
        <f t="shared" si="0"/>
        <v/>
      </c>
      <c r="U15" s="133"/>
      <c r="V15" s="133"/>
      <c r="W15" s="133"/>
      <c r="X15" s="205" t="str">
        <f t="shared" si="6"/>
        <v/>
      </c>
      <c r="Y15" s="206" t="str">
        <f t="shared" si="1"/>
        <v/>
      </c>
      <c r="Z15" s="131" t="str">
        <f t="shared" si="2"/>
        <v/>
      </c>
      <c r="AA15" s="206" t="str">
        <f t="shared" si="3"/>
        <v/>
      </c>
      <c r="AB15" s="131" t="str">
        <f t="shared" si="7"/>
        <v/>
      </c>
      <c r="AC15" s="207" t="str">
        <f t="shared" si="4"/>
        <v/>
      </c>
      <c r="AD15" s="133"/>
      <c r="AE15" s="141"/>
      <c r="AF15" s="143"/>
      <c r="AG15" s="208"/>
      <c r="AH15" s="208"/>
      <c r="AI15" s="141"/>
      <c r="AJ15" s="143"/>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row>
    <row r="16" spans="1:68" ht="151.5" customHeight="1" collapsed="1" x14ac:dyDescent="0.3">
      <c r="A16" s="364">
        <v>39</v>
      </c>
      <c r="B16" s="318" t="s">
        <v>133</v>
      </c>
      <c r="C16" s="379" t="s">
        <v>226</v>
      </c>
      <c r="D16" s="379" t="s">
        <v>227</v>
      </c>
      <c r="E16" s="379" t="s">
        <v>228</v>
      </c>
      <c r="F16" s="381" t="s">
        <v>126</v>
      </c>
      <c r="G16" s="319">
        <v>48</v>
      </c>
      <c r="H16" s="320" t="str">
        <f>IF(G16&lt;=0,"",IF(G16&lt;=2,"Muy Baja",IF(G16&lt;=24,"Baja",IF(G16&lt;=500,"Media",IF(G16&lt;=5000,"Alta","Muy Alta")))))</f>
        <v>Media</v>
      </c>
      <c r="I16" s="321">
        <f>IF(H16="","",IF(H16="Muy Baja",0.2,IF(H16="Baja",0.4,IF(H16="Media",0.6,IF(H16="Alta",0.8,IF(H16="Muy Alta",1,))))))</f>
        <v>0.6</v>
      </c>
      <c r="J16" s="322" t="s">
        <v>149</v>
      </c>
      <c r="K16" s="187" t="str">
        <f>IF(NOT(ISERROR(MATCH(J16,'Tabla Impacto'!$B$221:$B$223,0))),'Tabla Impacto'!$F$223&amp;"Por favor no seleccionar los criterios de impacto(Afectación Económica o presupuestal y Pérdida Reputacional)",J16)</f>
        <v xml:space="preserve">     Entre 50 y 100 SMLMV </v>
      </c>
      <c r="L16" s="320" t="str">
        <f>IF(OR(K16='Tabla Impacto'!$C$11,K16='Tabla Impacto'!$D$11),"Leve",IF(OR(K16='Tabla Impacto'!$C$12,K16='Tabla Impacto'!$D$12),"Menor",IF(OR(K16='Tabla Impacto'!$C$13,K16='Tabla Impacto'!$D$13),"Moderado",IF(OR(K16='Tabla Impacto'!$C$14,K16='Tabla Impacto'!$D$14),"Mayor",IF(OR(K16='Tabla Impacto'!$C$15,K16='Tabla Impacto'!$D$15),"Catastrófico","")))))</f>
        <v>Moderado</v>
      </c>
      <c r="M16" s="321">
        <f>IF(L16="","",IF(L16="Leve",0.2,IF(L16="Menor",0.4,IF(L16="Moderado",0.6,IF(L16="Mayor",0.8,IF(L16="Catastrófico",1,))))))</f>
        <v>0.6</v>
      </c>
      <c r="N16" s="323" t="str">
        <f>IF(OR(AND(H16="Muy Baja",L16="Leve"),AND(H16="Muy Baja",L16="Menor"),AND(H16="Baja",L16="Leve")),"Bajo",IF(OR(AND(H16="Muy baja",L16="Moderado"),AND(H16="Baja",L16="Menor"),AND(H16="Baja",L16="Moderado"),AND(H16="Media",L16="Leve"),AND(H16="Media",L16="Menor"),AND(H16="Media",L16="Moderado"),AND(H16="Alta",L16="Leve"),AND(H16="Alta",L16="Menor")),"Moderado",IF(OR(AND(H16="Muy Baja",L16="Mayor"),AND(H16="Baja",L16="Mayor"),AND(H16="Media",L16="Mayor"),AND(H16="Alta",L16="Moderado"),AND(H16="Alta",L16="Mayor"),AND(H16="Muy Alta",L16="Leve"),AND(H16="Muy Alta",L16="Menor"),AND(H16="Muy Alta",L16="Moderado"),AND(H16="Muy Alta",L16="Mayor")),"Alto",IF(OR(AND(H16="Muy Baja",L16="Catastrófico"),AND(H16="Baja",L16="Catastrófico"),AND(H16="Media",L16="Catastrófico"),AND(H16="Alta",L16="Catastrófico"),AND(H16="Muy Alta",L16="Catastrófico")),"Extremo",""))))</f>
        <v>Moderado</v>
      </c>
      <c r="O16" s="324">
        <v>39</v>
      </c>
      <c r="P16" s="308" t="s">
        <v>229</v>
      </c>
      <c r="Q16" s="325" t="s">
        <v>230</v>
      </c>
      <c r="R16" s="326" t="s">
        <v>14</v>
      </c>
      <c r="S16" s="326" t="s">
        <v>10</v>
      </c>
      <c r="T16" s="327" t="str">
        <f>IF(AND(R16="Preventivo",S16="Automático"),"50%",IF(AND(R16="Preventivo",S16="Manual"),"40%",IF(AND(R16="Detectivo",S16="Automático"),"40%",IF(AND(R16="Detectivo",S16="Manual"),"30%",IF(AND(R16="Correctivo",S16="Automático"),"35%",IF(AND(R16="Correctivo",S16="Manual"),"25%",""))))))</f>
        <v>50%</v>
      </c>
      <c r="U16" s="326" t="s">
        <v>19</v>
      </c>
      <c r="V16" s="326" t="s">
        <v>22</v>
      </c>
      <c r="W16" s="326" t="s">
        <v>119</v>
      </c>
      <c r="X16" s="182">
        <f>IFERROR(IF(Q16="Probabilidad",(I16-(+I16*T16)),IF(Q16="Impacto",I16,"")),"")</f>
        <v>0.6</v>
      </c>
      <c r="Y16" s="328" t="str">
        <f>IFERROR(IF(X16="","",IF(X16&lt;=0.2,"Muy Baja",IF(X16&lt;=0.4,"Baja",IF(X16&lt;=0.6,"Media",IF(X16&lt;=0.8,"Alta","Muy Alta"))))),"")</f>
        <v>Media</v>
      </c>
      <c r="Z16" s="327">
        <f>+X16</f>
        <v>0.6</v>
      </c>
      <c r="AA16" s="328" t="str">
        <f>IFERROR(IF(AB16="","",IF(AB16&lt;=0.2,"Leve",IF(AB16&lt;=0.4,"Menor",IF(AB16&lt;=0.6,"Moderado",IF(AB16&lt;=0.8,"Mayor","Catastrófico"))))),"")</f>
        <v>Menor</v>
      </c>
      <c r="AB16" s="327">
        <f>IFERROR(IF(Q16="Impacto",(M16-(+M16*T16)),IF(Q16="Probabilidad",M16,"")),"")</f>
        <v>0.3</v>
      </c>
      <c r="AC16" s="363" t="str">
        <f>IFERROR(IF(OR(AND(Y16="Muy Baja",AA16="Leve"),AND(Y16="Muy Baja",AA16="Menor"),AND(Y16="Baja",AA16="Leve")),"Bajo",IF(OR(AND(Y16="Muy baja",AA16="Moderado"),AND(Y16="Baja",AA16="Menor"),AND(Y16="Baja",AA16="Moderado"),AND(Y16="Media",AA16="Leve"),AND(Y16="Media",AA16="Menor"),AND(Y16="Media",AA16="Moderado"),AND(Y16="Alta",AA16="Leve"),AND(Y16="Alta",AA16="Menor")),"Moderado",IF(OR(AND(Y16="Muy Baja",AA16="Mayor"),AND(Y16="Baja",AA16="Mayor"),AND(Y16="Media",AA16="Mayor"),AND(Y16="Alta",AA16="Moderado"),AND(Y16="Alta",AA16="Mayor"),AND(Y16="Muy Alta",AA16="Leve"),AND(Y16="Muy Alta",AA16="Menor"),AND(Y16="Muy Alta",AA16="Moderado"),AND(Y16="Muy Alta",AA16="Mayor")),"Alto",IF(OR(AND(Y16="Muy Baja",AA16="Catastrófico"),AND(Y16="Baja",AA16="Catastrófico"),AND(Y16="Media",AA16="Catastrófico"),AND(Y16="Alta",AA16="Catastrófico"),AND(Y16="Muy Alta",AA16="Catastrófico")),"Extremo","")))),"")</f>
        <v>Moderado</v>
      </c>
      <c r="AD16" s="326" t="s">
        <v>32</v>
      </c>
      <c r="AE16" s="312" t="s">
        <v>231</v>
      </c>
      <c r="AF16" s="310" t="s">
        <v>232</v>
      </c>
      <c r="AG16" s="373" t="s">
        <v>214</v>
      </c>
      <c r="AH16" s="373" t="s">
        <v>216</v>
      </c>
      <c r="AI16" s="318" t="s">
        <v>215</v>
      </c>
      <c r="AJ16" s="319" t="s">
        <v>41</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row>
    <row r="17" spans="1:68" ht="151.5" customHeight="1" x14ac:dyDescent="0.3">
      <c r="A17" s="364"/>
      <c r="B17" s="318"/>
      <c r="C17" s="380"/>
      <c r="D17" s="380"/>
      <c r="E17" s="380"/>
      <c r="F17" s="381"/>
      <c r="G17" s="319"/>
      <c r="H17" s="320"/>
      <c r="I17" s="321"/>
      <c r="J17" s="322"/>
      <c r="K17" s="187">
        <f>IF(NOT(ISERROR(MATCH(J17,_xlfn.ANCHORARRAY(E28),0))),I30&amp;"Por favor no seleccionar los criterios de impacto",J17)</f>
        <v>0</v>
      </c>
      <c r="L17" s="320"/>
      <c r="M17" s="321"/>
      <c r="N17" s="323"/>
      <c r="O17" s="324"/>
      <c r="P17" s="308"/>
      <c r="Q17" s="325"/>
      <c r="R17" s="326"/>
      <c r="S17" s="326"/>
      <c r="T17" s="327"/>
      <c r="U17" s="326"/>
      <c r="V17" s="326"/>
      <c r="W17" s="326"/>
      <c r="X17" s="182" t="str">
        <f>IFERROR(IF(AND(Q16="Probabilidad",Q17="Probabilidad"),(Z16-(+Z16*T17)),IF(Q17="Probabilidad",(I16-(+I16*T17)),IF(Q17="Impacto",Z16,""))),"")</f>
        <v/>
      </c>
      <c r="Y17" s="328"/>
      <c r="Z17" s="327"/>
      <c r="AA17" s="328"/>
      <c r="AB17" s="327"/>
      <c r="AC17" s="363"/>
      <c r="AD17" s="326"/>
      <c r="AE17" s="312"/>
      <c r="AF17" s="311"/>
      <c r="AG17" s="374"/>
      <c r="AH17" s="374"/>
      <c r="AI17" s="318"/>
      <c r="AJ17" s="319"/>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row>
    <row r="18" spans="1:68" ht="151.5" hidden="1" customHeight="1" outlineLevel="1" x14ac:dyDescent="0.3">
      <c r="A18" s="199"/>
      <c r="B18" s="148"/>
      <c r="C18" s="201"/>
      <c r="D18" s="201"/>
      <c r="E18" s="201"/>
      <c r="F18" s="201"/>
      <c r="G18" s="193"/>
      <c r="H18" s="194"/>
      <c r="I18" s="195"/>
      <c r="J18" s="196"/>
      <c r="K18" s="195">
        <f>IF(NOT(ISERROR(MATCH(J18,_xlfn.ANCHORARRAY(E29),0))),I31&amp;"Por favor no seleccionar los criterios de impacto",J18)</f>
        <v>0</v>
      </c>
      <c r="L18" s="194"/>
      <c r="M18" s="195"/>
      <c r="N18" s="198"/>
      <c r="O18" s="150"/>
      <c r="P18" s="378"/>
      <c r="Q18" s="165" t="str">
        <f>IF(OR(R18="Preventivo",R18="Detectivo"),"Probabilidad",IF(R18="Correctivo","Impacto",""))</f>
        <v/>
      </c>
      <c r="R18" s="166"/>
      <c r="S18" s="166"/>
      <c r="T18" s="167" t="str">
        <f t="shared" ref="T18:T21" si="8">IF(AND(R18="Preventivo",S18="Automático"),"50%",IF(AND(R18="Preventivo",S18="Manual"),"40%",IF(AND(R18="Detectivo",S18="Automático"),"40%",IF(AND(R18="Detectivo",S18="Manual"),"30%",IF(AND(R18="Correctivo",S18="Automático"),"35%",IF(AND(R18="Correctivo",S18="Manual"),"25%",""))))))</f>
        <v/>
      </c>
      <c r="U18" s="166"/>
      <c r="V18" s="166"/>
      <c r="W18" s="166"/>
      <c r="X18" s="168" t="str">
        <f>IFERROR(IF(AND(Q17="Probabilidad",Q18="Probabilidad"),(Z17-(+Z17*T18)),IF(AND(Q17="Impacto",Q18="Probabilidad"),(Z16-(+Z16*T18)),IF(Q18="Impacto",Z17,""))),"")</f>
        <v/>
      </c>
      <c r="Y18" s="169" t="str">
        <f t="shared" si="1"/>
        <v/>
      </c>
      <c r="Z18" s="170" t="str">
        <f t="shared" ref="Z18:Z21" si="9">+X18</f>
        <v/>
      </c>
      <c r="AA18" s="169" t="str">
        <f t="shared" si="3"/>
        <v/>
      </c>
      <c r="AB18" s="170" t="str">
        <f>IFERROR(IF(AND(Q17="Impacto",Q18="Impacto"),(AB17-(+AB17*T18)),IF(AND(Q17="Probabilidad",Q18="Impacto"),(AB16-(+AB16*T18)),IF(Q18="Probabilidad",AB17,""))),"")</f>
        <v/>
      </c>
      <c r="AC18" s="171" t="str">
        <f t="shared" ref="AC18" si="10">IFERROR(IF(OR(AND(Y18="Muy Baja",AA18="Leve"),AND(Y18="Muy Baja",AA18="Menor"),AND(Y18="Baja",AA18="Leve")),"Bajo",IF(OR(AND(Y18="Muy baja",AA18="Moderado"),AND(Y18="Baja",AA18="Menor"),AND(Y18="Baja",AA18="Moderado"),AND(Y18="Media",AA18="Leve"),AND(Y18="Media",AA18="Menor"),AND(Y18="Media",AA18="Moderado"),AND(Y18="Alta",AA18="Leve"),AND(Y18="Alta",AA18="Menor")),"Moderado",IF(OR(AND(Y18="Muy Baja",AA18="Mayor"),AND(Y18="Baja",AA18="Mayor"),AND(Y18="Media",AA18="Mayor"),AND(Y18="Alta",AA18="Moderado"),AND(Y18="Alta",AA18="Mayor"),AND(Y18="Muy Alta",AA18="Leve"),AND(Y18="Muy Alta",AA18="Menor"),AND(Y18="Muy Alta",AA18="Moderado"),AND(Y18="Muy Alta",AA18="Mayor")),"Alto",IF(OR(AND(Y18="Muy Baja",AA18="Catastrófico"),AND(Y18="Baja",AA18="Catastrófico"),AND(Y18="Media",AA18="Catastrófico"),AND(Y18="Alta",AA18="Catastrófico"),AND(Y18="Muy Alta",AA18="Catastrófico")),"Extremo","")))),"")</f>
        <v/>
      </c>
      <c r="AD18" s="172"/>
      <c r="AE18" s="142"/>
      <c r="AF18" s="144"/>
      <c r="AG18" s="173"/>
      <c r="AH18" s="173"/>
      <c r="AI18" s="142"/>
      <c r="AJ18" s="144"/>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row>
    <row r="19" spans="1:68" ht="151.5" hidden="1" customHeight="1" outlineLevel="1" x14ac:dyDescent="0.3">
      <c r="A19" s="199"/>
      <c r="B19" s="148"/>
      <c r="C19" s="192"/>
      <c r="D19" s="192"/>
      <c r="E19" s="192"/>
      <c r="F19" s="192"/>
      <c r="G19" s="193"/>
      <c r="H19" s="194"/>
      <c r="I19" s="195"/>
      <c r="J19" s="196"/>
      <c r="K19" s="195">
        <f>IF(NOT(ISERROR(MATCH(J19,_xlfn.ANCHORARRAY(E30),0))),I32&amp;"Por favor no seleccionar los criterios de impacto",J19)</f>
        <v>0</v>
      </c>
      <c r="L19" s="194"/>
      <c r="M19" s="195"/>
      <c r="N19" s="198"/>
      <c r="O19" s="190"/>
      <c r="P19" s="318"/>
      <c r="Q19" s="126" t="str">
        <f t="shared" ref="Q19:Q21" si="11">IF(OR(R19="Preventivo",R19="Detectivo"),"Probabilidad",IF(R19="Correctivo","Impacto",""))</f>
        <v/>
      </c>
      <c r="R19" s="127"/>
      <c r="S19" s="127"/>
      <c r="T19" s="128" t="str">
        <f t="shared" si="8"/>
        <v/>
      </c>
      <c r="U19" s="127"/>
      <c r="V19" s="127"/>
      <c r="W19" s="127"/>
      <c r="X19" s="129" t="str">
        <f t="shared" ref="X19:X21" si="12">IFERROR(IF(AND(Q18="Probabilidad",Q19="Probabilidad"),(Z18-(+Z18*T19)),IF(AND(Q18="Impacto",Q19="Probabilidad"),(Z17-(+Z17*T19)),IF(Q19="Impacto",Z18,""))),"")</f>
        <v/>
      </c>
      <c r="Y19" s="130" t="str">
        <f t="shared" si="1"/>
        <v/>
      </c>
      <c r="Z19" s="131" t="str">
        <f t="shared" si="9"/>
        <v/>
      </c>
      <c r="AA19" s="130" t="str">
        <f t="shared" si="3"/>
        <v/>
      </c>
      <c r="AB19" s="131" t="str">
        <f t="shared" ref="AB19:AB21" si="13">IFERROR(IF(AND(Q18="Impacto",Q19="Impacto"),(AB18-(+AB18*T19)),IF(AND(Q18="Probabilidad",Q19="Impacto"),(AB17-(+AB17*T19)),IF(Q19="Probabilidad",AB18,""))),"")</f>
        <v/>
      </c>
      <c r="AC19" s="132" t="str">
        <f>IFERROR(IF(OR(AND(Y19="Muy Baja",AA19="Leve"),AND(Y19="Muy Baja",AA19="Menor"),AND(Y19="Baja",AA19="Leve")),"Bajo",IF(OR(AND(Y19="Muy baja",AA19="Moderado"),AND(Y19="Baja",AA19="Menor"),AND(Y19="Baja",AA19="Moderado"),AND(Y19="Media",AA19="Leve"),AND(Y19="Media",AA19="Menor"),AND(Y19="Media",AA19="Moderado"),AND(Y19="Alta",AA19="Leve"),AND(Y19="Alta",AA19="Menor")),"Moderado",IF(OR(AND(Y19="Muy Baja",AA19="Mayor"),AND(Y19="Baja",AA19="Mayor"),AND(Y19="Media",AA19="Mayor"),AND(Y19="Alta",AA19="Moderado"),AND(Y19="Alta",AA19="Mayor"),AND(Y19="Muy Alta",AA19="Leve"),AND(Y19="Muy Alta",AA19="Menor"),AND(Y19="Muy Alta",AA19="Moderado"),AND(Y19="Muy Alta",AA19="Mayor")),"Alto",IF(OR(AND(Y19="Muy Baja",AA19="Catastrófico"),AND(Y19="Baja",AA19="Catastrófico"),AND(Y19="Media",AA19="Catastrófico"),AND(Y19="Alta",AA19="Catastrófico"),AND(Y19="Muy Alta",AA19="Catastrófico")),"Extremo","")))),"")</f>
        <v/>
      </c>
      <c r="AD19" s="133"/>
      <c r="AE19" s="134"/>
      <c r="AF19" s="135"/>
      <c r="AG19" s="136"/>
      <c r="AH19" s="136"/>
      <c r="AI19" s="134"/>
      <c r="AJ19" s="135"/>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row>
    <row r="20" spans="1:68" ht="151.5" hidden="1" customHeight="1" outlineLevel="1" x14ac:dyDescent="0.3">
      <c r="A20" s="199"/>
      <c r="B20" s="148"/>
      <c r="C20" s="197"/>
      <c r="D20" s="197"/>
      <c r="E20" s="197"/>
      <c r="F20" s="197"/>
      <c r="G20" s="193"/>
      <c r="H20" s="194"/>
      <c r="I20" s="195"/>
      <c r="J20" s="196"/>
      <c r="K20" s="195">
        <f>IF(NOT(ISERROR(MATCH(J20,_xlfn.ANCHORARRAY(E31),0))),I33&amp;"Por favor no seleccionar los criterios de impacto",J20)</f>
        <v>0</v>
      </c>
      <c r="L20" s="194"/>
      <c r="M20" s="195"/>
      <c r="N20" s="198"/>
      <c r="O20" s="190"/>
      <c r="P20" s="191"/>
      <c r="Q20" s="126" t="str">
        <f t="shared" si="11"/>
        <v/>
      </c>
      <c r="R20" s="127"/>
      <c r="S20" s="127"/>
      <c r="T20" s="128" t="str">
        <f t="shared" si="8"/>
        <v/>
      </c>
      <c r="U20" s="127"/>
      <c r="V20" s="127"/>
      <c r="W20" s="127"/>
      <c r="X20" s="129" t="str">
        <f t="shared" si="12"/>
        <v/>
      </c>
      <c r="Y20" s="130" t="str">
        <f t="shared" si="1"/>
        <v/>
      </c>
      <c r="Z20" s="131" t="str">
        <f t="shared" si="9"/>
        <v/>
      </c>
      <c r="AA20" s="130" t="str">
        <f t="shared" si="3"/>
        <v/>
      </c>
      <c r="AB20" s="131" t="str">
        <f t="shared" si="13"/>
        <v/>
      </c>
      <c r="AC20" s="132" t="str">
        <f t="shared" ref="AC20:AC21" si="14">IFERROR(IF(OR(AND(Y20="Muy Baja",AA20="Leve"),AND(Y20="Muy Baja",AA20="Menor"),AND(Y20="Baja",AA20="Leve")),"Bajo",IF(OR(AND(Y20="Muy baja",AA20="Moderado"),AND(Y20="Baja",AA20="Menor"),AND(Y20="Baja",AA20="Moderado"),AND(Y20="Media",AA20="Leve"),AND(Y20="Media",AA20="Menor"),AND(Y20="Media",AA20="Moderado"),AND(Y20="Alta",AA20="Leve"),AND(Y20="Alta",AA20="Menor")),"Moderado",IF(OR(AND(Y20="Muy Baja",AA20="Mayor"),AND(Y20="Baja",AA20="Mayor"),AND(Y20="Media",AA20="Mayor"),AND(Y20="Alta",AA20="Moderado"),AND(Y20="Alta",AA20="Mayor"),AND(Y20="Muy Alta",AA20="Leve"),AND(Y20="Muy Alta",AA20="Menor"),AND(Y20="Muy Alta",AA20="Moderado"),AND(Y20="Muy Alta",AA20="Mayor")),"Alto",IF(OR(AND(Y20="Muy Baja",AA20="Catastrófico"),AND(Y20="Baja",AA20="Catastrófico"),AND(Y20="Media",AA20="Catastrófico"),AND(Y20="Alta",AA20="Catastrófico"),AND(Y20="Muy Alta",AA20="Catastrófico")),"Extremo","")))),"")</f>
        <v/>
      </c>
      <c r="AD20" s="133"/>
      <c r="AE20" s="134"/>
      <c r="AF20" s="135"/>
      <c r="AG20" s="136"/>
      <c r="AH20" s="136"/>
      <c r="AI20" s="134"/>
      <c r="AJ20" s="135"/>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row>
    <row r="21" spans="1:68" ht="151.5" hidden="1" customHeight="1" outlineLevel="1" x14ac:dyDescent="0.3">
      <c r="A21" s="199"/>
      <c r="B21" s="148"/>
      <c r="C21" s="211"/>
      <c r="D21" s="211"/>
      <c r="E21" s="211"/>
      <c r="F21" s="211"/>
      <c r="G21" s="193"/>
      <c r="H21" s="194"/>
      <c r="I21" s="195"/>
      <c r="J21" s="196"/>
      <c r="K21" s="195">
        <f>IF(NOT(ISERROR(MATCH(J21,_xlfn.ANCHORARRAY(E32),0))),I34&amp;"Por favor no seleccionar los criterios de impacto",J21)</f>
        <v>0</v>
      </c>
      <c r="L21" s="194"/>
      <c r="M21" s="195"/>
      <c r="N21" s="198"/>
      <c r="O21" s="149"/>
      <c r="P21" s="212"/>
      <c r="Q21" s="204" t="str">
        <f t="shared" si="11"/>
        <v/>
      </c>
      <c r="R21" s="133"/>
      <c r="S21" s="133"/>
      <c r="T21" s="131" t="str">
        <f t="shared" si="8"/>
        <v/>
      </c>
      <c r="U21" s="133"/>
      <c r="V21" s="133"/>
      <c r="W21" s="133"/>
      <c r="X21" s="205" t="str">
        <f t="shared" si="12"/>
        <v/>
      </c>
      <c r="Y21" s="206" t="str">
        <f t="shared" si="1"/>
        <v/>
      </c>
      <c r="Z21" s="131" t="str">
        <f t="shared" si="9"/>
        <v/>
      </c>
      <c r="AA21" s="206" t="str">
        <f t="shared" si="3"/>
        <v/>
      </c>
      <c r="AB21" s="131" t="str">
        <f t="shared" si="13"/>
        <v/>
      </c>
      <c r="AC21" s="207" t="str">
        <f t="shared" si="14"/>
        <v/>
      </c>
      <c r="AD21" s="133"/>
      <c r="AE21" s="141"/>
      <c r="AF21" s="143"/>
      <c r="AG21" s="208"/>
      <c r="AH21" s="208"/>
      <c r="AI21" s="141"/>
      <c r="AJ21" s="143"/>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row>
    <row r="22" spans="1:68" ht="278.25" customHeight="1" collapsed="1" x14ac:dyDescent="0.3">
      <c r="A22" s="178">
        <v>40</v>
      </c>
      <c r="B22" s="220" t="s">
        <v>134</v>
      </c>
      <c r="C22" s="254" t="s">
        <v>233</v>
      </c>
      <c r="D22" s="254" t="s">
        <v>234</v>
      </c>
      <c r="E22" s="258" t="s">
        <v>235</v>
      </c>
      <c r="F22" s="220" t="s">
        <v>123</v>
      </c>
      <c r="G22" s="185">
        <v>36</v>
      </c>
      <c r="H22" s="186" t="str">
        <f>IF(G22&lt;=0,"",IF(G22&lt;=2,"Muy Baja",IF(G22&lt;=24,"Baja",IF(G22&lt;=500,"Media",IF(G22&lt;=5000,"Alta","Muy Alta")))))</f>
        <v>Media</v>
      </c>
      <c r="I22" s="187">
        <f>IF(H22="","",IF(H22="Muy Baja",0.2,IF(H22="Baja",0.4,IF(H22="Media",0.6,IF(H22="Alta",0.8,IF(H22="Muy Alta",1,))))))</f>
        <v>0.6</v>
      </c>
      <c r="J22" s="188" t="s">
        <v>149</v>
      </c>
      <c r="K22" s="377" t="str">
        <f>IF(NOT(ISERROR(MATCH(J22,'Tabla Impacto'!$B$221:$B$223,0))),'Tabla Impacto'!$F$223&amp;"Por favor no seleccionar los criterios de impacto(Afectación Económica o presupuestal y Pérdida Reputacional)",J22)</f>
        <v xml:space="preserve">     Entre 50 y 100 SMLMV </v>
      </c>
      <c r="L22" s="186" t="str">
        <f>IF(OR(K22='Tabla Impacto'!$C$11,K22='Tabla Impacto'!$D$11),"Leve",IF(OR(K22='Tabla Impacto'!$C$12,K22='Tabla Impacto'!$D$12),"Menor",IF(OR(K22='Tabla Impacto'!$C$13,K22='Tabla Impacto'!$D$13),"Moderado",IF(OR(K22='Tabla Impacto'!$C$14,K22='Tabla Impacto'!$D$14),"Mayor",IF(OR(K22='Tabla Impacto'!$C$15,K22='Tabla Impacto'!$D$15),"Catastrófico","")))))</f>
        <v>Moderado</v>
      </c>
      <c r="M22" s="187">
        <f>IF(L22="","",IF(L22="Leve",0.2,IF(L22="Menor",0.4,IF(L22="Moderado",0.6,IF(L22="Mayor",0.8,IF(L22="Catastrófico",1,))))))</f>
        <v>0.6</v>
      </c>
      <c r="N22" s="189" t="str">
        <f>IF(OR(AND(H22="Muy Baja",L22="Leve"),AND(H22="Muy Baja",L22="Menor"),AND(H22="Baja",L22="Leve")),"Bajo",IF(OR(AND(H22="Muy baja",L22="Moderado"),AND(H22="Baja",L22="Menor"),AND(H22="Baja",L22="Moderado"),AND(H22="Media",L22="Leve"),AND(H22="Media",L22="Menor"),AND(H22="Media",L22="Moderado"),AND(H22="Alta",L22="Leve"),AND(H22="Alta",L22="Menor")),"Moderado",IF(OR(AND(H22="Muy Baja",L22="Mayor"),AND(H22="Baja",L22="Mayor"),AND(H22="Media",L22="Mayor"),AND(H22="Alta",L22="Moderado"),AND(H22="Alta",L22="Mayor"),AND(H22="Muy Alta",L22="Leve"),AND(H22="Muy Alta",L22="Menor"),AND(H22="Muy Alta",L22="Moderado"),AND(H22="Muy Alta",L22="Mayor")),"Alto",IF(OR(AND(H22="Muy Baja",L22="Catastrófico"),AND(H22="Baja",L22="Catastrófico"),AND(H22="Media",L22="Catastrófico"),AND(H22="Alta",L22="Catastrófico"),AND(H22="Muy Alta",L22="Catastrófico")),"Extremo",""))))</f>
        <v>Moderado</v>
      </c>
      <c r="O22" s="178">
        <v>40</v>
      </c>
      <c r="P22" s="308" t="s">
        <v>236</v>
      </c>
      <c r="Q22" s="179" t="s">
        <v>230</v>
      </c>
      <c r="R22" s="180" t="s">
        <v>15</v>
      </c>
      <c r="S22" s="180" t="s">
        <v>10</v>
      </c>
      <c r="T22" s="181" t="str">
        <f>IF(AND(R22="Preventivo",S22="Automático"),"50%",IF(AND(R22="Preventivo",S22="Manual"),"40%",IF(AND(R22="Detectivo",S22="Automático"),"40%",IF(AND(R22="Detectivo",S22="Manual"),"30%",IF(AND(R22="Correctivo",S22="Automático"),"35%",IF(AND(R22="Correctivo",S22="Manual"),"25%",""))))))</f>
        <v>40%</v>
      </c>
      <c r="U22" s="180" t="s">
        <v>19</v>
      </c>
      <c r="V22" s="180" t="s">
        <v>22</v>
      </c>
      <c r="W22" s="180" t="s">
        <v>119</v>
      </c>
      <c r="X22" s="182">
        <f>IFERROR(IF(Q22="Probabilidad",(I22-(+I22*T22)),IF(Q22="Impacto",I22,"")),"")</f>
        <v>0.6</v>
      </c>
      <c r="Y22" s="183" t="str">
        <f>IFERROR(IF(X22="","",IF(X22&lt;=0.2,"Muy Baja",IF(X22&lt;=0.4,"Baja",IF(X22&lt;=0.6,"Media",IF(X22&lt;=0.8,"Alta","Muy Alta"))))),"")</f>
        <v>Media</v>
      </c>
      <c r="Z22" s="181">
        <f>+X22</f>
        <v>0.6</v>
      </c>
      <c r="AA22" s="183" t="str">
        <f>IFERROR(IF(AB22="","",IF(AB22&lt;=0.2,"Leve",IF(AB22&lt;=0.4,"Menor",IF(AB22&lt;=0.6,"Moderado",IF(AB22&lt;=0.8,"Mayor","Catastrófico"))))),"")</f>
        <v>Menor</v>
      </c>
      <c r="AB22" s="181">
        <f>IFERROR(IF(Q22="Impacto",(M22-(+M22*T22)),IF(Q22="Probabilidad",M22,"")),"")</f>
        <v>0.36</v>
      </c>
      <c r="AC22" s="184" t="str">
        <f>IFERROR(IF(OR(AND(Y22="Muy Baja",AA22="Leve"),AND(Y22="Muy Baja",AA22="Menor"),AND(Y22="Baja",AA22="Leve")),"Bajo",IF(OR(AND(Y22="Muy baja",AA22="Moderado"),AND(Y22="Baja",AA22="Menor"),AND(Y22="Baja",AA22="Moderado"),AND(Y22="Media",AA22="Leve"),AND(Y22="Media",AA22="Menor"),AND(Y22="Media",AA22="Moderado"),AND(Y22="Alta",AA22="Leve"),AND(Y22="Alta",AA22="Menor")),"Moderado",IF(OR(AND(Y22="Muy Baja",AA22="Mayor"),AND(Y22="Baja",AA22="Mayor"),AND(Y22="Media",AA22="Mayor"),AND(Y22="Alta",AA22="Moderado"),AND(Y22="Alta",AA22="Mayor"),AND(Y22="Muy Alta",AA22="Leve"),AND(Y22="Muy Alta",AA22="Menor"),AND(Y22="Muy Alta",AA22="Moderado"),AND(Y22="Muy Alta",AA22="Mayor")),"Alto",IF(OR(AND(Y22="Muy Baja",AA22="Catastrófico"),AND(Y22="Baja",AA22="Catastrófico"),AND(Y22="Media",AA22="Catastrófico"),AND(Y22="Alta",AA22="Catastrófico"),AND(Y22="Muy Alta",AA22="Catastrófico")),"Extremo","")))),"")</f>
        <v>Moderado</v>
      </c>
      <c r="AD22" s="180" t="s">
        <v>32</v>
      </c>
      <c r="AE22" s="312" t="s">
        <v>237</v>
      </c>
      <c r="AF22" s="310" t="s">
        <v>232</v>
      </c>
      <c r="AG22" s="313" t="s">
        <v>238</v>
      </c>
      <c r="AH22" s="313" t="s">
        <v>239</v>
      </c>
      <c r="AI22" s="254" t="s">
        <v>215</v>
      </c>
      <c r="AJ22" s="185" t="s">
        <v>41</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row>
    <row r="23" spans="1:68" ht="151.5" hidden="1" customHeight="1" outlineLevel="1" x14ac:dyDescent="0.3">
      <c r="A23" s="178"/>
      <c r="B23" s="242"/>
      <c r="C23" s="220"/>
      <c r="D23" s="220"/>
      <c r="E23" s="175"/>
      <c r="F23" s="242"/>
      <c r="G23" s="240"/>
      <c r="H23" s="244"/>
      <c r="I23" s="245"/>
      <c r="J23" s="246"/>
      <c r="K23" s="377">
        <f t="shared" ref="K23:K27" si="15">IF(NOT(ISERROR(MATCH(J23,_xlfn.ANCHORARRAY(E34),0))),I36&amp;"Por favor no seleccionar los criterios de impacto",J23)</f>
        <v>0</v>
      </c>
      <c r="L23" s="244"/>
      <c r="M23" s="245"/>
      <c r="N23" s="247"/>
      <c r="O23" s="233"/>
      <c r="P23" s="308"/>
      <c r="Q23" s="234" t="str">
        <f>IF(OR(R23="Preventivo",R23="Detectivo"),"Probabilidad",IF(R23="Correctivo","Impacto",""))</f>
        <v/>
      </c>
      <c r="R23" s="235"/>
      <c r="S23" s="235"/>
      <c r="T23" s="236" t="str">
        <f t="shared" ref="T23:T27" si="16">IF(AND(R23="Preventivo",S23="Automático"),"50%",IF(AND(R23="Preventivo",S23="Manual"),"40%",IF(AND(R23="Detectivo",S23="Automático"),"40%",IF(AND(R23="Detectivo",S23="Manual"),"30%",IF(AND(R23="Correctivo",S23="Automático"),"35%",IF(AND(R23="Correctivo",S23="Manual"),"25%",""))))))</f>
        <v/>
      </c>
      <c r="U23" s="235"/>
      <c r="V23" s="235"/>
      <c r="W23" s="235"/>
      <c r="X23" s="237" t="str">
        <f>IFERROR(IF(AND(Q22="Probabilidad",Q23="Probabilidad"),(Z22-(+Z22*T23)),IF(Q23="Probabilidad",(I22-(+I22*T23)),IF(Q23="Impacto",Z22,""))),"")</f>
        <v/>
      </c>
      <c r="Y23" s="238" t="str">
        <f t="shared" si="1"/>
        <v/>
      </c>
      <c r="Z23" s="236" t="str">
        <f t="shared" ref="Z23:Z27" si="17">+X23</f>
        <v/>
      </c>
      <c r="AA23" s="238" t="str">
        <f t="shared" si="3"/>
        <v/>
      </c>
      <c r="AB23" s="236" t="str">
        <f>IFERROR(IF(AND(Q22="Impacto",Q23="Impacto"),(AB16-(+AB16*T23)),IF(Q23="Impacto",($M$22-(+$M$22*T23)),IF(Q23="Probabilidad",AB16,""))),"")</f>
        <v/>
      </c>
      <c r="AC23" s="239" t="str">
        <f t="shared" ref="AC23:AC24" si="18">IFERROR(IF(OR(AND(Y23="Muy Baja",AA23="Leve"),AND(Y23="Muy Baja",AA23="Menor"),AND(Y23="Baja",AA23="Leve")),"Bajo",IF(OR(AND(Y23="Muy baja",AA23="Moderado"),AND(Y23="Baja",AA23="Menor"),AND(Y23="Baja",AA23="Moderado"),AND(Y23="Media",AA23="Leve"),AND(Y23="Media",AA23="Menor"),AND(Y23="Media",AA23="Moderado"),AND(Y23="Alta",AA23="Leve"),AND(Y23="Alta",AA23="Menor")),"Moderado",IF(OR(AND(Y23="Muy Baja",AA23="Mayor"),AND(Y23="Baja",AA23="Mayor"),AND(Y23="Media",AA23="Mayor"),AND(Y23="Alta",AA23="Moderado"),AND(Y23="Alta",AA23="Mayor"),AND(Y23="Muy Alta",AA23="Leve"),AND(Y23="Muy Alta",AA23="Menor"),AND(Y23="Muy Alta",AA23="Moderado"),AND(Y23="Muy Alta",AA23="Mayor")),"Alto",IF(OR(AND(Y23="Muy Baja",AA23="Catastrófico"),AND(Y23="Baja",AA23="Catastrófico"),AND(Y23="Media",AA23="Catastrófico"),AND(Y23="Alta",AA23="Catastrófico"),AND(Y23="Muy Alta",AA23="Catastrófico")),"Extremo","")))),"")</f>
        <v/>
      </c>
      <c r="AD23" s="235"/>
      <c r="AE23" s="312"/>
      <c r="AF23" s="311"/>
      <c r="AG23" s="314"/>
      <c r="AH23" s="314"/>
      <c r="AI23" s="220"/>
      <c r="AJ23" s="240"/>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row>
    <row r="24" spans="1:68" ht="151.5" hidden="1" customHeight="1" outlineLevel="1" x14ac:dyDescent="0.3">
      <c r="A24" s="178"/>
      <c r="B24" s="242"/>
      <c r="C24" s="242"/>
      <c r="D24" s="242"/>
      <c r="E24" s="248"/>
      <c r="F24" s="242"/>
      <c r="G24" s="240"/>
      <c r="H24" s="244"/>
      <c r="I24" s="245"/>
      <c r="J24" s="246"/>
      <c r="K24" s="377">
        <f t="shared" si="15"/>
        <v>0</v>
      </c>
      <c r="L24" s="244"/>
      <c r="M24" s="245"/>
      <c r="N24" s="247"/>
      <c r="O24" s="233"/>
      <c r="P24" s="240"/>
      <c r="Q24" s="234" t="str">
        <f>IF(OR(R24="Preventivo",R24="Detectivo"),"Probabilidad",IF(R24="Correctivo","Impacto",""))</f>
        <v/>
      </c>
      <c r="R24" s="235"/>
      <c r="S24" s="235"/>
      <c r="T24" s="236" t="str">
        <f t="shared" si="16"/>
        <v/>
      </c>
      <c r="U24" s="235"/>
      <c r="V24" s="235"/>
      <c r="W24" s="235"/>
      <c r="X24" s="241" t="str">
        <f>IFERROR(IF(AND(Q23="Probabilidad",Q24="Probabilidad"),(Z23-(+Z23*T24)),IF(AND(Q23="Impacto",Q24="Probabilidad"),(Z22-(+Z22*T24)),IF(Q24="Impacto",Z23,""))),"")</f>
        <v/>
      </c>
      <c r="Y24" s="238" t="str">
        <f t="shared" si="1"/>
        <v/>
      </c>
      <c r="Z24" s="236" t="str">
        <f t="shared" si="17"/>
        <v/>
      </c>
      <c r="AA24" s="238" t="str">
        <f t="shared" si="3"/>
        <v/>
      </c>
      <c r="AB24" s="236" t="str">
        <f>IFERROR(IF(AND(Q23="Impacto",Q24="Impacto"),(AB23-(+AB23*T24)),IF(AND(Q23="Probabilidad",Q24="Impacto"),(AB22-(+AB22*T24)),IF(Q24="Probabilidad",AB23,""))),"")</f>
        <v/>
      </c>
      <c r="AC24" s="239" t="str">
        <f t="shared" si="18"/>
        <v/>
      </c>
      <c r="AD24" s="235"/>
      <c r="AE24" s="242"/>
      <c r="AF24" s="240"/>
      <c r="AG24" s="243"/>
      <c r="AH24" s="243"/>
      <c r="AI24" s="242"/>
      <c r="AJ24" s="240"/>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row>
    <row r="25" spans="1:68" ht="151.5" hidden="1" customHeight="1" outlineLevel="1" x14ac:dyDescent="0.3">
      <c r="A25" s="178"/>
      <c r="B25" s="242"/>
      <c r="C25" s="242"/>
      <c r="D25" s="242"/>
      <c r="E25" s="248"/>
      <c r="F25" s="242"/>
      <c r="G25" s="240"/>
      <c r="H25" s="244"/>
      <c r="I25" s="245"/>
      <c r="J25" s="246"/>
      <c r="K25" s="377">
        <f t="shared" si="15"/>
        <v>0</v>
      </c>
      <c r="L25" s="244"/>
      <c r="M25" s="245"/>
      <c r="N25" s="247"/>
      <c r="O25" s="233"/>
      <c r="P25" s="249"/>
      <c r="Q25" s="234" t="str">
        <f t="shared" ref="Q25:Q27" si="19">IF(OR(R25="Preventivo",R25="Detectivo"),"Probabilidad",IF(R25="Correctivo","Impacto",""))</f>
        <v/>
      </c>
      <c r="R25" s="235"/>
      <c r="S25" s="235"/>
      <c r="T25" s="236" t="str">
        <f t="shared" si="16"/>
        <v/>
      </c>
      <c r="U25" s="235"/>
      <c r="V25" s="235"/>
      <c r="W25" s="235"/>
      <c r="X25" s="241" t="str">
        <f t="shared" ref="X25:X27" si="20">IFERROR(IF(AND(Q24="Probabilidad",Q25="Probabilidad"),(Z24-(+Z24*T25)),IF(AND(Q24="Impacto",Q25="Probabilidad"),(Z23-(+Z23*T25)),IF(Q25="Impacto",Z24,""))),"")</f>
        <v/>
      </c>
      <c r="Y25" s="238" t="str">
        <f t="shared" si="1"/>
        <v/>
      </c>
      <c r="Z25" s="236" t="str">
        <f t="shared" si="17"/>
        <v/>
      </c>
      <c r="AA25" s="238" t="str">
        <f t="shared" si="3"/>
        <v/>
      </c>
      <c r="AB25" s="236" t="str">
        <f t="shared" ref="AB25:AB27" si="21">IFERROR(IF(AND(Q24="Impacto",Q25="Impacto"),(AB24-(+AB24*T25)),IF(AND(Q24="Probabilidad",Q25="Impacto"),(AB23-(+AB23*T25)),IF(Q25="Probabilidad",AB24,""))),"")</f>
        <v/>
      </c>
      <c r="AC25" s="239" t="str">
        <f>IFERROR(IF(OR(AND(Y25="Muy Baja",AA25="Leve"),AND(Y25="Muy Baja",AA25="Menor"),AND(Y25="Baja",AA25="Leve")),"Bajo",IF(OR(AND(Y25="Muy baja",AA25="Moderado"),AND(Y25="Baja",AA25="Menor"),AND(Y25="Baja",AA25="Moderado"),AND(Y25="Media",AA25="Leve"),AND(Y25="Media",AA25="Menor"),AND(Y25="Media",AA25="Moderado"),AND(Y25="Alta",AA25="Leve"),AND(Y25="Alta",AA25="Menor")),"Moderado",IF(OR(AND(Y25="Muy Baja",AA25="Mayor"),AND(Y25="Baja",AA25="Mayor"),AND(Y25="Media",AA25="Mayor"),AND(Y25="Alta",AA25="Moderado"),AND(Y25="Alta",AA25="Mayor"),AND(Y25="Muy Alta",AA25="Leve"),AND(Y25="Muy Alta",AA25="Menor"),AND(Y25="Muy Alta",AA25="Moderado"),AND(Y25="Muy Alta",AA25="Mayor")),"Alto",IF(OR(AND(Y25="Muy Baja",AA25="Catastrófico"),AND(Y25="Baja",AA25="Catastrófico"),AND(Y25="Media",AA25="Catastrófico"),AND(Y25="Alta",AA25="Catastrófico"),AND(Y25="Muy Alta",AA25="Catastrófico")),"Extremo","")))),"")</f>
        <v/>
      </c>
      <c r="AD25" s="235"/>
      <c r="AE25" s="242"/>
      <c r="AF25" s="240"/>
      <c r="AG25" s="243"/>
      <c r="AH25" s="243"/>
      <c r="AI25" s="242"/>
      <c r="AJ25" s="240"/>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row>
    <row r="26" spans="1:68" ht="151.5" hidden="1" customHeight="1" outlineLevel="1" x14ac:dyDescent="0.3">
      <c r="A26" s="178"/>
      <c r="B26" s="242"/>
      <c r="C26" s="242"/>
      <c r="D26" s="242"/>
      <c r="E26" s="248"/>
      <c r="F26" s="242"/>
      <c r="G26" s="240"/>
      <c r="H26" s="244"/>
      <c r="I26" s="245"/>
      <c r="J26" s="246"/>
      <c r="K26" s="377">
        <f t="shared" si="15"/>
        <v>0</v>
      </c>
      <c r="L26" s="244"/>
      <c r="M26" s="245"/>
      <c r="N26" s="247"/>
      <c r="O26" s="233"/>
      <c r="P26" s="249"/>
      <c r="Q26" s="234" t="str">
        <f t="shared" si="19"/>
        <v/>
      </c>
      <c r="R26" s="235"/>
      <c r="S26" s="235"/>
      <c r="T26" s="236" t="str">
        <f t="shared" si="16"/>
        <v/>
      </c>
      <c r="U26" s="235"/>
      <c r="V26" s="235"/>
      <c r="W26" s="235"/>
      <c r="X26" s="241" t="str">
        <f t="shared" si="20"/>
        <v/>
      </c>
      <c r="Y26" s="238" t="str">
        <f t="shared" si="1"/>
        <v/>
      </c>
      <c r="Z26" s="236" t="str">
        <f t="shared" si="17"/>
        <v/>
      </c>
      <c r="AA26" s="238" t="str">
        <f t="shared" si="3"/>
        <v/>
      </c>
      <c r="AB26" s="236" t="str">
        <f t="shared" si="21"/>
        <v/>
      </c>
      <c r="AC26" s="239" t="str">
        <f t="shared" ref="AC26:AC27" si="22">IFERROR(IF(OR(AND(Y26="Muy Baja",AA26="Leve"),AND(Y26="Muy Baja",AA26="Menor"),AND(Y26="Baja",AA26="Leve")),"Bajo",IF(OR(AND(Y26="Muy baja",AA26="Moderado"),AND(Y26="Baja",AA26="Menor"),AND(Y26="Baja",AA26="Moderado"),AND(Y26="Media",AA26="Leve"),AND(Y26="Media",AA26="Menor"),AND(Y26="Media",AA26="Moderado"),AND(Y26="Alta",AA26="Leve"),AND(Y26="Alta",AA26="Menor")),"Moderado",IF(OR(AND(Y26="Muy Baja",AA26="Mayor"),AND(Y26="Baja",AA26="Mayor"),AND(Y26="Media",AA26="Mayor"),AND(Y26="Alta",AA26="Moderado"),AND(Y26="Alta",AA26="Mayor"),AND(Y26="Muy Alta",AA26="Leve"),AND(Y26="Muy Alta",AA26="Menor"),AND(Y26="Muy Alta",AA26="Moderado"),AND(Y26="Muy Alta",AA26="Mayor")),"Alto",IF(OR(AND(Y26="Muy Baja",AA26="Catastrófico"),AND(Y26="Baja",AA26="Catastrófico"),AND(Y26="Media",AA26="Catastrófico"),AND(Y26="Alta",AA26="Catastrófico"),AND(Y26="Muy Alta",AA26="Catastrófico")),"Extremo","")))),"")</f>
        <v/>
      </c>
      <c r="AD26" s="235"/>
      <c r="AE26" s="242"/>
      <c r="AF26" s="240"/>
      <c r="AG26" s="243"/>
      <c r="AH26" s="243"/>
      <c r="AI26" s="242"/>
      <c r="AJ26" s="240"/>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row>
    <row r="27" spans="1:68" ht="151.5" hidden="1" customHeight="1" outlineLevel="1" x14ac:dyDescent="0.3">
      <c r="A27" s="178"/>
      <c r="B27" s="242"/>
      <c r="C27" s="242"/>
      <c r="D27" s="242"/>
      <c r="E27" s="248"/>
      <c r="F27" s="242"/>
      <c r="G27" s="240"/>
      <c r="H27" s="244"/>
      <c r="I27" s="245"/>
      <c r="J27" s="246"/>
      <c r="K27" s="377">
        <f t="shared" si="15"/>
        <v>0</v>
      </c>
      <c r="L27" s="244"/>
      <c r="M27" s="245"/>
      <c r="N27" s="247"/>
      <c r="O27" s="233"/>
      <c r="P27" s="249"/>
      <c r="Q27" s="234" t="str">
        <f t="shared" si="19"/>
        <v/>
      </c>
      <c r="R27" s="235"/>
      <c r="S27" s="235"/>
      <c r="T27" s="236" t="str">
        <f t="shared" si="16"/>
        <v/>
      </c>
      <c r="U27" s="235"/>
      <c r="V27" s="235"/>
      <c r="W27" s="235"/>
      <c r="X27" s="241" t="str">
        <f t="shared" si="20"/>
        <v/>
      </c>
      <c r="Y27" s="238" t="str">
        <f t="shared" si="1"/>
        <v/>
      </c>
      <c r="Z27" s="236" t="str">
        <f t="shared" si="17"/>
        <v/>
      </c>
      <c r="AA27" s="238" t="str">
        <f t="shared" si="3"/>
        <v/>
      </c>
      <c r="AB27" s="236" t="str">
        <f t="shared" si="21"/>
        <v/>
      </c>
      <c r="AC27" s="239" t="str">
        <f t="shared" si="22"/>
        <v/>
      </c>
      <c r="AD27" s="235"/>
      <c r="AE27" s="242"/>
      <c r="AF27" s="240"/>
      <c r="AG27" s="243"/>
      <c r="AH27" s="243"/>
      <c r="AI27" s="242"/>
      <c r="AJ27" s="240"/>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row>
    <row r="28" spans="1:68" ht="249.75" customHeight="1" collapsed="1" x14ac:dyDescent="0.3">
      <c r="A28" s="178">
        <v>41</v>
      </c>
      <c r="B28" s="220" t="s">
        <v>134</v>
      </c>
      <c r="C28" s="256" t="s">
        <v>242</v>
      </c>
      <c r="D28" s="256" t="s">
        <v>243</v>
      </c>
      <c r="E28" s="258" t="s">
        <v>244</v>
      </c>
      <c r="F28" s="220" t="s">
        <v>123</v>
      </c>
      <c r="G28" s="185">
        <v>36</v>
      </c>
      <c r="H28" s="186" t="str">
        <f>IF(G28&lt;=0,"",IF(G28&lt;=2,"Muy Baja",IF(G28&lt;=24,"Baja",IF(G28&lt;=500,"Media",IF(G28&lt;=5000,"Alta","Muy Alta")))))</f>
        <v>Media</v>
      </c>
      <c r="I28" s="187">
        <f>IF(H28="","",IF(H28="Muy Baja",0.2,IF(H28="Baja",0.4,IF(H28="Media",0.6,IF(H28="Alta",0.8,IF(H28="Muy Alta",1,))))))</f>
        <v>0.6</v>
      </c>
      <c r="J28" s="188" t="s">
        <v>149</v>
      </c>
      <c r="K28" s="376" t="str">
        <f>IF(NOT(ISERROR(MATCH(J28,'Tabla Impacto'!$B$221:$B$223,0))),'Tabla Impacto'!$F$223&amp;"Por favor no seleccionar los criterios de impacto(Afectación Económica o presupuestal y Pérdida Reputacional)",J28)</f>
        <v xml:space="preserve">     Entre 50 y 100 SMLMV </v>
      </c>
      <c r="L28" s="222" t="str">
        <f>IF(OR(K28='Tabla Impacto'!$C$11,K28='Tabla Impacto'!$D$11),"Leve",IF(OR(K28='Tabla Impacto'!$C$12,K28='Tabla Impacto'!$D$12),"Menor",IF(OR(K28='Tabla Impacto'!$C$13,K28='Tabla Impacto'!$D$13),"Moderado",IF(OR(K28='Tabla Impacto'!$C$14,K28='Tabla Impacto'!$D$14),"Mayor",IF(OR(K28='Tabla Impacto'!$C$15,K28='Tabla Impacto'!$D$15),"Catastrófico","")))))</f>
        <v>Moderado</v>
      </c>
      <c r="M28" s="223">
        <f>IF(L28="","",IF(L28="Leve",0.2,IF(L28="Menor",0.4,IF(L28="Moderado",0.6,IF(L28="Mayor",0.8,IF(L28="Catastrófico",1,))))))</f>
        <v>0.6</v>
      </c>
      <c r="N28" s="224" t="str">
        <f>IF(OR(AND(H28="Muy Baja",L28="Leve"),AND(H28="Muy Baja",L28="Menor"),AND(H28="Baja",L28="Leve")),"Bajo",IF(OR(AND(H28="Muy baja",L28="Moderado"),AND(H28="Baja",L28="Menor"),AND(H28="Baja",L28="Moderado"),AND(H28="Media",L28="Leve"),AND(H28="Media",L28="Menor"),AND(H28="Media",L28="Moderado"),AND(H28="Alta",L28="Leve"),AND(H28="Alta",L28="Menor")),"Moderado",IF(OR(AND(H28="Muy Baja",L28="Mayor"),AND(H28="Baja",L28="Mayor"),AND(H28="Media",L28="Mayor"),AND(H28="Alta",L28="Moderado"),AND(H28="Alta",L28="Mayor"),AND(H28="Muy Alta",L28="Leve"),AND(H28="Muy Alta",L28="Menor"),AND(H28="Muy Alta",L28="Moderado"),AND(H28="Muy Alta",L28="Mayor")),"Alto",IF(OR(AND(H28="Muy Baja",L28="Catastrófico"),AND(H28="Baja",L28="Catastrófico"),AND(H28="Media",L28="Catastrófico"),AND(H28="Alta",L28="Catastrófico"),AND(H28="Muy Alta",L28="Catastrófico")),"Extremo",""))))</f>
        <v>Moderado</v>
      </c>
      <c r="O28" s="178">
        <v>41</v>
      </c>
      <c r="P28" s="254" t="s">
        <v>241</v>
      </c>
      <c r="Q28" s="179" t="s">
        <v>230</v>
      </c>
      <c r="R28" s="180" t="s">
        <v>14</v>
      </c>
      <c r="S28" s="180" t="s">
        <v>9</v>
      </c>
      <c r="T28" s="181" t="str">
        <f>IF(AND(R28="Preventivo",S28="Automático"),"50%",IF(AND(R28="Preventivo",S28="Manual"),"40%",IF(AND(R28="Detectivo",S28="Automático"),"40%",IF(AND(R28="Detectivo",S28="Manual"),"30%",IF(AND(R28="Correctivo",S28="Automático"),"35%",IF(AND(R28="Correctivo",S28="Manual"),"25%",""))))))</f>
        <v>40%</v>
      </c>
      <c r="U28" s="180" t="s">
        <v>19</v>
      </c>
      <c r="V28" s="180" t="s">
        <v>22</v>
      </c>
      <c r="W28" s="180" t="s">
        <v>119</v>
      </c>
      <c r="X28" s="182">
        <f>IFERROR(IF(Q28="Probabilidad",(I28-(+I28*T28)),IF(Q28="Impacto",I28,"")),"")</f>
        <v>0.6</v>
      </c>
      <c r="Y28" s="183" t="str">
        <f>IFERROR(IF(X28="","",IF(X28&lt;=0.2,"Muy Baja",IF(X28&lt;=0.4,"Baja",IF(X28&lt;=0.6,"Media",IF(X28&lt;=0.8,"Alta","Muy Alta"))))),"")</f>
        <v>Media</v>
      </c>
      <c r="Z28" s="181">
        <f>+X28</f>
        <v>0.6</v>
      </c>
      <c r="AA28" s="183" t="str">
        <f>IFERROR(IF(AB28="","",IF(AB28&lt;=0.2,"Leve",IF(AB28&lt;=0.4,"Menor",IF(AB28&lt;=0.6,"Moderado",IF(AB28&lt;=0.8,"Mayor","Catastrófico"))))),"")</f>
        <v>Menor</v>
      </c>
      <c r="AB28" s="181">
        <f>IFERROR(IF(Q28="Impacto",(M28-(+M28*T28)),IF(Q28="Probabilidad",M28,"")),"")</f>
        <v>0.36</v>
      </c>
      <c r="AC28" s="184" t="str">
        <f>IFERROR(IF(OR(AND(Y28="Muy Baja",AA28="Leve"),AND(Y28="Muy Baja",AA28="Menor"),AND(Y28="Baja",AA28="Leve")),"Bajo",IF(OR(AND(Y28="Muy baja",AA28="Moderado"),AND(Y28="Baja",AA28="Menor"),AND(Y28="Baja",AA28="Moderado"),AND(Y28="Media",AA28="Leve"),AND(Y28="Media",AA28="Menor"),AND(Y28="Media",AA28="Moderado"),AND(Y28="Alta",AA28="Leve"),AND(Y28="Alta",AA28="Menor")),"Moderado",IF(OR(AND(Y28="Muy Baja",AA28="Mayor"),AND(Y28="Baja",AA28="Mayor"),AND(Y28="Media",AA28="Mayor"),AND(Y28="Alta",AA28="Moderado"),AND(Y28="Alta",AA28="Mayor"),AND(Y28="Muy Alta",AA28="Leve"),AND(Y28="Muy Alta",AA28="Menor"),AND(Y28="Muy Alta",AA28="Moderado"),AND(Y28="Muy Alta",AA28="Mayor")),"Alto",IF(OR(AND(Y28="Muy Baja",AA28="Catastrófico"),AND(Y28="Baja",AA28="Catastrófico"),AND(Y28="Media",AA28="Catastrófico"),AND(Y28="Alta",AA28="Catastrófico"),AND(Y28="Muy Alta",AA28="Catastrófico")),"Extremo","")))),"")</f>
        <v>Moderado</v>
      </c>
      <c r="AD28" s="180" t="s">
        <v>32</v>
      </c>
      <c r="AE28" s="254" t="s">
        <v>250</v>
      </c>
      <c r="AF28" s="310" t="s">
        <v>232</v>
      </c>
      <c r="AG28" s="313" t="s">
        <v>240</v>
      </c>
      <c r="AH28" s="260">
        <v>44562</v>
      </c>
      <c r="AI28" s="254" t="s">
        <v>215</v>
      </c>
      <c r="AJ28" s="185" t="s">
        <v>41</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row>
    <row r="29" spans="1:68" ht="151.5" hidden="1" customHeight="1" outlineLevel="1" x14ac:dyDescent="0.3">
      <c r="A29" s="215"/>
      <c r="B29" s="152"/>
      <c r="C29" s="232"/>
      <c r="D29" s="232"/>
      <c r="E29" s="232"/>
      <c r="F29" s="152"/>
      <c r="G29" s="154"/>
      <c r="H29" s="156"/>
      <c r="I29" s="158"/>
      <c r="J29" s="160"/>
      <c r="K29" s="333">
        <f>IF(NOT(ISERROR(MATCH(J29,_xlfn.ANCHORARRAY(E40),0))),I42&amp;"Por favor no seleccionar los criterios de impacto",J29)</f>
        <v>0</v>
      </c>
      <c r="L29" s="156"/>
      <c r="M29" s="158"/>
      <c r="N29" s="162"/>
      <c r="O29" s="140"/>
      <c r="P29" s="213"/>
      <c r="Q29" s="165" t="str">
        <f>IF(OR(R29="Preventivo",R29="Detectivo"),"Probabilidad",IF(R29="Correctivo","Impacto",""))</f>
        <v/>
      </c>
      <c r="R29" s="166"/>
      <c r="S29" s="166"/>
      <c r="T29" s="167" t="str">
        <f t="shared" ref="T29:T33" si="23">IF(AND(R29="Preventivo",S29="Automático"),"50%",IF(AND(R29="Preventivo",S29="Manual"),"40%",IF(AND(R29="Detectivo",S29="Automático"),"40%",IF(AND(R29="Detectivo",S29="Manual"),"30%",IF(AND(R29="Correctivo",S29="Automático"),"35%",IF(AND(R29="Correctivo",S29="Manual"),"25%",""))))))</f>
        <v/>
      </c>
      <c r="U29" s="166"/>
      <c r="V29" s="166"/>
      <c r="W29" s="166"/>
      <c r="X29" s="168" t="str">
        <f>IFERROR(IF(AND(Q28="Probabilidad",Q29="Probabilidad"),(Z28-(+Z28*T29)),IF(Q29="Probabilidad",(I28-(+I28*T29)),IF(Q29="Impacto",Z28,""))),"")</f>
        <v/>
      </c>
      <c r="Y29" s="169" t="str">
        <f t="shared" si="1"/>
        <v/>
      </c>
      <c r="Z29" s="170" t="str">
        <f t="shared" ref="Z29:Z33" si="24">+X29</f>
        <v/>
      </c>
      <c r="AA29" s="169" t="str">
        <f t="shared" si="3"/>
        <v/>
      </c>
      <c r="AB29" s="170" t="str">
        <f>IFERROR(IF(AND(Q28="Impacto",Q29="Impacto"),(AB22-(+AB22*T29)),IF(Q29="Impacto",($M$28-(+$M$28*T29)),IF(Q29="Probabilidad",AB22,""))),"")</f>
        <v/>
      </c>
      <c r="AC29" s="171" t="str">
        <f t="shared" ref="AC29:AC30" si="25">IFERROR(IF(OR(AND(Y29="Muy Baja",AA29="Leve"),AND(Y29="Muy Baja",AA29="Menor"),AND(Y29="Baja",AA29="Leve")),"Bajo",IF(OR(AND(Y29="Muy baja",AA29="Moderado"),AND(Y29="Baja",AA29="Menor"),AND(Y29="Baja",AA29="Moderado"),AND(Y29="Media",AA29="Leve"),AND(Y29="Media",AA29="Menor"),AND(Y29="Media",AA29="Moderado"),AND(Y29="Alta",AA29="Leve"),AND(Y29="Alta",AA29="Menor")),"Moderado",IF(OR(AND(Y29="Muy Baja",AA29="Mayor"),AND(Y29="Baja",AA29="Mayor"),AND(Y29="Media",AA29="Mayor"),AND(Y29="Alta",AA29="Moderado"),AND(Y29="Alta",AA29="Mayor"),AND(Y29="Muy Alta",AA29="Leve"),AND(Y29="Muy Alta",AA29="Menor"),AND(Y29="Muy Alta",AA29="Moderado"),AND(Y29="Muy Alta",AA29="Mayor")),"Alto",IF(OR(AND(Y29="Muy Baja",AA29="Catastrófico"),AND(Y29="Baja",AA29="Catastrófico"),AND(Y29="Media",AA29="Catastrófico"),AND(Y29="Alta",AA29="Catastrófico"),AND(Y29="Muy Alta",AA29="Catastrófico")),"Extremo","")))),"")</f>
        <v/>
      </c>
      <c r="AD29" s="172"/>
      <c r="AE29" s="230"/>
      <c r="AF29" s="311"/>
      <c r="AG29" s="314"/>
      <c r="AH29" s="214"/>
      <c r="AI29" s="213"/>
      <c r="AJ29" s="225"/>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row>
    <row r="30" spans="1:68" ht="151.5" hidden="1" customHeight="1" outlineLevel="1" x14ac:dyDescent="0.3">
      <c r="A30" s="215"/>
      <c r="B30" s="152"/>
      <c r="C30" s="152"/>
      <c r="D30" s="152"/>
      <c r="E30" s="209"/>
      <c r="F30" s="152"/>
      <c r="G30" s="154"/>
      <c r="H30" s="156"/>
      <c r="I30" s="158"/>
      <c r="J30" s="160"/>
      <c r="K30" s="333">
        <f>IF(NOT(ISERROR(MATCH(J30,_xlfn.ANCHORARRAY(E41),0))),I43&amp;"Por favor no seleccionar los criterios de impacto",J30)</f>
        <v>0</v>
      </c>
      <c r="L30" s="156"/>
      <c r="M30" s="158"/>
      <c r="N30" s="162"/>
      <c r="O30" s="124"/>
      <c r="P30" s="137"/>
      <c r="Q30" s="126" t="str">
        <f>IF(OR(R30="Preventivo",R30="Detectivo"),"Probabilidad",IF(R30="Correctivo","Impacto",""))</f>
        <v/>
      </c>
      <c r="R30" s="127"/>
      <c r="S30" s="127"/>
      <c r="T30" s="128" t="str">
        <f t="shared" si="23"/>
        <v/>
      </c>
      <c r="U30" s="127"/>
      <c r="V30" s="127"/>
      <c r="W30" s="127"/>
      <c r="X30" s="129" t="str">
        <f>IFERROR(IF(AND(Q29="Probabilidad",Q30="Probabilidad"),(Z29-(+Z29*T30)),IF(AND(Q29="Impacto",Q30="Probabilidad"),(Z28-(+Z28*T30)),IF(Q30="Impacto",Z29,""))),"")</f>
        <v/>
      </c>
      <c r="Y30" s="130" t="str">
        <f t="shared" si="1"/>
        <v/>
      </c>
      <c r="Z30" s="131" t="str">
        <f t="shared" si="24"/>
        <v/>
      </c>
      <c r="AA30" s="130" t="str">
        <f t="shared" si="3"/>
        <v/>
      </c>
      <c r="AB30" s="131" t="str">
        <f>IFERROR(IF(AND(Q29="Impacto",Q30="Impacto"),(AB29-(+AB29*T30)),IF(AND(Q29="Probabilidad",Q30="Impacto"),(AB28-(+AB28*T30)),IF(Q30="Probabilidad",AB29,""))),"")</f>
        <v/>
      </c>
      <c r="AC30" s="132" t="str">
        <f t="shared" si="25"/>
        <v/>
      </c>
      <c r="AD30" s="133"/>
      <c r="AE30" s="134"/>
      <c r="AF30" s="135"/>
      <c r="AG30" s="136"/>
      <c r="AH30" s="136"/>
      <c r="AI30" s="134"/>
      <c r="AJ30" s="135"/>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row>
    <row r="31" spans="1:68" ht="151.5" hidden="1" customHeight="1" outlineLevel="1" x14ac:dyDescent="0.3">
      <c r="A31" s="215"/>
      <c r="B31" s="152"/>
      <c r="C31" s="152"/>
      <c r="D31" s="152"/>
      <c r="E31" s="209"/>
      <c r="F31" s="152"/>
      <c r="G31" s="154"/>
      <c r="H31" s="156"/>
      <c r="I31" s="158"/>
      <c r="J31" s="160"/>
      <c r="K31" s="333">
        <f>IF(NOT(ISERROR(MATCH(J31,_xlfn.ANCHORARRAY(E42),0))),I44&amp;"Por favor no seleccionar los criterios de impacto",J31)</f>
        <v>0</v>
      </c>
      <c r="L31" s="156"/>
      <c r="M31" s="158"/>
      <c r="N31" s="162"/>
      <c r="O31" s="124"/>
      <c r="P31" s="125"/>
      <c r="Q31" s="126" t="str">
        <f t="shared" ref="Q31:Q33" si="26">IF(OR(R31="Preventivo",R31="Detectivo"),"Probabilidad",IF(R31="Correctivo","Impacto",""))</f>
        <v/>
      </c>
      <c r="R31" s="127"/>
      <c r="S31" s="127"/>
      <c r="T31" s="128" t="str">
        <f t="shared" si="23"/>
        <v/>
      </c>
      <c r="U31" s="127"/>
      <c r="V31" s="127"/>
      <c r="W31" s="127"/>
      <c r="X31" s="129" t="str">
        <f t="shared" ref="X31:X33" si="27">IFERROR(IF(AND(Q30="Probabilidad",Q31="Probabilidad"),(Z30-(+Z30*T31)),IF(AND(Q30="Impacto",Q31="Probabilidad"),(Z29-(+Z29*T31)),IF(Q31="Impacto",Z30,""))),"")</f>
        <v/>
      </c>
      <c r="Y31" s="130" t="str">
        <f t="shared" si="1"/>
        <v/>
      </c>
      <c r="Z31" s="131" t="str">
        <f t="shared" si="24"/>
        <v/>
      </c>
      <c r="AA31" s="130" t="str">
        <f t="shared" si="3"/>
        <v/>
      </c>
      <c r="AB31" s="131" t="str">
        <f t="shared" ref="AB31:AB33" si="28">IFERROR(IF(AND(Q30="Impacto",Q31="Impacto"),(AB30-(+AB30*T31)),IF(AND(Q30="Probabilidad",Q31="Impacto"),(AB29-(+AB29*T31)),IF(Q31="Probabilidad",AB30,""))),"")</f>
        <v/>
      </c>
      <c r="AC31" s="132" t="str">
        <f>IFERROR(IF(OR(AND(Y31="Muy Baja",AA31="Leve"),AND(Y31="Muy Baja",AA31="Menor"),AND(Y31="Baja",AA31="Leve")),"Bajo",IF(OR(AND(Y31="Muy baja",AA31="Moderado"),AND(Y31="Baja",AA31="Menor"),AND(Y31="Baja",AA31="Moderado"),AND(Y31="Media",AA31="Leve"),AND(Y31="Media",AA31="Menor"),AND(Y31="Media",AA31="Moderado"),AND(Y31="Alta",AA31="Leve"),AND(Y31="Alta",AA31="Menor")),"Moderado",IF(OR(AND(Y31="Muy Baja",AA31="Mayor"),AND(Y31="Baja",AA31="Mayor"),AND(Y31="Media",AA31="Mayor"),AND(Y31="Alta",AA31="Moderado"),AND(Y31="Alta",AA31="Mayor"),AND(Y31="Muy Alta",AA31="Leve"),AND(Y31="Muy Alta",AA31="Menor"),AND(Y31="Muy Alta",AA31="Moderado"),AND(Y31="Muy Alta",AA31="Mayor")),"Alto",IF(OR(AND(Y31="Muy Baja",AA31="Catastrófico"),AND(Y31="Baja",AA31="Catastrófico"),AND(Y31="Media",AA31="Catastrófico"),AND(Y31="Alta",AA31="Catastrófico"),AND(Y31="Muy Alta",AA31="Catastrófico")),"Extremo","")))),"")</f>
        <v/>
      </c>
      <c r="AD31" s="133"/>
      <c r="AE31" s="134"/>
      <c r="AF31" s="135"/>
      <c r="AG31" s="136"/>
      <c r="AH31" s="136"/>
      <c r="AI31" s="134"/>
      <c r="AJ31" s="135"/>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row>
    <row r="32" spans="1:68" ht="151.5" hidden="1" customHeight="1" outlineLevel="1" x14ac:dyDescent="0.3">
      <c r="A32" s="215"/>
      <c r="B32" s="152"/>
      <c r="C32" s="152"/>
      <c r="D32" s="152"/>
      <c r="E32" s="209"/>
      <c r="F32" s="152"/>
      <c r="G32" s="154"/>
      <c r="H32" s="156"/>
      <c r="I32" s="158"/>
      <c r="J32" s="160"/>
      <c r="K32" s="333">
        <f>IF(NOT(ISERROR(MATCH(J32,_xlfn.ANCHORARRAY(E43),0))),I45&amp;"Por favor no seleccionar los criterios de impacto",J32)</f>
        <v>0</v>
      </c>
      <c r="L32" s="156"/>
      <c r="M32" s="158"/>
      <c r="N32" s="162"/>
      <c r="O32" s="124"/>
      <c r="P32" s="125"/>
      <c r="Q32" s="126" t="str">
        <f t="shared" si="26"/>
        <v/>
      </c>
      <c r="R32" s="127"/>
      <c r="S32" s="127"/>
      <c r="T32" s="128" t="str">
        <f t="shared" si="23"/>
        <v/>
      </c>
      <c r="U32" s="127"/>
      <c r="V32" s="127"/>
      <c r="W32" s="127"/>
      <c r="X32" s="138" t="str">
        <f t="shared" si="27"/>
        <v/>
      </c>
      <c r="Y32" s="130" t="str">
        <f>IFERROR(IF(X32="","",IF(X32&lt;=0.2,"Muy Baja",IF(X32&lt;=0.4,"Baja",IF(X32&lt;=0.6,"Media",IF(X32&lt;=0.8,"Alta","Muy Alta"))))),"")</f>
        <v/>
      </c>
      <c r="Z32" s="131" t="str">
        <f t="shared" si="24"/>
        <v/>
      </c>
      <c r="AA32" s="130" t="str">
        <f t="shared" si="3"/>
        <v/>
      </c>
      <c r="AB32" s="131" t="str">
        <f t="shared" si="28"/>
        <v/>
      </c>
      <c r="AC32" s="132" t="str">
        <f t="shared" ref="AC32:AC33" si="29">IFERROR(IF(OR(AND(Y32="Muy Baja",AA32="Leve"),AND(Y32="Muy Baja",AA32="Menor"),AND(Y32="Baja",AA32="Leve")),"Bajo",IF(OR(AND(Y32="Muy baja",AA32="Moderado"),AND(Y32="Baja",AA32="Menor"),AND(Y32="Baja",AA32="Moderado"),AND(Y32="Media",AA32="Leve"),AND(Y32="Media",AA32="Menor"),AND(Y32="Media",AA32="Moderado"),AND(Y32="Alta",AA32="Leve"),AND(Y32="Alta",AA32="Menor")),"Moderado",IF(OR(AND(Y32="Muy Baja",AA32="Mayor"),AND(Y32="Baja",AA32="Mayor"),AND(Y32="Media",AA32="Mayor"),AND(Y32="Alta",AA32="Moderado"),AND(Y32="Alta",AA32="Mayor"),AND(Y32="Muy Alta",AA32="Leve"),AND(Y32="Muy Alta",AA32="Menor"),AND(Y32="Muy Alta",AA32="Moderado"),AND(Y32="Muy Alta",AA32="Mayor")),"Alto",IF(OR(AND(Y32="Muy Baja",AA32="Catastrófico"),AND(Y32="Baja",AA32="Catastrófico"),AND(Y32="Media",AA32="Catastrófico"),AND(Y32="Alta",AA32="Catastrófico"),AND(Y32="Muy Alta",AA32="Catastrófico")),"Extremo","")))),"")</f>
        <v/>
      </c>
      <c r="AD32" s="133"/>
      <c r="AE32" s="134"/>
      <c r="AF32" s="135"/>
      <c r="AG32" s="136"/>
      <c r="AH32" s="136"/>
      <c r="AI32" s="134"/>
      <c r="AJ32" s="135"/>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row>
    <row r="33" spans="1:68" ht="151.5" hidden="1" customHeight="1" outlineLevel="1" x14ac:dyDescent="0.3">
      <c r="A33" s="215"/>
      <c r="B33" s="152"/>
      <c r="C33" s="152"/>
      <c r="D33" s="152"/>
      <c r="E33" s="209"/>
      <c r="F33" s="152"/>
      <c r="G33" s="154"/>
      <c r="H33" s="156"/>
      <c r="I33" s="158"/>
      <c r="J33" s="160"/>
      <c r="K33" s="334">
        <f>IF(NOT(ISERROR(MATCH(J33,_xlfn.ANCHORARRAY(E44),0))),I46&amp;"Por favor no seleccionar los criterios de impacto",J33)</f>
        <v>0</v>
      </c>
      <c r="L33" s="156"/>
      <c r="M33" s="158"/>
      <c r="N33" s="162"/>
      <c r="O33" s="139"/>
      <c r="P33" s="203"/>
      <c r="Q33" s="204" t="str">
        <f t="shared" si="26"/>
        <v/>
      </c>
      <c r="R33" s="133"/>
      <c r="S33" s="133"/>
      <c r="T33" s="131" t="str">
        <f t="shared" si="23"/>
        <v/>
      </c>
      <c r="U33" s="133"/>
      <c r="V33" s="133"/>
      <c r="W33" s="133"/>
      <c r="X33" s="205" t="str">
        <f t="shared" si="27"/>
        <v/>
      </c>
      <c r="Y33" s="206" t="str">
        <f t="shared" si="1"/>
        <v/>
      </c>
      <c r="Z33" s="131" t="str">
        <f t="shared" si="24"/>
        <v/>
      </c>
      <c r="AA33" s="206" t="str">
        <f t="shared" si="3"/>
        <v/>
      </c>
      <c r="AB33" s="131" t="str">
        <f t="shared" si="28"/>
        <v/>
      </c>
      <c r="AC33" s="207" t="str">
        <f t="shared" si="29"/>
        <v/>
      </c>
      <c r="AD33" s="133"/>
      <c r="AE33" s="141"/>
      <c r="AF33" s="143"/>
      <c r="AG33" s="208"/>
      <c r="AH33" s="208"/>
      <c r="AI33" s="221"/>
      <c r="AJ33" s="143"/>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row>
    <row r="34" spans="1:68" ht="244.5" customHeight="1" collapsed="1" x14ac:dyDescent="0.3">
      <c r="A34" s="178">
        <v>42</v>
      </c>
      <c r="B34" s="220" t="s">
        <v>134</v>
      </c>
      <c r="C34" s="261" t="s">
        <v>245</v>
      </c>
      <c r="D34" s="261" t="s">
        <v>246</v>
      </c>
      <c r="E34" s="262" t="s">
        <v>247</v>
      </c>
      <c r="F34" s="220" t="s">
        <v>123</v>
      </c>
      <c r="G34" s="185">
        <v>1</v>
      </c>
      <c r="H34" s="186" t="str">
        <f>IF(G34&lt;=0,"",IF(G34&lt;=2,"Muy Baja",IF(G34&lt;=24,"Baja",IF(G34&lt;=500,"Media",IF(G34&lt;=5000,"Alta","Muy Alta")))))</f>
        <v>Muy Baja</v>
      </c>
      <c r="I34" s="187">
        <f>IF(H34="","",IF(H34="Muy Baja",0.2,IF(H34="Baja",0.4,IF(H34="Media",0.6,IF(H34="Alta",0.8,IF(H34="Muy Alta",1,))))))</f>
        <v>0.2</v>
      </c>
      <c r="J34" s="188" t="s">
        <v>146</v>
      </c>
      <c r="K34" s="338" t="str">
        <f>IF(NOT(ISERROR(MATCH(J34,'Tabla Impacto'!$B$221:$B$223,0))),'Tabla Impacto'!$F$223&amp;"Por favor no seleccionar los criterios de impacto(Afectación Económica o presupuestal y Pérdida Reputacional)",J34)</f>
        <v xml:space="preserve">     Afectación menor a 10 SMLMV .</v>
      </c>
      <c r="L34" s="186" t="str">
        <f>IF(OR(K34='Tabla Impacto'!$C$11,K34='Tabla Impacto'!$D$11),"Leve",IF(OR(K34='Tabla Impacto'!$C$12,K34='Tabla Impacto'!$D$12),"Menor",IF(OR(K34='Tabla Impacto'!$C$13,K34='Tabla Impacto'!$D$13),"Moderado",IF(OR(K34='Tabla Impacto'!$C$14,K34='Tabla Impacto'!$D$14),"Mayor",IF(OR(K34='Tabla Impacto'!$C$15,K34='Tabla Impacto'!$D$15),"Catastrófico","")))))</f>
        <v>Leve</v>
      </c>
      <c r="M34" s="187">
        <f>IF(L34="","",IF(L34="Leve",0.2,IF(L34="Menor",0.4,IF(L34="Moderado",0.6,IF(L34="Mayor",0.8,IF(L34="Catastrófico",1,))))))</f>
        <v>0.2</v>
      </c>
      <c r="N34" s="189" t="str">
        <f>IF(OR(AND(H34="Muy Baja",L34="Leve"),AND(H34="Muy Baja",L34="Menor"),AND(H34="Baja",L34="Leve")),"Bajo",IF(OR(AND(H34="Muy baja",L34="Moderado"),AND(H34="Baja",L34="Menor"),AND(H34="Baja",L34="Moderado"),AND(H34="Media",L34="Leve"),AND(H34="Media",L34="Menor"),AND(H34="Media",L34="Moderado"),AND(H34="Alta",L34="Leve"),AND(H34="Alta",L34="Menor")),"Moderado",IF(OR(AND(H34="Muy Baja",L34="Mayor"),AND(H34="Baja",L34="Mayor"),AND(H34="Media",L34="Mayor"),AND(H34="Alta",L34="Moderado"),AND(H34="Alta",L34="Mayor"),AND(H34="Muy Alta",L34="Leve"),AND(H34="Muy Alta",L34="Menor"),AND(H34="Muy Alta",L34="Moderado"),AND(H34="Muy Alta",L34="Mayor")),"Alto",IF(OR(AND(H34="Muy Baja",L34="Catastrófico"),AND(H34="Baja",L34="Catastrófico"),AND(H34="Media",L34="Catastrófico"),AND(H34="Alta",L34="Catastrófico"),AND(H34="Muy Alta",L34="Catastrófico")),"Extremo",""))))</f>
        <v>Bajo</v>
      </c>
      <c r="O34" s="178">
        <v>42</v>
      </c>
      <c r="P34" s="261" t="s">
        <v>248</v>
      </c>
      <c r="Q34" s="179" t="s">
        <v>4</v>
      </c>
      <c r="R34" s="180" t="s">
        <v>14</v>
      </c>
      <c r="S34" s="180" t="s">
        <v>9</v>
      </c>
      <c r="T34" s="181" t="str">
        <f>IF(AND(R34="Preventivo",S34="Automático"),"50%",IF(AND(R34="Preventivo",S34="Manual"),"40%",IF(AND(R34="Detectivo",S34="Automático"),"40%",IF(AND(R34="Detectivo",S34="Manual"),"30%",IF(AND(R34="Correctivo",S34="Automático"),"35%",IF(AND(R34="Correctivo",S34="Manual"),"25%",""))))))</f>
        <v>40%</v>
      </c>
      <c r="U34" s="180" t="s">
        <v>19</v>
      </c>
      <c r="V34" s="180" t="s">
        <v>22</v>
      </c>
      <c r="W34" s="180" t="s">
        <v>119</v>
      </c>
      <c r="X34" s="182">
        <f>IFERROR(IF(Q34="Probabilidad",(I34-(+I34*T34)),IF(Q34="Impacto",I34,"")),"")</f>
        <v>0.12</v>
      </c>
      <c r="Y34" s="183" t="str">
        <f>IFERROR(IF(X34="","",IF(X34&lt;=0.2,"Muy Baja",IF(X34&lt;=0.4,"Baja",IF(X34&lt;=0.6,"Media",IF(X34&lt;=0.8,"Alta","Muy Alta"))))),"")</f>
        <v>Muy Baja</v>
      </c>
      <c r="Z34" s="181">
        <f>+X34</f>
        <v>0.12</v>
      </c>
      <c r="AA34" s="183" t="str">
        <f>IFERROR(IF(AB34="","",IF(AB34&lt;=0.2,"Leve",IF(AB34&lt;=0.4,"Menor",IF(AB34&lt;=0.6,"Moderado",IF(AB34&lt;=0.8,"Mayor","Catastrófico"))))),"")</f>
        <v>Leve</v>
      </c>
      <c r="AB34" s="181">
        <f>IFERROR(IF(Q34="Impacto",(M34-(+M34*T34)),IF(Q34="Probabilidad",M34,"")),"")</f>
        <v>0.2</v>
      </c>
      <c r="AC34" s="184" t="str">
        <f>IFERROR(IF(OR(AND(Y34="Muy Baja",AA34="Leve"),AND(Y34="Muy Baja",AA34="Menor"),AND(Y34="Baja",AA34="Leve")),"Bajo",IF(OR(AND(Y34="Muy baja",AA34="Moderado"),AND(Y34="Baja",AA34="Menor"),AND(Y34="Baja",AA34="Moderado"),AND(Y34="Media",AA34="Leve"),AND(Y34="Media",AA34="Menor"),AND(Y34="Media",AA34="Moderado"),AND(Y34="Alta",AA34="Leve"),AND(Y34="Alta",AA34="Menor")),"Moderado",IF(OR(AND(Y34="Muy Baja",AA34="Mayor"),AND(Y34="Baja",AA34="Mayor"),AND(Y34="Media",AA34="Mayor"),AND(Y34="Alta",AA34="Moderado"),AND(Y34="Alta",AA34="Mayor"),AND(Y34="Muy Alta",AA34="Leve"),AND(Y34="Muy Alta",AA34="Menor"),AND(Y34="Muy Alta",AA34="Moderado"),AND(Y34="Muy Alta",AA34="Mayor")),"Alto",IF(OR(AND(Y34="Muy Baja",AA34="Catastrófico"),AND(Y34="Baja",AA34="Catastrófico"),AND(Y34="Media",AA34="Catastrófico"),AND(Y34="Alta",AA34="Catastrófico"),AND(Y34="Muy Alta",AA34="Catastrófico")),"Extremo","")))),"")</f>
        <v>Bajo</v>
      </c>
      <c r="AD34" s="180" t="s">
        <v>32</v>
      </c>
      <c r="AE34" s="254" t="s">
        <v>251</v>
      </c>
      <c r="AF34" s="261" t="s">
        <v>249</v>
      </c>
      <c r="AG34" s="313" t="s">
        <v>252</v>
      </c>
      <c r="AH34" s="253" t="s">
        <v>216</v>
      </c>
      <c r="AI34" s="254" t="s">
        <v>215</v>
      </c>
      <c r="AJ34" s="185" t="s">
        <v>41</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row>
    <row r="35" spans="1:68" ht="151.5" hidden="1" customHeight="1" outlineLevel="1" x14ac:dyDescent="0.3">
      <c r="A35" s="219"/>
      <c r="B35" s="218"/>
      <c r="C35" s="231"/>
      <c r="D35" s="232"/>
      <c r="E35" s="251"/>
      <c r="F35" s="152"/>
      <c r="G35" s="154"/>
      <c r="H35" s="156"/>
      <c r="I35" s="158"/>
      <c r="J35" s="160"/>
      <c r="K35" s="333">
        <f>IF(NOT(ISERROR(MATCH(J35,_xlfn.ANCHORARRAY(E46),0))),I48&amp;"Por favor no seleccionar los criterios de impacto",J35)</f>
        <v>0</v>
      </c>
      <c r="L35" s="156"/>
      <c r="M35" s="158"/>
      <c r="N35" s="162"/>
      <c r="O35" s="140"/>
      <c r="P35" s="213"/>
      <c r="Q35" s="165" t="str">
        <f>IF(OR(R35="Preventivo",R35="Detectivo"),"Probabilidad",IF(R35="Correctivo","Impacto",""))</f>
        <v/>
      </c>
      <c r="R35" s="166"/>
      <c r="S35" s="166"/>
      <c r="T35" s="167" t="str">
        <f t="shared" ref="T35:T39" si="30">IF(AND(R35="Preventivo",S35="Automático"),"50%",IF(AND(R35="Preventivo",S35="Manual"),"40%",IF(AND(R35="Detectivo",S35="Automático"),"40%",IF(AND(R35="Detectivo",S35="Manual"),"30%",IF(AND(R35="Correctivo",S35="Automático"),"35%",IF(AND(R35="Correctivo",S35="Manual"),"25%",""))))))</f>
        <v/>
      </c>
      <c r="U35" s="166"/>
      <c r="V35" s="166"/>
      <c r="W35" s="166"/>
      <c r="X35" s="168" t="str">
        <f>IFERROR(IF(AND(Q34="Probabilidad",Q35="Probabilidad"),(Z34-(+Z34*T35)),IF(Q35="Probabilidad",(I34-(+I34*T35)),IF(Q35="Impacto",Z34,""))),"")</f>
        <v/>
      </c>
      <c r="Y35" s="169" t="str">
        <f t="shared" si="1"/>
        <v/>
      </c>
      <c r="Z35" s="170" t="str">
        <f t="shared" ref="Z35:Z39" si="31">+X35</f>
        <v/>
      </c>
      <c r="AA35" s="169" t="str">
        <f t="shared" si="3"/>
        <v/>
      </c>
      <c r="AB35" s="170" t="str">
        <f>IFERROR(IF(AND(Q34="Impacto",Q35="Impacto"),(AB28-(+AB28*T35)),IF(Q35="Impacto",($M$34-(+$M$34*T35)),IF(Q35="Probabilidad",AB28,""))),"")</f>
        <v/>
      </c>
      <c r="AC35" s="171" t="str">
        <f t="shared" ref="AC35:AC36" si="32">IFERROR(IF(OR(AND(Y35="Muy Baja",AA35="Leve"),AND(Y35="Muy Baja",AA35="Menor"),AND(Y35="Baja",AA35="Leve")),"Bajo",IF(OR(AND(Y35="Muy baja",AA35="Moderado"),AND(Y35="Baja",AA35="Menor"),AND(Y35="Baja",AA35="Moderado"),AND(Y35="Media",AA35="Leve"),AND(Y35="Media",AA35="Menor"),AND(Y35="Media",AA35="Moderado"),AND(Y35="Alta",AA35="Leve"),AND(Y35="Alta",AA35="Menor")),"Moderado",IF(OR(AND(Y35="Muy Baja",AA35="Mayor"),AND(Y35="Baja",AA35="Mayor"),AND(Y35="Media",AA35="Mayor"),AND(Y35="Alta",AA35="Moderado"),AND(Y35="Alta",AA35="Mayor"),AND(Y35="Muy Alta",AA35="Leve"),AND(Y35="Muy Alta",AA35="Menor"),AND(Y35="Muy Alta",AA35="Moderado"),AND(Y35="Muy Alta",AA35="Mayor")),"Alto",IF(OR(AND(Y35="Muy Baja",AA35="Catastrófico"),AND(Y35="Baja",AA35="Catastrófico"),AND(Y35="Media",AA35="Catastrófico"),AND(Y35="Alta",AA35="Catastrófico"),AND(Y35="Muy Alta",AA35="Catastrófico")),"Extremo","")))),"")</f>
        <v/>
      </c>
      <c r="AD35" s="172"/>
      <c r="AE35" s="230"/>
      <c r="AF35" s="250"/>
      <c r="AG35" s="314"/>
      <c r="AH35" s="252"/>
      <c r="AI35" s="250"/>
      <c r="AJ35" s="144"/>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row>
    <row r="36" spans="1:68" ht="151.5" hidden="1" customHeight="1" outlineLevel="1" x14ac:dyDescent="0.3">
      <c r="A36" s="151"/>
      <c r="B36" s="148"/>
      <c r="C36" s="152"/>
      <c r="D36" s="152"/>
      <c r="E36" s="209"/>
      <c r="F36" s="152"/>
      <c r="G36" s="154"/>
      <c r="H36" s="156"/>
      <c r="I36" s="158"/>
      <c r="J36" s="160"/>
      <c r="K36" s="333">
        <f>IF(NOT(ISERROR(MATCH(J36,_xlfn.ANCHORARRAY(E47),0))),I49&amp;"Por favor no seleccionar los criterios de impacto",J36)</f>
        <v>0</v>
      </c>
      <c r="L36" s="156"/>
      <c r="M36" s="158"/>
      <c r="N36" s="162"/>
      <c r="O36" s="124"/>
      <c r="P36" s="137"/>
      <c r="Q36" s="126" t="str">
        <f>IF(OR(R36="Preventivo",R36="Detectivo"),"Probabilidad",IF(R36="Correctivo","Impacto",""))</f>
        <v/>
      </c>
      <c r="R36" s="127"/>
      <c r="S36" s="127"/>
      <c r="T36" s="128" t="str">
        <f t="shared" si="30"/>
        <v/>
      </c>
      <c r="U36" s="127"/>
      <c r="V36" s="127"/>
      <c r="W36" s="127"/>
      <c r="X36" s="129" t="str">
        <f>IFERROR(IF(AND(Q35="Probabilidad",Q36="Probabilidad"),(Z35-(+Z35*T36)),IF(AND(Q35="Impacto",Q36="Probabilidad"),(Z34-(+Z34*T36)),IF(Q36="Impacto",Z35,""))),"")</f>
        <v/>
      </c>
      <c r="Y36" s="130" t="str">
        <f t="shared" si="1"/>
        <v/>
      </c>
      <c r="Z36" s="131" t="str">
        <f t="shared" si="31"/>
        <v/>
      </c>
      <c r="AA36" s="130" t="str">
        <f t="shared" si="3"/>
        <v/>
      </c>
      <c r="AB36" s="131" t="str">
        <f>IFERROR(IF(AND(Q35="Impacto",Q36="Impacto"),(AB35-(+AB35*T36)),IF(AND(Q35="Probabilidad",Q36="Impacto"),(AB34-(+AB34*T36)),IF(Q36="Probabilidad",AB35,""))),"")</f>
        <v/>
      </c>
      <c r="AC36" s="132" t="str">
        <f t="shared" si="32"/>
        <v/>
      </c>
      <c r="AD36" s="133"/>
      <c r="AE36" s="134"/>
      <c r="AF36" s="135"/>
      <c r="AG36" s="136"/>
      <c r="AH36" s="136"/>
      <c r="AI36" s="134"/>
      <c r="AJ36" s="135"/>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row>
    <row r="37" spans="1:68" ht="151.5" hidden="1" customHeight="1" outlineLevel="1" x14ac:dyDescent="0.3">
      <c r="A37" s="151"/>
      <c r="B37" s="148"/>
      <c r="C37" s="152"/>
      <c r="D37" s="152"/>
      <c r="E37" s="209"/>
      <c r="F37" s="152"/>
      <c r="G37" s="154"/>
      <c r="H37" s="156"/>
      <c r="I37" s="158"/>
      <c r="J37" s="160"/>
      <c r="K37" s="333">
        <f>IF(NOT(ISERROR(MATCH(J37,_xlfn.ANCHORARRAY(E48),0))),I50&amp;"Por favor no seleccionar los criterios de impacto",J37)</f>
        <v>0</v>
      </c>
      <c r="L37" s="156"/>
      <c r="M37" s="158"/>
      <c r="N37" s="162"/>
      <c r="O37" s="124"/>
      <c r="P37" s="125"/>
      <c r="Q37" s="126" t="str">
        <f t="shared" ref="Q37:Q39" si="33">IF(OR(R37="Preventivo",R37="Detectivo"),"Probabilidad",IF(R37="Correctivo","Impacto",""))</f>
        <v/>
      </c>
      <c r="R37" s="127"/>
      <c r="S37" s="127"/>
      <c r="T37" s="128" t="str">
        <f t="shared" si="30"/>
        <v/>
      </c>
      <c r="U37" s="127"/>
      <c r="V37" s="127"/>
      <c r="W37" s="127"/>
      <c r="X37" s="129" t="str">
        <f t="shared" ref="X37:X39" si="34">IFERROR(IF(AND(Q36="Probabilidad",Q37="Probabilidad"),(Z36-(+Z36*T37)),IF(AND(Q36="Impacto",Q37="Probabilidad"),(Z35-(+Z35*T37)),IF(Q37="Impacto",Z36,""))),"")</f>
        <v/>
      </c>
      <c r="Y37" s="130" t="str">
        <f t="shared" si="1"/>
        <v/>
      </c>
      <c r="Z37" s="131" t="str">
        <f t="shared" si="31"/>
        <v/>
      </c>
      <c r="AA37" s="130" t="str">
        <f t="shared" si="3"/>
        <v/>
      </c>
      <c r="AB37" s="131" t="str">
        <f t="shared" ref="AB37:AB39" si="35">IFERROR(IF(AND(Q36="Impacto",Q37="Impacto"),(AB36-(+AB36*T37)),IF(AND(Q36="Probabilidad",Q37="Impacto"),(AB35-(+AB35*T37)),IF(Q37="Probabilidad",AB36,""))),"")</f>
        <v/>
      </c>
      <c r="AC37" s="132" t="str">
        <f>IFERROR(IF(OR(AND(Y37="Muy Baja",AA37="Leve"),AND(Y37="Muy Baja",AA37="Menor"),AND(Y37="Baja",AA37="Leve")),"Bajo",IF(OR(AND(Y37="Muy baja",AA37="Moderado"),AND(Y37="Baja",AA37="Menor"),AND(Y37="Baja",AA37="Moderado"),AND(Y37="Media",AA37="Leve"),AND(Y37="Media",AA37="Menor"),AND(Y37="Media",AA37="Moderado"),AND(Y37="Alta",AA37="Leve"),AND(Y37="Alta",AA37="Menor")),"Moderado",IF(OR(AND(Y37="Muy Baja",AA37="Mayor"),AND(Y37="Baja",AA37="Mayor"),AND(Y37="Media",AA37="Mayor"),AND(Y37="Alta",AA37="Moderado"),AND(Y37="Alta",AA37="Mayor"),AND(Y37="Muy Alta",AA37="Leve"),AND(Y37="Muy Alta",AA37="Menor"),AND(Y37="Muy Alta",AA37="Moderado"),AND(Y37="Muy Alta",AA37="Mayor")),"Alto",IF(OR(AND(Y37="Muy Baja",AA37="Catastrófico"),AND(Y37="Baja",AA37="Catastrófico"),AND(Y37="Media",AA37="Catastrófico"),AND(Y37="Alta",AA37="Catastrófico"),AND(Y37="Muy Alta",AA37="Catastrófico")),"Extremo","")))),"")</f>
        <v/>
      </c>
      <c r="AD37" s="133"/>
      <c r="AE37" s="134"/>
      <c r="AF37" s="135"/>
      <c r="AG37" s="136"/>
      <c r="AH37" s="136"/>
      <c r="AI37" s="134"/>
      <c r="AJ37" s="135"/>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row>
    <row r="38" spans="1:68" ht="151.5" hidden="1" customHeight="1" outlineLevel="1" x14ac:dyDescent="0.3">
      <c r="A38" s="151"/>
      <c r="B38" s="148"/>
      <c r="C38" s="152"/>
      <c r="D38" s="152"/>
      <c r="E38" s="209"/>
      <c r="F38" s="152"/>
      <c r="G38" s="154"/>
      <c r="H38" s="156"/>
      <c r="I38" s="158"/>
      <c r="J38" s="160"/>
      <c r="K38" s="333">
        <f>IF(NOT(ISERROR(MATCH(J38,_xlfn.ANCHORARRAY(E49),0))),I51&amp;"Por favor no seleccionar los criterios de impacto",J38)</f>
        <v>0</v>
      </c>
      <c r="L38" s="156"/>
      <c r="M38" s="158"/>
      <c r="N38" s="162"/>
      <c r="O38" s="124"/>
      <c r="P38" s="125"/>
      <c r="Q38" s="126" t="str">
        <f t="shared" si="33"/>
        <v/>
      </c>
      <c r="R38" s="127"/>
      <c r="S38" s="127"/>
      <c r="T38" s="128" t="str">
        <f t="shared" si="30"/>
        <v/>
      </c>
      <c r="U38" s="127"/>
      <c r="V38" s="127"/>
      <c r="W38" s="127"/>
      <c r="X38" s="129" t="str">
        <f t="shared" si="34"/>
        <v/>
      </c>
      <c r="Y38" s="130" t="str">
        <f t="shared" si="1"/>
        <v/>
      </c>
      <c r="Z38" s="131" t="str">
        <f t="shared" si="31"/>
        <v/>
      </c>
      <c r="AA38" s="130" t="str">
        <f t="shared" si="3"/>
        <v/>
      </c>
      <c r="AB38" s="131" t="str">
        <f t="shared" si="35"/>
        <v/>
      </c>
      <c r="AC38" s="132" t="str">
        <f t="shared" ref="AC38:AC39" si="36">IFERROR(IF(OR(AND(Y38="Muy Baja",AA38="Leve"),AND(Y38="Muy Baja",AA38="Menor"),AND(Y38="Baja",AA38="Leve")),"Bajo",IF(OR(AND(Y38="Muy baja",AA38="Moderado"),AND(Y38="Baja",AA38="Menor"),AND(Y38="Baja",AA38="Moderado"),AND(Y38="Media",AA38="Leve"),AND(Y38="Media",AA38="Menor"),AND(Y38="Media",AA38="Moderado"),AND(Y38="Alta",AA38="Leve"),AND(Y38="Alta",AA38="Menor")),"Moderado",IF(OR(AND(Y38="Muy Baja",AA38="Mayor"),AND(Y38="Baja",AA38="Mayor"),AND(Y38="Media",AA38="Mayor"),AND(Y38="Alta",AA38="Moderado"),AND(Y38="Alta",AA38="Mayor"),AND(Y38="Muy Alta",AA38="Leve"),AND(Y38="Muy Alta",AA38="Menor"),AND(Y38="Muy Alta",AA38="Moderado"),AND(Y38="Muy Alta",AA38="Mayor")),"Alto",IF(OR(AND(Y38="Muy Baja",AA38="Catastrófico"),AND(Y38="Baja",AA38="Catastrófico"),AND(Y38="Media",AA38="Catastrófico"),AND(Y38="Alta",AA38="Catastrófico"),AND(Y38="Muy Alta",AA38="Catastrófico")),"Extremo","")))),"")</f>
        <v/>
      </c>
      <c r="AD38" s="133"/>
      <c r="AE38" s="134"/>
      <c r="AF38" s="135"/>
      <c r="AG38" s="136"/>
      <c r="AH38" s="136"/>
      <c r="AI38" s="134"/>
      <c r="AJ38" s="135"/>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row>
    <row r="39" spans="1:68" ht="174.75" hidden="1" customHeight="1" outlineLevel="1" x14ac:dyDescent="0.3">
      <c r="A39" s="151"/>
      <c r="B39" s="148"/>
      <c r="C39" s="152"/>
      <c r="D39" s="152"/>
      <c r="E39" s="209"/>
      <c r="F39" s="152"/>
      <c r="G39" s="154"/>
      <c r="H39" s="156"/>
      <c r="I39" s="158"/>
      <c r="J39" s="160"/>
      <c r="K39" s="334">
        <f>IF(NOT(ISERROR(MATCH(J39,_xlfn.ANCHORARRAY(E50),0))),I52&amp;"Por favor no seleccionar los criterios de impacto",J39)</f>
        <v>0</v>
      </c>
      <c r="L39" s="156"/>
      <c r="M39" s="158"/>
      <c r="N39" s="162"/>
      <c r="O39" s="139"/>
      <c r="P39" s="203"/>
      <c r="Q39" s="204" t="str">
        <f t="shared" si="33"/>
        <v/>
      </c>
      <c r="R39" s="133"/>
      <c r="S39" s="133"/>
      <c r="T39" s="131" t="str">
        <f t="shared" si="30"/>
        <v/>
      </c>
      <c r="U39" s="133"/>
      <c r="V39" s="133"/>
      <c r="W39" s="133"/>
      <c r="X39" s="205" t="str">
        <f t="shared" si="34"/>
        <v/>
      </c>
      <c r="Y39" s="206" t="str">
        <f t="shared" si="1"/>
        <v/>
      </c>
      <c r="Z39" s="131" t="str">
        <f t="shared" si="31"/>
        <v/>
      </c>
      <c r="AA39" s="206" t="str">
        <f t="shared" si="3"/>
        <v/>
      </c>
      <c r="AB39" s="131" t="str">
        <f t="shared" si="35"/>
        <v/>
      </c>
      <c r="AC39" s="207" t="str">
        <f t="shared" si="36"/>
        <v/>
      </c>
      <c r="AD39" s="133"/>
      <c r="AE39" s="202"/>
      <c r="AF39" s="143"/>
      <c r="AG39" s="208"/>
      <c r="AH39" s="208"/>
      <c r="AI39" s="141"/>
      <c r="AJ39" s="143"/>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row>
    <row r="40" spans="1:68" ht="211.5" customHeight="1" collapsed="1" x14ac:dyDescent="0.3">
      <c r="A40" s="178">
        <v>43</v>
      </c>
      <c r="B40" s="174" t="s">
        <v>133</v>
      </c>
      <c r="C40" s="256" t="s">
        <v>253</v>
      </c>
      <c r="D40" s="263" t="s">
        <v>254</v>
      </c>
      <c r="E40" s="259" t="s">
        <v>255</v>
      </c>
      <c r="F40" s="174" t="s">
        <v>123</v>
      </c>
      <c r="G40" s="185">
        <v>24</v>
      </c>
      <c r="H40" s="186" t="str">
        <f>IF(G40&lt;=0,"",IF(G40&lt;=2,"Muy Baja",IF(G40&lt;=24,"Baja",IF(G40&lt;=500,"Media",IF(G40&lt;=5000,"Alta","Muy Alta")))))</f>
        <v>Baja</v>
      </c>
      <c r="I40" s="187">
        <f>IF(H40="","",IF(H40="Muy Baja",0.2,IF(H40="Baja",0.4,IF(H40="Media",0.6,IF(H40="Alta",0.8,IF(H40="Muy Alta",1,))))))</f>
        <v>0.4</v>
      </c>
      <c r="J40" s="188" t="s">
        <v>150</v>
      </c>
      <c r="K40" s="338" t="str">
        <f>IF(NOT(ISERROR(MATCH(J40,'Tabla Impacto'!$B$221:$B$223,0))),'Tabla Impacto'!$F$223&amp;"Por favor no seleccionar los criterios de impacto(Afectación Económica o presupuestal y Pérdida Reputacional)",J40)</f>
        <v xml:space="preserve">     Entre 10 y 50 SMLMV </v>
      </c>
      <c r="L40" s="186" t="str">
        <f>IF(OR(K40='Tabla Impacto'!$C$11,K40='Tabla Impacto'!$D$11),"Leve",IF(OR(K40='Tabla Impacto'!$C$12,K40='Tabla Impacto'!$D$12),"Menor",IF(OR(K40='Tabla Impacto'!$C$13,K40='Tabla Impacto'!$D$13),"Moderado",IF(OR(K40='Tabla Impacto'!$C$14,K40='Tabla Impacto'!$D$14),"Mayor",IF(OR(K40='Tabla Impacto'!$C$15,K40='Tabla Impacto'!$D$15),"Catastrófico","")))))</f>
        <v>Menor</v>
      </c>
      <c r="M40" s="187">
        <f>IF(L40="","",IF(L40="Leve",0.2,IF(L40="Menor",0.4,IF(L40="Moderado",0.6,IF(L40="Mayor",0.8,IF(L40="Catastrófico",1,))))))</f>
        <v>0.4</v>
      </c>
      <c r="N40" s="189" t="str">
        <f>IF(OR(AND(H40="Muy Baja",L40="Leve"),AND(H40="Muy Baja",L40="Menor"),AND(H40="Baja",L40="Leve")),"Bajo",IF(OR(AND(H40="Muy baja",L40="Moderado"),AND(H40="Baja",L40="Menor"),AND(H40="Baja",L40="Moderado"),AND(H40="Media",L40="Leve"),AND(H40="Media",L40="Menor"),AND(H40="Media",L40="Moderado"),AND(H40="Alta",L40="Leve"),AND(H40="Alta",L40="Menor")),"Moderado",IF(OR(AND(H40="Muy Baja",L40="Mayor"),AND(H40="Baja",L40="Mayor"),AND(H40="Media",L40="Mayor"),AND(H40="Alta",L40="Moderado"),AND(H40="Alta",L40="Mayor"),AND(H40="Muy Alta",L40="Leve"),AND(H40="Muy Alta",L40="Menor"),AND(H40="Muy Alta",L40="Moderado"),AND(H40="Muy Alta",L40="Mayor")),"Alto",IF(OR(AND(H40="Muy Baja",L40="Catastrófico"),AND(H40="Baja",L40="Catastrófico"),AND(H40="Media",L40="Catastrófico"),AND(H40="Alta",L40="Catastrófico"),AND(H40="Muy Alta",L40="Catastrófico")),"Extremo",""))))</f>
        <v>Moderado</v>
      </c>
      <c r="O40" s="178">
        <v>43</v>
      </c>
      <c r="P40" s="254" t="s">
        <v>256</v>
      </c>
      <c r="Q40" s="179" t="s">
        <v>4</v>
      </c>
      <c r="R40" s="180" t="s">
        <v>14</v>
      </c>
      <c r="S40" s="180" t="s">
        <v>9</v>
      </c>
      <c r="T40" s="181" t="str">
        <f>IF(AND(R40="Preventivo",S40="Automático"),"50%",IF(AND(R40="Preventivo",S40="Manual"),"40%",IF(AND(R40="Detectivo",S40="Automático"),"40%",IF(AND(R40="Detectivo",S40="Manual"),"30%",IF(AND(R40="Correctivo",S40="Automático"),"35%",IF(AND(R40="Correctivo",S40="Manual"),"25%",""))))))</f>
        <v>40%</v>
      </c>
      <c r="U40" s="180" t="s">
        <v>19</v>
      </c>
      <c r="V40" s="180" t="s">
        <v>22</v>
      </c>
      <c r="W40" s="180" t="s">
        <v>119</v>
      </c>
      <c r="X40" s="182">
        <f>IFERROR(IF(Q40="Probabilidad",(I40-(+I40*T40)),IF(Q40="Impacto",I40,"")),"")</f>
        <v>0.24</v>
      </c>
      <c r="Y40" s="183" t="str">
        <f>IFERROR(IF(X40="","",IF(X40&lt;=0.2,"Muy Baja",IF(X40&lt;=0.4,"Baja",IF(X40&lt;=0.6,"Media",IF(X40&lt;=0.8,"Alta","Muy Alta"))))),"")</f>
        <v>Baja</v>
      </c>
      <c r="Z40" s="181">
        <f>+X40</f>
        <v>0.24</v>
      </c>
      <c r="AA40" s="183" t="str">
        <f>IFERROR(IF(AB40="","",IF(AB40&lt;=0.2,"Leve",IF(AB40&lt;=0.4,"Menor",IF(AB40&lt;=0.6,"Moderado",IF(AB40&lt;=0.8,"Mayor","Catastrófico"))))),"")</f>
        <v>Menor</v>
      </c>
      <c r="AB40" s="181">
        <f>IFERROR(IF(Q40="Impacto",(M40-(+M40*T40)),IF(Q40="Probabilidad",M40,"")),"")</f>
        <v>0.4</v>
      </c>
      <c r="AC40" s="184" t="str">
        <f>IFERROR(IF(OR(AND(Y40="Muy Baja",AA40="Leve"),AND(Y40="Muy Baja",AA40="Menor"),AND(Y40="Baja",AA40="Leve")),"Bajo",IF(OR(AND(Y40="Muy baja",AA40="Moderado"),AND(Y40="Baja",AA40="Menor"),AND(Y40="Baja",AA40="Moderado"),AND(Y40="Media",AA40="Leve"),AND(Y40="Media",AA40="Menor"),AND(Y40="Media",AA40="Moderado"),AND(Y40="Alta",AA40="Leve"),AND(Y40="Alta",AA40="Menor")),"Moderado",IF(OR(AND(Y40="Muy Baja",AA40="Mayor"),AND(Y40="Baja",AA40="Mayor"),AND(Y40="Media",AA40="Mayor"),AND(Y40="Alta",AA40="Moderado"),AND(Y40="Alta",AA40="Mayor"),AND(Y40="Muy Alta",AA40="Leve"),AND(Y40="Muy Alta",AA40="Menor"),AND(Y40="Muy Alta",AA40="Moderado"),AND(Y40="Muy Alta",AA40="Mayor")),"Alto",IF(OR(AND(Y40="Muy Baja",AA40="Catastrófico"),AND(Y40="Baja",AA40="Catastrófico"),AND(Y40="Media",AA40="Catastrófico"),AND(Y40="Alta",AA40="Catastrófico"),AND(Y40="Muy Alta",AA40="Catastrófico")),"Extremo","")))),"")</f>
        <v>Moderado</v>
      </c>
      <c r="AD40" s="180" t="s">
        <v>32</v>
      </c>
      <c r="AE40" s="254" t="s">
        <v>257</v>
      </c>
      <c r="AF40" s="308" t="s">
        <v>232</v>
      </c>
      <c r="AG40" s="309" t="s">
        <v>240</v>
      </c>
      <c r="AH40" s="260">
        <v>44562</v>
      </c>
      <c r="AI40" s="254" t="s">
        <v>215</v>
      </c>
      <c r="AJ40" s="185" t="s">
        <v>41</v>
      </c>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row>
    <row r="41" spans="1:68" ht="151.5" hidden="1" customHeight="1" outlineLevel="1" x14ac:dyDescent="0.3">
      <c r="A41" s="215"/>
      <c r="B41" s="152"/>
      <c r="C41" s="152"/>
      <c r="D41" s="152"/>
      <c r="E41" s="209"/>
      <c r="F41" s="152"/>
      <c r="G41" s="154"/>
      <c r="H41" s="156"/>
      <c r="I41" s="158"/>
      <c r="J41" s="160"/>
      <c r="K41" s="375">
        <f>IF(NOT(ISERROR(MATCH(J41,_xlfn.ANCHORARRAY(E52),0))),I54&amp;"Por favor no seleccionar los criterios de impacto",J41)</f>
        <v>0</v>
      </c>
      <c r="L41" s="156"/>
      <c r="M41" s="158"/>
      <c r="N41" s="162"/>
      <c r="O41" s="140"/>
      <c r="P41" s="164"/>
      <c r="Q41" s="165" t="str">
        <f>IF(OR(R41="Preventivo",R41="Detectivo"),"Probabilidad",IF(R41="Correctivo","Impacto",""))</f>
        <v/>
      </c>
      <c r="R41" s="166"/>
      <c r="S41" s="166"/>
      <c r="T41" s="167" t="str">
        <f t="shared" ref="T41:T45" si="37">IF(AND(R41="Preventivo",S41="Automático"),"50%",IF(AND(R41="Preventivo",S41="Manual"),"40%",IF(AND(R41="Detectivo",S41="Automático"),"40%",IF(AND(R41="Detectivo",S41="Manual"),"30%",IF(AND(R41="Correctivo",S41="Automático"),"35%",IF(AND(R41="Correctivo",S41="Manual"),"25%",""))))))</f>
        <v/>
      </c>
      <c r="U41" s="166"/>
      <c r="V41" s="166"/>
      <c r="W41" s="166"/>
      <c r="X41" s="168" t="str">
        <f>IFERROR(IF(AND(Q40="Probabilidad",Q41="Probabilidad"),(Z40-(+Z40*T41)),IF(Q41="Probabilidad",(I40-(+I40*T41)),IF(Q41="Impacto",Z40,""))),"")</f>
        <v/>
      </c>
      <c r="Y41" s="169" t="str">
        <f t="shared" si="1"/>
        <v/>
      </c>
      <c r="Z41" s="170" t="str">
        <f t="shared" ref="Z41:Z45" si="38">+X41</f>
        <v/>
      </c>
      <c r="AA41" s="169" t="str">
        <f t="shared" si="3"/>
        <v/>
      </c>
      <c r="AB41" s="170" t="str">
        <f>IFERROR(IF(AND(Q40="Impacto",Q41="Impacto"),(AB34-(+AB34*T41)),IF(Q41="Impacto",($M$40-(+$M$40*T41)),IF(Q41="Probabilidad",AB34,""))),"")</f>
        <v/>
      </c>
      <c r="AC41" s="171" t="str">
        <f t="shared" ref="AC41:AC42" si="39">IFERROR(IF(OR(AND(Y41="Muy Baja",AA41="Leve"),AND(Y41="Muy Baja",AA41="Menor"),AND(Y41="Baja",AA41="Leve")),"Bajo",IF(OR(AND(Y41="Muy baja",AA41="Moderado"),AND(Y41="Baja",AA41="Menor"),AND(Y41="Baja",AA41="Moderado"),AND(Y41="Media",AA41="Leve"),AND(Y41="Media",AA41="Menor"),AND(Y41="Media",AA41="Moderado"),AND(Y41="Alta",AA41="Leve"),AND(Y41="Alta",AA41="Menor")),"Moderado",IF(OR(AND(Y41="Muy Baja",AA41="Mayor"),AND(Y41="Baja",AA41="Mayor"),AND(Y41="Media",AA41="Mayor"),AND(Y41="Alta",AA41="Moderado"),AND(Y41="Alta",AA41="Mayor"),AND(Y41="Muy Alta",AA41="Leve"),AND(Y41="Muy Alta",AA41="Menor"),AND(Y41="Muy Alta",AA41="Moderado"),AND(Y41="Muy Alta",AA41="Mayor")),"Alto",IF(OR(AND(Y41="Muy Baja",AA41="Catastrófico"),AND(Y41="Baja",AA41="Catastrófico"),AND(Y41="Media",AA41="Catastrófico"),AND(Y41="Alta",AA41="Catastrófico"),AND(Y41="Muy Alta",AA41="Catastrófico")),"Extremo","")))),"")</f>
        <v/>
      </c>
      <c r="AD41" s="172"/>
      <c r="AE41" s="142"/>
      <c r="AF41" s="308"/>
      <c r="AG41" s="309"/>
      <c r="AH41" s="173"/>
      <c r="AI41" s="142"/>
      <c r="AJ41" s="144"/>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row>
    <row r="42" spans="1:68" ht="151.5" hidden="1" customHeight="1" outlineLevel="1" x14ac:dyDescent="0.3">
      <c r="A42" s="215"/>
      <c r="B42" s="152"/>
      <c r="C42" s="152"/>
      <c r="D42" s="152"/>
      <c r="E42" s="209"/>
      <c r="F42" s="152"/>
      <c r="G42" s="154"/>
      <c r="H42" s="156"/>
      <c r="I42" s="158"/>
      <c r="J42" s="160"/>
      <c r="K42" s="333">
        <f>IF(NOT(ISERROR(MATCH(J42,_xlfn.ANCHORARRAY(E53),0))),I55&amp;"Por favor no seleccionar los criterios de impacto",J42)</f>
        <v>0</v>
      </c>
      <c r="L42" s="156"/>
      <c r="M42" s="158"/>
      <c r="N42" s="162"/>
      <c r="O42" s="124"/>
      <c r="P42" s="137"/>
      <c r="Q42" s="126" t="str">
        <f>IF(OR(R42="Preventivo",R42="Detectivo"),"Probabilidad",IF(R42="Correctivo","Impacto",""))</f>
        <v/>
      </c>
      <c r="R42" s="127"/>
      <c r="S42" s="127"/>
      <c r="T42" s="128" t="str">
        <f t="shared" si="37"/>
        <v/>
      </c>
      <c r="U42" s="127"/>
      <c r="V42" s="127"/>
      <c r="W42" s="127"/>
      <c r="X42" s="129" t="str">
        <f>IFERROR(IF(AND(Q41="Probabilidad",Q42="Probabilidad"),(Z41-(+Z41*T42)),IF(AND(Q41="Impacto",Q42="Probabilidad"),(Z40-(+Z40*T42)),IF(Q42="Impacto",Z41,""))),"")</f>
        <v/>
      </c>
      <c r="Y42" s="130" t="str">
        <f t="shared" si="1"/>
        <v/>
      </c>
      <c r="Z42" s="131" t="str">
        <f t="shared" si="38"/>
        <v/>
      </c>
      <c r="AA42" s="130" t="str">
        <f t="shared" si="3"/>
        <v/>
      </c>
      <c r="AB42" s="131" t="str">
        <f>IFERROR(IF(AND(Q41="Impacto",Q42="Impacto"),(AB41-(+AB41*T42)),IF(AND(Q41="Probabilidad",Q42="Impacto"),(AB40-(+AB40*T42)),IF(Q42="Probabilidad",AB41,""))),"")</f>
        <v/>
      </c>
      <c r="AC42" s="132" t="str">
        <f t="shared" si="39"/>
        <v/>
      </c>
      <c r="AD42" s="133"/>
      <c r="AE42" s="134"/>
      <c r="AF42" s="135"/>
      <c r="AG42" s="136"/>
      <c r="AH42" s="136"/>
      <c r="AI42" s="134"/>
      <c r="AJ42" s="135"/>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row>
    <row r="43" spans="1:68" ht="151.5" hidden="1" customHeight="1" outlineLevel="1" x14ac:dyDescent="0.3">
      <c r="A43" s="215"/>
      <c r="B43" s="152"/>
      <c r="C43" s="152"/>
      <c r="D43" s="152"/>
      <c r="E43" s="209"/>
      <c r="F43" s="152"/>
      <c r="G43" s="154"/>
      <c r="H43" s="156"/>
      <c r="I43" s="158"/>
      <c r="J43" s="160"/>
      <c r="K43" s="333">
        <f>IF(NOT(ISERROR(MATCH(J43,_xlfn.ANCHORARRAY(E54),0))),I56&amp;"Por favor no seleccionar los criterios de impacto",J43)</f>
        <v>0</v>
      </c>
      <c r="L43" s="156"/>
      <c r="M43" s="158"/>
      <c r="N43" s="162"/>
      <c r="O43" s="124"/>
      <c r="P43" s="125"/>
      <c r="Q43" s="126" t="str">
        <f t="shared" ref="Q43:Q45" si="40">IF(OR(R43="Preventivo",R43="Detectivo"),"Probabilidad",IF(R43="Correctivo","Impacto",""))</f>
        <v/>
      </c>
      <c r="R43" s="127"/>
      <c r="S43" s="127"/>
      <c r="T43" s="128" t="str">
        <f t="shared" si="37"/>
        <v/>
      </c>
      <c r="U43" s="127"/>
      <c r="V43" s="127"/>
      <c r="W43" s="127"/>
      <c r="X43" s="129" t="str">
        <f t="shared" ref="X43:X45" si="41">IFERROR(IF(AND(Q42="Probabilidad",Q43="Probabilidad"),(Z42-(+Z42*T43)),IF(AND(Q42="Impacto",Q43="Probabilidad"),(Z41-(+Z41*T43)),IF(Q43="Impacto",Z42,""))),"")</f>
        <v/>
      </c>
      <c r="Y43" s="130" t="str">
        <f t="shared" si="1"/>
        <v/>
      </c>
      <c r="Z43" s="131" t="str">
        <f t="shared" si="38"/>
        <v/>
      </c>
      <c r="AA43" s="130" t="str">
        <f t="shared" si="3"/>
        <v/>
      </c>
      <c r="AB43" s="131" t="str">
        <f t="shared" ref="AB43:AB45" si="42">IFERROR(IF(AND(Q42="Impacto",Q43="Impacto"),(AB42-(+AB42*T43)),IF(AND(Q42="Probabilidad",Q43="Impacto"),(AB41-(+AB41*T43)),IF(Q43="Probabilidad",AB42,""))),"")</f>
        <v/>
      </c>
      <c r="AC43" s="132" t="str">
        <f>IFERROR(IF(OR(AND(Y43="Muy Baja",AA43="Leve"),AND(Y43="Muy Baja",AA43="Menor"),AND(Y43="Baja",AA43="Leve")),"Bajo",IF(OR(AND(Y43="Muy baja",AA43="Moderado"),AND(Y43="Baja",AA43="Menor"),AND(Y43="Baja",AA43="Moderado"),AND(Y43="Media",AA43="Leve"),AND(Y43="Media",AA43="Menor"),AND(Y43="Media",AA43="Moderado"),AND(Y43="Alta",AA43="Leve"),AND(Y43="Alta",AA43="Menor")),"Moderado",IF(OR(AND(Y43="Muy Baja",AA43="Mayor"),AND(Y43="Baja",AA43="Mayor"),AND(Y43="Media",AA43="Mayor"),AND(Y43="Alta",AA43="Moderado"),AND(Y43="Alta",AA43="Mayor"),AND(Y43="Muy Alta",AA43="Leve"),AND(Y43="Muy Alta",AA43="Menor"),AND(Y43="Muy Alta",AA43="Moderado"),AND(Y43="Muy Alta",AA43="Mayor")),"Alto",IF(OR(AND(Y43="Muy Baja",AA43="Catastrófico"),AND(Y43="Baja",AA43="Catastrófico"),AND(Y43="Media",AA43="Catastrófico"),AND(Y43="Alta",AA43="Catastrófico"),AND(Y43="Muy Alta",AA43="Catastrófico")),"Extremo","")))),"")</f>
        <v/>
      </c>
      <c r="AD43" s="133"/>
      <c r="AE43" s="134"/>
      <c r="AF43" s="135"/>
      <c r="AG43" s="136"/>
      <c r="AH43" s="136"/>
      <c r="AI43" s="134"/>
      <c r="AJ43" s="135"/>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row>
    <row r="44" spans="1:68" ht="151.5" hidden="1" customHeight="1" outlineLevel="1" x14ac:dyDescent="0.3">
      <c r="A44" s="215"/>
      <c r="B44" s="152"/>
      <c r="C44" s="152"/>
      <c r="D44" s="152"/>
      <c r="E44" s="209"/>
      <c r="F44" s="152"/>
      <c r="G44" s="154"/>
      <c r="H44" s="156"/>
      <c r="I44" s="158"/>
      <c r="J44" s="160"/>
      <c r="K44" s="333">
        <f>IF(NOT(ISERROR(MATCH(J44,_xlfn.ANCHORARRAY(E55),0))),I57&amp;"Por favor no seleccionar los criterios de impacto",J44)</f>
        <v>0</v>
      </c>
      <c r="L44" s="156"/>
      <c r="M44" s="158"/>
      <c r="N44" s="162"/>
      <c r="O44" s="124"/>
      <c r="P44" s="125"/>
      <c r="Q44" s="126" t="str">
        <f t="shared" si="40"/>
        <v/>
      </c>
      <c r="R44" s="127"/>
      <c r="S44" s="127"/>
      <c r="T44" s="128" t="str">
        <f t="shared" si="37"/>
        <v/>
      </c>
      <c r="U44" s="127"/>
      <c r="V44" s="127"/>
      <c r="W44" s="127"/>
      <c r="X44" s="129" t="str">
        <f t="shared" si="41"/>
        <v/>
      </c>
      <c r="Y44" s="130" t="str">
        <f t="shared" si="1"/>
        <v/>
      </c>
      <c r="Z44" s="131" t="str">
        <f t="shared" si="38"/>
        <v/>
      </c>
      <c r="AA44" s="130" t="str">
        <f t="shared" si="3"/>
        <v/>
      </c>
      <c r="AB44" s="131" t="str">
        <f t="shared" si="42"/>
        <v/>
      </c>
      <c r="AC44" s="132" t="str">
        <f t="shared" ref="AC44" si="43">IFERROR(IF(OR(AND(Y44="Muy Baja",AA44="Leve"),AND(Y44="Muy Baja",AA44="Menor"),AND(Y44="Baja",AA44="Leve")),"Bajo",IF(OR(AND(Y44="Muy baja",AA44="Moderado"),AND(Y44="Baja",AA44="Menor"),AND(Y44="Baja",AA44="Moderado"),AND(Y44="Media",AA44="Leve"),AND(Y44="Media",AA44="Menor"),AND(Y44="Media",AA44="Moderado"),AND(Y44="Alta",AA44="Leve"),AND(Y44="Alta",AA44="Menor")),"Moderado",IF(OR(AND(Y44="Muy Baja",AA44="Mayor"),AND(Y44="Baja",AA44="Mayor"),AND(Y44="Media",AA44="Mayor"),AND(Y44="Alta",AA44="Moderado"),AND(Y44="Alta",AA44="Mayor"),AND(Y44="Muy Alta",AA44="Leve"),AND(Y44="Muy Alta",AA44="Menor"),AND(Y44="Muy Alta",AA44="Moderado"),AND(Y44="Muy Alta",AA44="Mayor")),"Alto",IF(OR(AND(Y44="Muy Baja",AA44="Catastrófico"),AND(Y44="Baja",AA44="Catastrófico"),AND(Y44="Media",AA44="Catastrófico"),AND(Y44="Alta",AA44="Catastrófico"),AND(Y44="Muy Alta",AA44="Catastrófico")),"Extremo","")))),"")</f>
        <v/>
      </c>
      <c r="AD44" s="133"/>
      <c r="AE44" s="134"/>
      <c r="AF44" s="135"/>
      <c r="AG44" s="136"/>
      <c r="AH44" s="136"/>
      <c r="AI44" s="134"/>
      <c r="AJ44" s="135"/>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row>
    <row r="45" spans="1:68" ht="151.5" hidden="1" customHeight="1" outlineLevel="1" x14ac:dyDescent="0.3">
      <c r="A45" s="215"/>
      <c r="B45" s="152"/>
      <c r="C45" s="152"/>
      <c r="D45" s="152"/>
      <c r="E45" s="209"/>
      <c r="F45" s="152"/>
      <c r="G45" s="154"/>
      <c r="H45" s="156"/>
      <c r="I45" s="158"/>
      <c r="J45" s="160"/>
      <c r="K45" s="334">
        <f t="shared" ref="K45" si="44">IF(NOT(ISERROR(MATCH(J45,_xlfn.ANCHORARRAY(E56),0))),I58&amp;"Por favor no seleccionar los criterios de impacto",J45)</f>
        <v>0</v>
      </c>
      <c r="L45" s="156"/>
      <c r="M45" s="158"/>
      <c r="N45" s="162"/>
      <c r="O45" s="139"/>
      <c r="P45" s="203"/>
      <c r="Q45" s="204" t="str">
        <f t="shared" si="40"/>
        <v/>
      </c>
      <c r="R45" s="133"/>
      <c r="S45" s="133"/>
      <c r="T45" s="131" t="str">
        <f t="shared" si="37"/>
        <v/>
      </c>
      <c r="U45" s="133"/>
      <c r="V45" s="133"/>
      <c r="W45" s="133"/>
      <c r="X45" s="205" t="str">
        <f t="shared" si="41"/>
        <v/>
      </c>
      <c r="Y45" s="206" t="str">
        <f t="shared" si="1"/>
        <v/>
      </c>
      <c r="Z45" s="131" t="str">
        <f t="shared" si="38"/>
        <v/>
      </c>
      <c r="AA45" s="206" t="str">
        <f>IFERROR(IF(AB45="","",IF(AB45&lt;=0.2,"Leve",IF(AB45&lt;=0.4,"Menor",IF(AB45&lt;=0.6,"Moderado",IF(AB45&lt;=0.8,"Mayor","Catastrófico"))))),"")</f>
        <v/>
      </c>
      <c r="AB45" s="131" t="str">
        <f t="shared" si="42"/>
        <v/>
      </c>
      <c r="AC45" s="207" t="str">
        <f>IFERROR(IF(OR(AND(Y45="Muy Baja",AA45="Leve"),AND(Y45="Muy Baja",AA45="Menor"),AND(Y45="Baja",AA45="Leve")),"Bajo",IF(OR(AND(Y45="Muy baja",AA45="Moderado"),AND(Y45="Baja",AA45="Menor"),AND(Y45="Baja",AA45="Moderado"),AND(Y45="Media",AA45="Leve"),AND(Y45="Media",AA45="Menor"),AND(Y45="Media",AA45="Moderado"),AND(Y45="Alta",AA45="Leve"),AND(Y45="Alta",AA45="Menor")),"Moderado",IF(OR(AND(Y45="Muy Baja",AA45="Mayor"),AND(Y45="Baja",AA45="Mayor"),AND(Y45="Media",AA45="Mayor"),AND(Y45="Alta",AA45="Moderado"),AND(Y45="Alta",AA45="Mayor"),AND(Y45="Muy Alta",AA45="Leve"),AND(Y45="Muy Alta",AA45="Menor"),AND(Y45="Muy Alta",AA45="Moderado"),AND(Y45="Muy Alta",AA45="Mayor")),"Alto",IF(OR(AND(Y45="Muy Baja",AA45="Catastrófico"),AND(Y45="Baja",AA45="Catastrófico"),AND(Y45="Media",AA45="Catastrófico"),AND(Y45="Alta",AA45="Catastrófico"),AND(Y45="Muy Alta",AA45="Catastrófico")),"Extremo","")))),"")</f>
        <v/>
      </c>
      <c r="AD45" s="133"/>
      <c r="AE45" s="141"/>
      <c r="AF45" s="143"/>
      <c r="AG45" s="208"/>
      <c r="AH45" s="208"/>
      <c r="AI45" s="141"/>
      <c r="AJ45" s="143"/>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row>
    <row r="46" spans="1:68" ht="274.5" hidden="1" customHeight="1" collapsed="1" x14ac:dyDescent="0.3">
      <c r="A46" s="178"/>
      <c r="B46" s="174"/>
      <c r="C46" s="202"/>
      <c r="D46" s="202"/>
      <c r="E46" s="176"/>
      <c r="F46" s="174"/>
      <c r="G46" s="185"/>
      <c r="H46" s="186"/>
      <c r="I46" s="187"/>
      <c r="J46" s="188"/>
      <c r="K46" s="338"/>
      <c r="L46" s="186"/>
      <c r="M46" s="187"/>
      <c r="N46" s="189"/>
      <c r="O46" s="178"/>
      <c r="P46" s="217"/>
      <c r="Q46" s="179"/>
      <c r="R46" s="180"/>
      <c r="S46" s="180"/>
      <c r="T46" s="181"/>
      <c r="U46" s="180"/>
      <c r="V46" s="180"/>
      <c r="W46" s="180"/>
      <c r="X46" s="182"/>
      <c r="Y46" s="183"/>
      <c r="Z46" s="181"/>
      <c r="AA46" s="183"/>
      <c r="AB46" s="181"/>
      <c r="AC46" s="184"/>
      <c r="AD46" s="180"/>
      <c r="AE46" s="202"/>
      <c r="AF46" s="185"/>
      <c r="AG46" s="253"/>
      <c r="AH46" s="253"/>
      <c r="AI46" s="202"/>
      <c r="AJ46" s="185"/>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row>
    <row r="47" spans="1:68" ht="151.5" hidden="1" customHeight="1" outlineLevel="1" x14ac:dyDescent="0.3">
      <c r="A47" s="215"/>
      <c r="B47" s="152"/>
      <c r="C47" s="152"/>
      <c r="D47" s="152"/>
      <c r="E47" s="209"/>
      <c r="F47" s="152"/>
      <c r="G47" s="154"/>
      <c r="H47" s="156"/>
      <c r="I47" s="158"/>
      <c r="J47" s="160"/>
      <c r="K47" s="375"/>
      <c r="L47" s="156"/>
      <c r="M47" s="158"/>
      <c r="N47" s="162"/>
      <c r="O47" s="140"/>
      <c r="P47" s="164"/>
      <c r="Q47" s="165"/>
      <c r="R47" s="166"/>
      <c r="S47" s="166"/>
      <c r="T47" s="167"/>
      <c r="U47" s="166"/>
      <c r="V47" s="166"/>
      <c r="W47" s="166"/>
      <c r="X47" s="168"/>
      <c r="Y47" s="169"/>
      <c r="Z47" s="170"/>
      <c r="AA47" s="169"/>
      <c r="AB47" s="170"/>
      <c r="AC47" s="171"/>
      <c r="AD47" s="172"/>
      <c r="AE47" s="202"/>
      <c r="AF47" s="144"/>
      <c r="AG47" s="173"/>
      <c r="AH47" s="173"/>
      <c r="AI47" s="142"/>
      <c r="AJ47" s="144"/>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row>
    <row r="48" spans="1:68" ht="151.5" hidden="1" customHeight="1" outlineLevel="1" x14ac:dyDescent="0.3">
      <c r="A48" s="215"/>
      <c r="B48" s="152"/>
      <c r="C48" s="152"/>
      <c r="D48" s="152"/>
      <c r="E48" s="209"/>
      <c r="F48" s="152"/>
      <c r="G48" s="154"/>
      <c r="H48" s="156"/>
      <c r="I48" s="158"/>
      <c r="J48" s="160"/>
      <c r="K48" s="333"/>
      <c r="L48" s="156"/>
      <c r="M48" s="158"/>
      <c r="N48" s="162"/>
      <c r="O48" s="124"/>
      <c r="P48" s="137"/>
      <c r="Q48" s="126"/>
      <c r="R48" s="127"/>
      <c r="S48" s="127"/>
      <c r="T48" s="128"/>
      <c r="U48" s="127"/>
      <c r="V48" s="127"/>
      <c r="W48" s="127"/>
      <c r="X48" s="129"/>
      <c r="Y48" s="130"/>
      <c r="Z48" s="131"/>
      <c r="AA48" s="130"/>
      <c r="AB48" s="131"/>
      <c r="AC48" s="132"/>
      <c r="AD48" s="133"/>
      <c r="AE48" s="134"/>
      <c r="AF48" s="135"/>
      <c r="AG48" s="136"/>
      <c r="AH48" s="136"/>
      <c r="AI48" s="134"/>
      <c r="AJ48" s="135"/>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row>
    <row r="49" spans="1:68" ht="151.5" hidden="1" customHeight="1" outlineLevel="1" x14ac:dyDescent="0.3">
      <c r="A49" s="215"/>
      <c r="B49" s="152"/>
      <c r="C49" s="152"/>
      <c r="D49" s="152"/>
      <c r="E49" s="209"/>
      <c r="F49" s="152"/>
      <c r="G49" s="154"/>
      <c r="H49" s="156"/>
      <c r="I49" s="158"/>
      <c r="J49" s="160"/>
      <c r="K49" s="333"/>
      <c r="L49" s="156"/>
      <c r="M49" s="158"/>
      <c r="N49" s="162"/>
      <c r="O49" s="124"/>
      <c r="P49" s="125"/>
      <c r="Q49" s="126"/>
      <c r="R49" s="127"/>
      <c r="S49" s="127"/>
      <c r="T49" s="128"/>
      <c r="U49" s="127"/>
      <c r="V49" s="127"/>
      <c r="W49" s="127"/>
      <c r="X49" s="129"/>
      <c r="Y49" s="130"/>
      <c r="Z49" s="131"/>
      <c r="AA49" s="130"/>
      <c r="AB49" s="131"/>
      <c r="AC49" s="132"/>
      <c r="AD49" s="133"/>
      <c r="AE49" s="134"/>
      <c r="AF49" s="135"/>
      <c r="AG49" s="136"/>
      <c r="AH49" s="136"/>
      <c r="AI49" s="134"/>
      <c r="AJ49" s="135"/>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row>
    <row r="50" spans="1:68" ht="151.5" hidden="1" customHeight="1" outlineLevel="1" x14ac:dyDescent="0.3">
      <c r="A50" s="215"/>
      <c r="B50" s="152"/>
      <c r="C50" s="152"/>
      <c r="D50" s="152"/>
      <c r="E50" s="209"/>
      <c r="F50" s="152"/>
      <c r="G50" s="154"/>
      <c r="H50" s="156"/>
      <c r="I50" s="158"/>
      <c r="J50" s="160"/>
      <c r="K50" s="333"/>
      <c r="L50" s="156"/>
      <c r="M50" s="158"/>
      <c r="N50" s="162"/>
      <c r="O50" s="124"/>
      <c r="P50" s="125"/>
      <c r="Q50" s="126"/>
      <c r="R50" s="127"/>
      <c r="S50" s="127"/>
      <c r="T50" s="128"/>
      <c r="U50" s="127"/>
      <c r="V50" s="127"/>
      <c r="W50" s="127"/>
      <c r="X50" s="129"/>
      <c r="Y50" s="130"/>
      <c r="Z50" s="131"/>
      <c r="AA50" s="130"/>
      <c r="AB50" s="131"/>
      <c r="AC50" s="132"/>
      <c r="AD50" s="133"/>
      <c r="AE50" s="134"/>
      <c r="AF50" s="135"/>
      <c r="AG50" s="136"/>
      <c r="AH50" s="136"/>
      <c r="AI50" s="134"/>
      <c r="AJ50" s="135"/>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row>
    <row r="51" spans="1:68" ht="151.5" hidden="1" customHeight="1" outlineLevel="1" x14ac:dyDescent="0.3">
      <c r="A51" s="215"/>
      <c r="B51" s="152"/>
      <c r="C51" s="152"/>
      <c r="D51" s="152"/>
      <c r="E51" s="209"/>
      <c r="F51" s="152"/>
      <c r="G51" s="154"/>
      <c r="H51" s="156"/>
      <c r="I51" s="158"/>
      <c r="J51" s="160"/>
      <c r="K51" s="334"/>
      <c r="L51" s="156"/>
      <c r="M51" s="158"/>
      <c r="N51" s="162"/>
      <c r="O51" s="139"/>
      <c r="P51" s="203"/>
      <c r="Q51" s="204"/>
      <c r="R51" s="133"/>
      <c r="S51" s="133"/>
      <c r="T51" s="131"/>
      <c r="U51" s="133"/>
      <c r="V51" s="133"/>
      <c r="W51" s="133"/>
      <c r="X51" s="205"/>
      <c r="Y51" s="206"/>
      <c r="Z51" s="131"/>
      <c r="AA51" s="206"/>
      <c r="AB51" s="131"/>
      <c r="AC51" s="207"/>
      <c r="AD51" s="133"/>
      <c r="AE51" s="141"/>
      <c r="AF51" s="143"/>
      <c r="AG51" s="208"/>
      <c r="AH51" s="208"/>
      <c r="AI51" s="141"/>
      <c r="AJ51" s="143"/>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row>
    <row r="52" spans="1:68" ht="240.75" hidden="1" customHeight="1" collapsed="1" x14ac:dyDescent="0.3">
      <c r="A52" s="178"/>
      <c r="B52" s="174"/>
      <c r="C52" s="174"/>
      <c r="D52" s="174"/>
      <c r="E52" s="176"/>
      <c r="F52" s="174"/>
      <c r="G52" s="185"/>
      <c r="H52" s="186" t="str">
        <f>IF(G52&lt;=0,"",IF(G52&lt;=2,"Muy Baja",IF(G52&lt;=24,"Baja",IF(G52&lt;=500,"Media",IF(G52&lt;=5000,"Alta","Muy Alta")))))</f>
        <v/>
      </c>
      <c r="I52" s="187" t="str">
        <f>IF(H52="","",IF(H52="Muy Baja",0.2,IF(H52="Baja",0.4,IF(H52="Media",0.6,IF(H52="Alta",0.8,IF(H52="Muy Alta",1,))))))</f>
        <v/>
      </c>
      <c r="J52" s="188"/>
      <c r="K52" s="338">
        <f>IF(NOT(ISERROR(MATCH(J52,'Tabla Impacto'!$B$221:$B$223,0))),'Tabla Impacto'!$F$223&amp;"Por favor no seleccionar los criterios de impacto(Afectación Económica o presupuestal y Pérdida Reputacional)",J52)</f>
        <v>0</v>
      </c>
      <c r="L52" s="186" t="str">
        <f>IF(OR(K52='Tabla Impacto'!$C$11,K52='Tabla Impacto'!$D$11),"Leve",IF(OR(K52='Tabla Impacto'!$C$12,K52='Tabla Impacto'!$D$12),"Menor",IF(OR(K52='Tabla Impacto'!$C$13,K52='Tabla Impacto'!$D$13),"Moderado",IF(OR(K52='Tabla Impacto'!$C$14,K52='Tabla Impacto'!$D$14),"Mayor",IF(OR(K52='Tabla Impacto'!$C$15,K52='Tabla Impacto'!$D$15),"Catastrófico","")))))</f>
        <v/>
      </c>
      <c r="M52" s="187" t="str">
        <f>IF(L52="","",IF(L52="Leve",0.2,IF(L52="Menor",0.4,IF(L52="Moderado",0.6,IF(L52="Mayor",0.8,IF(L52="Catastrófico",1,))))))</f>
        <v/>
      </c>
      <c r="N52" s="189" t="str">
        <f>IF(OR(AND(H52="Muy Baja",L52="Leve"),AND(H52="Muy Baja",L52="Menor"),AND(H52="Baja",L52="Leve")),"Bajo",IF(OR(AND(H52="Muy baja",L52="Moderado"),AND(H52="Baja",L52="Menor"),AND(H52="Baja",L52="Moderado"),AND(H52="Media",L52="Leve"),AND(H52="Media",L52="Menor"),AND(H52="Media",L52="Moderado"),AND(H52="Alta",L52="Leve"),AND(H52="Alta",L52="Menor")),"Moderado",IF(OR(AND(H52="Muy Baja",L52="Mayor"),AND(H52="Baja",L52="Mayor"),AND(H52="Media",L52="Mayor"),AND(H52="Alta",L52="Moderado"),AND(H52="Alta",L52="Mayor"),AND(H52="Muy Alta",L52="Leve"),AND(H52="Muy Alta",L52="Menor"),AND(H52="Muy Alta",L52="Moderado"),AND(H52="Muy Alta",L52="Mayor")),"Alto",IF(OR(AND(H52="Muy Baja",L52="Catastrófico"),AND(H52="Baja",L52="Catastrófico"),AND(H52="Media",L52="Catastrófico"),AND(H52="Alta",L52="Catastrófico"),AND(H52="Muy Alta",L52="Catastrófico")),"Extremo",""))))</f>
        <v/>
      </c>
      <c r="O52" s="178"/>
      <c r="P52" s="217"/>
      <c r="Q52" s="179" t="str">
        <f>IF(OR(R52="Preventivo",R52="Detectivo"),"Probabilidad",IF(R52="Correctivo","Impacto",""))</f>
        <v/>
      </c>
      <c r="R52" s="180"/>
      <c r="S52" s="180"/>
      <c r="T52" s="181" t="str">
        <f>IF(AND(R52="Preventivo",S52="Automático"),"50%",IF(AND(R52="Preventivo",S52="Manual"),"40%",IF(AND(R52="Detectivo",S52="Automático"),"40%",IF(AND(R52="Detectivo",S52="Manual"),"30%",IF(AND(R52="Correctivo",S52="Automático"),"35%",IF(AND(R52="Correctivo",S52="Manual"),"25%",""))))))</f>
        <v/>
      </c>
      <c r="U52" s="180"/>
      <c r="V52" s="180"/>
      <c r="W52" s="180"/>
      <c r="X52" s="182" t="str">
        <f>IFERROR(IF(Q52="Probabilidad",(I52-(+I52*T52)),IF(Q52="Impacto",I52,"")),"")</f>
        <v/>
      </c>
      <c r="Y52" s="183" t="str">
        <f>IFERROR(IF(X52="","",IF(X52&lt;=0.2,"Muy Baja",IF(X52&lt;=0.4,"Baja",IF(X52&lt;=0.6,"Media",IF(X52&lt;=0.8,"Alta","Muy Alta"))))),"")</f>
        <v/>
      </c>
      <c r="Z52" s="181" t="str">
        <f>+X52</f>
        <v/>
      </c>
      <c r="AA52" s="183" t="str">
        <f>IFERROR(IF(AB52="","",IF(AB52&lt;=0.2,"Leve",IF(AB52&lt;=0.4,"Menor",IF(AB52&lt;=0.6,"Moderado",IF(AB52&lt;=0.8,"Mayor","Catastrófico"))))),"")</f>
        <v/>
      </c>
      <c r="AB52" s="181" t="str">
        <f>IFERROR(IF(Q52="Impacto",(M52-(+M52*T52)),IF(Q52="Probabilidad",M52,"")),"")</f>
        <v/>
      </c>
      <c r="AC52" s="184" t="str">
        <f>IFERROR(IF(OR(AND(Y52="Muy Baja",AA52="Leve"),AND(Y52="Muy Baja",AA52="Menor"),AND(Y52="Baja",AA52="Leve")),"Bajo",IF(OR(AND(Y52="Muy baja",AA52="Moderado"),AND(Y52="Baja",AA52="Menor"),AND(Y52="Baja",AA52="Moderado"),AND(Y52="Media",AA52="Leve"),AND(Y52="Media",AA52="Menor"),AND(Y52="Media",AA52="Moderado"),AND(Y52="Alta",AA52="Leve"),AND(Y52="Alta",AA52="Menor")),"Moderado",IF(OR(AND(Y52="Muy Baja",AA52="Mayor"),AND(Y52="Baja",AA52="Mayor"),AND(Y52="Media",AA52="Mayor"),AND(Y52="Alta",AA52="Moderado"),AND(Y52="Alta",AA52="Mayor"),AND(Y52="Muy Alta",AA52="Leve"),AND(Y52="Muy Alta",AA52="Menor"),AND(Y52="Muy Alta",AA52="Moderado"),AND(Y52="Muy Alta",AA52="Mayor")),"Alto",IF(OR(AND(Y52="Muy Baja",AA52="Catastrófico"),AND(Y52="Baja",AA52="Catastrófico"),AND(Y52="Media",AA52="Catastrófico"),AND(Y52="Alta",AA52="Catastrófico"),AND(Y52="Muy Alta",AA52="Catastrófico")),"Extremo","")))),"")</f>
        <v/>
      </c>
      <c r="AD52" s="180"/>
      <c r="AE52" s="174"/>
      <c r="AF52" s="185"/>
      <c r="AG52" s="253"/>
      <c r="AH52" s="177"/>
      <c r="AI52" s="202"/>
      <c r="AJ52" s="185"/>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row>
    <row r="53" spans="1:68" ht="151.5" hidden="1" customHeight="1" outlineLevel="1" x14ac:dyDescent="0.3">
      <c r="A53" s="215"/>
      <c r="B53" s="152"/>
      <c r="C53" s="152"/>
      <c r="D53" s="152"/>
      <c r="E53" s="209"/>
      <c r="F53" s="152"/>
      <c r="G53" s="154"/>
      <c r="H53" s="156"/>
      <c r="I53" s="158"/>
      <c r="J53" s="160"/>
      <c r="K53" s="333">
        <f>IF(NOT(ISERROR(MATCH(J53,_xlfn.ANCHORARRAY(E64),0))),I66&amp;"Por favor no seleccionar los criterios de impacto",J53)</f>
        <v>0</v>
      </c>
      <c r="L53" s="156"/>
      <c r="M53" s="158"/>
      <c r="N53" s="162"/>
      <c r="O53" s="140"/>
      <c r="P53" s="164"/>
      <c r="Q53" s="165" t="str">
        <f>IF(OR(R53="Preventivo",R53="Detectivo"),"Probabilidad",IF(R53="Correctivo","Impacto",""))</f>
        <v/>
      </c>
      <c r="R53" s="166"/>
      <c r="S53" s="166"/>
      <c r="T53" s="167" t="str">
        <f t="shared" ref="T53:T57" si="45">IF(AND(R53="Preventivo",S53="Automático"),"50%",IF(AND(R53="Preventivo",S53="Manual"),"40%",IF(AND(R53="Detectivo",S53="Automático"),"40%",IF(AND(R53="Detectivo",S53="Manual"),"30%",IF(AND(R53="Correctivo",S53="Automático"),"35%",IF(AND(R53="Correctivo",S53="Manual"),"25%",""))))))</f>
        <v/>
      </c>
      <c r="U53" s="166"/>
      <c r="V53" s="166"/>
      <c r="W53" s="166"/>
      <c r="X53" s="168" t="str">
        <f>IFERROR(IF(AND(Q52="Probabilidad",Q53="Probabilidad"),(Z52-(+Z52*T53)),IF(Q53="Probabilidad",(I52-(+I52*T53)),IF(Q53="Impacto",Z52,""))),"")</f>
        <v/>
      </c>
      <c r="Y53" s="169" t="str">
        <f t="shared" si="1"/>
        <v/>
      </c>
      <c r="Z53" s="170" t="str">
        <f t="shared" ref="Z53:Z57" si="46">+X53</f>
        <v/>
      </c>
      <c r="AA53" s="169" t="str">
        <f t="shared" si="3"/>
        <v/>
      </c>
      <c r="AB53" s="170" t="str">
        <f>IFERROR(IF(AND(Q52="Impacto",Q53="Impacto"),(AB46-(+AB46*T53)),IF(Q53="Impacto",($M$52-(+$M$52*T53)),IF(Q53="Probabilidad",AB46,""))),"")</f>
        <v/>
      </c>
      <c r="AC53" s="171" t="str">
        <f t="shared" ref="AC53:AC54" si="47">IFERROR(IF(OR(AND(Y53="Muy Baja",AA53="Leve"),AND(Y53="Muy Baja",AA53="Menor"),AND(Y53="Baja",AA53="Leve")),"Bajo",IF(OR(AND(Y53="Muy baja",AA53="Moderado"),AND(Y53="Baja",AA53="Menor"),AND(Y53="Baja",AA53="Moderado"),AND(Y53="Media",AA53="Leve"),AND(Y53="Media",AA53="Menor"),AND(Y53="Media",AA53="Moderado"),AND(Y53="Alta",AA53="Leve"),AND(Y53="Alta",AA53="Menor")),"Moderado",IF(OR(AND(Y53="Muy Baja",AA53="Mayor"),AND(Y53="Baja",AA53="Mayor"),AND(Y53="Media",AA53="Mayor"),AND(Y53="Alta",AA53="Moderado"),AND(Y53="Alta",AA53="Mayor"),AND(Y53="Muy Alta",AA53="Leve"),AND(Y53="Muy Alta",AA53="Menor"),AND(Y53="Muy Alta",AA53="Moderado"),AND(Y53="Muy Alta",AA53="Mayor")),"Alto",IF(OR(AND(Y53="Muy Baja",AA53="Catastrófico"),AND(Y53="Baja",AA53="Catastrófico"),AND(Y53="Media",AA53="Catastrófico"),AND(Y53="Alta",AA53="Catastrófico"),AND(Y53="Muy Alta",AA53="Catastrófico")),"Extremo","")))),"")</f>
        <v/>
      </c>
      <c r="AD53" s="172"/>
      <c r="AE53" s="142"/>
      <c r="AF53" s="144"/>
      <c r="AG53" s="173"/>
      <c r="AH53" s="173"/>
      <c r="AI53" s="142"/>
      <c r="AJ53" s="144"/>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row>
    <row r="54" spans="1:68" ht="151.5" hidden="1" customHeight="1" outlineLevel="1" x14ac:dyDescent="0.3">
      <c r="A54" s="215"/>
      <c r="B54" s="152"/>
      <c r="C54" s="152"/>
      <c r="D54" s="152"/>
      <c r="E54" s="209"/>
      <c r="F54" s="152"/>
      <c r="G54" s="154"/>
      <c r="H54" s="156"/>
      <c r="I54" s="158"/>
      <c r="J54" s="160"/>
      <c r="K54" s="333">
        <f>IF(NOT(ISERROR(MATCH(J54,_xlfn.ANCHORARRAY(E65),0))),I67&amp;"Por favor no seleccionar los criterios de impacto",J54)</f>
        <v>0</v>
      </c>
      <c r="L54" s="156"/>
      <c r="M54" s="158"/>
      <c r="N54" s="162"/>
      <c r="O54" s="124"/>
      <c r="P54" s="137"/>
      <c r="Q54" s="126" t="str">
        <f>IF(OR(R54="Preventivo",R54="Detectivo"),"Probabilidad",IF(R54="Correctivo","Impacto",""))</f>
        <v/>
      </c>
      <c r="R54" s="127"/>
      <c r="S54" s="127"/>
      <c r="T54" s="128" t="str">
        <f t="shared" si="45"/>
        <v/>
      </c>
      <c r="U54" s="127"/>
      <c r="V54" s="127"/>
      <c r="W54" s="127"/>
      <c r="X54" s="129" t="str">
        <f>IFERROR(IF(AND(Q53="Probabilidad",Q54="Probabilidad"),(Z53-(+Z53*T54)),IF(AND(Q53="Impacto",Q54="Probabilidad"),(Z52-(+Z52*T54)),IF(Q54="Impacto",Z53,""))),"")</f>
        <v/>
      </c>
      <c r="Y54" s="130" t="str">
        <f t="shared" si="1"/>
        <v/>
      </c>
      <c r="Z54" s="131" t="str">
        <f t="shared" si="46"/>
        <v/>
      </c>
      <c r="AA54" s="130" t="str">
        <f t="shared" si="3"/>
        <v/>
      </c>
      <c r="AB54" s="131" t="str">
        <f>IFERROR(IF(AND(Q53="Impacto",Q54="Impacto"),(AB53-(+AB53*T54)),IF(AND(Q53="Probabilidad",Q54="Impacto"),(AB52-(+AB52*T54)),IF(Q54="Probabilidad",AB53,""))),"")</f>
        <v/>
      </c>
      <c r="AC54" s="132" t="str">
        <f t="shared" si="47"/>
        <v/>
      </c>
      <c r="AD54" s="133"/>
      <c r="AE54" s="134"/>
      <c r="AF54" s="135"/>
      <c r="AG54" s="136"/>
      <c r="AH54" s="136"/>
      <c r="AI54" s="134"/>
      <c r="AJ54" s="135"/>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row>
    <row r="55" spans="1:68" ht="151.5" hidden="1" customHeight="1" outlineLevel="1" x14ac:dyDescent="0.3">
      <c r="A55" s="215"/>
      <c r="B55" s="152"/>
      <c r="C55" s="152"/>
      <c r="D55" s="152"/>
      <c r="E55" s="209"/>
      <c r="F55" s="152"/>
      <c r="G55" s="154"/>
      <c r="H55" s="156"/>
      <c r="I55" s="158"/>
      <c r="J55" s="160"/>
      <c r="K55" s="333">
        <f>IF(NOT(ISERROR(MATCH(J55,_xlfn.ANCHORARRAY(E66),0))),I68&amp;"Por favor no seleccionar los criterios de impacto",J55)</f>
        <v>0</v>
      </c>
      <c r="L55" s="156"/>
      <c r="M55" s="158"/>
      <c r="N55" s="162"/>
      <c r="O55" s="124"/>
      <c r="P55" s="125"/>
      <c r="Q55" s="126" t="str">
        <f t="shared" ref="Q55:Q57" si="48">IF(OR(R55="Preventivo",R55="Detectivo"),"Probabilidad",IF(R55="Correctivo","Impacto",""))</f>
        <v/>
      </c>
      <c r="R55" s="127"/>
      <c r="S55" s="127"/>
      <c r="T55" s="128" t="str">
        <f t="shared" si="45"/>
        <v/>
      </c>
      <c r="U55" s="127"/>
      <c r="V55" s="127"/>
      <c r="W55" s="127"/>
      <c r="X55" s="129" t="str">
        <f t="shared" ref="X55:X57" si="49">IFERROR(IF(AND(Q54="Probabilidad",Q55="Probabilidad"),(Z54-(+Z54*T55)),IF(AND(Q54="Impacto",Q55="Probabilidad"),(Z53-(+Z53*T55)),IF(Q55="Impacto",Z54,""))),"")</f>
        <v/>
      </c>
      <c r="Y55" s="130" t="str">
        <f t="shared" si="1"/>
        <v/>
      </c>
      <c r="Z55" s="131" t="str">
        <f t="shared" si="46"/>
        <v/>
      </c>
      <c r="AA55" s="130" t="str">
        <f t="shared" si="3"/>
        <v/>
      </c>
      <c r="AB55" s="131" t="str">
        <f t="shared" ref="AB55:AB57" si="50">IFERROR(IF(AND(Q54="Impacto",Q55="Impacto"),(AB54-(+AB54*T55)),IF(AND(Q54="Probabilidad",Q55="Impacto"),(AB53-(+AB53*T55)),IF(Q55="Probabilidad",AB54,""))),"")</f>
        <v/>
      </c>
      <c r="AC55" s="132" t="str">
        <f>IFERROR(IF(OR(AND(Y55="Muy Baja",AA55="Leve"),AND(Y55="Muy Baja",AA55="Menor"),AND(Y55="Baja",AA55="Leve")),"Bajo",IF(OR(AND(Y55="Muy baja",AA55="Moderado"),AND(Y55="Baja",AA55="Menor"),AND(Y55="Baja",AA55="Moderado"),AND(Y55="Media",AA55="Leve"),AND(Y55="Media",AA55="Menor"),AND(Y55="Media",AA55="Moderado"),AND(Y55="Alta",AA55="Leve"),AND(Y55="Alta",AA55="Menor")),"Moderado",IF(OR(AND(Y55="Muy Baja",AA55="Mayor"),AND(Y55="Baja",AA55="Mayor"),AND(Y55="Media",AA55="Mayor"),AND(Y55="Alta",AA55="Moderado"),AND(Y55="Alta",AA55="Mayor"),AND(Y55="Muy Alta",AA55="Leve"),AND(Y55="Muy Alta",AA55="Menor"),AND(Y55="Muy Alta",AA55="Moderado"),AND(Y55="Muy Alta",AA55="Mayor")),"Alto",IF(OR(AND(Y55="Muy Baja",AA55="Catastrófico"),AND(Y55="Baja",AA55="Catastrófico"),AND(Y55="Media",AA55="Catastrófico"),AND(Y55="Alta",AA55="Catastrófico"),AND(Y55="Muy Alta",AA55="Catastrófico")),"Extremo","")))),"")</f>
        <v/>
      </c>
      <c r="AD55" s="133"/>
      <c r="AE55" s="134"/>
      <c r="AF55" s="135"/>
      <c r="AG55" s="136"/>
      <c r="AH55" s="136"/>
      <c r="AI55" s="134"/>
      <c r="AJ55" s="135"/>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row>
    <row r="56" spans="1:68" ht="151.5" hidden="1" customHeight="1" outlineLevel="1" x14ac:dyDescent="0.3">
      <c r="A56" s="215"/>
      <c r="B56" s="152"/>
      <c r="C56" s="152"/>
      <c r="D56" s="152"/>
      <c r="E56" s="209"/>
      <c r="F56" s="152"/>
      <c r="G56" s="154"/>
      <c r="H56" s="156"/>
      <c r="I56" s="158"/>
      <c r="J56" s="160"/>
      <c r="K56" s="333">
        <f>IF(NOT(ISERROR(MATCH(J56,_xlfn.ANCHORARRAY(E67),0))),I69&amp;"Por favor no seleccionar los criterios de impacto",J56)</f>
        <v>0</v>
      </c>
      <c r="L56" s="156"/>
      <c r="M56" s="158"/>
      <c r="N56" s="162"/>
      <c r="O56" s="124"/>
      <c r="P56" s="125"/>
      <c r="Q56" s="126" t="str">
        <f t="shared" si="48"/>
        <v/>
      </c>
      <c r="R56" s="127"/>
      <c r="S56" s="127"/>
      <c r="T56" s="128" t="str">
        <f t="shared" si="45"/>
        <v/>
      </c>
      <c r="U56" s="127"/>
      <c r="V56" s="127"/>
      <c r="W56" s="127"/>
      <c r="X56" s="129" t="str">
        <f t="shared" si="49"/>
        <v/>
      </c>
      <c r="Y56" s="130" t="str">
        <f t="shared" si="1"/>
        <v/>
      </c>
      <c r="Z56" s="131" t="str">
        <f t="shared" si="46"/>
        <v/>
      </c>
      <c r="AA56" s="130" t="str">
        <f t="shared" si="3"/>
        <v/>
      </c>
      <c r="AB56" s="131" t="str">
        <f t="shared" si="50"/>
        <v/>
      </c>
      <c r="AC56" s="132" t="str">
        <f t="shared" ref="AC56:AC57" si="51">IFERROR(IF(OR(AND(Y56="Muy Baja",AA56="Leve"),AND(Y56="Muy Baja",AA56="Menor"),AND(Y56="Baja",AA56="Leve")),"Bajo",IF(OR(AND(Y56="Muy baja",AA56="Moderado"),AND(Y56="Baja",AA56="Menor"),AND(Y56="Baja",AA56="Moderado"),AND(Y56="Media",AA56="Leve"),AND(Y56="Media",AA56="Menor"),AND(Y56="Media",AA56="Moderado"),AND(Y56="Alta",AA56="Leve"),AND(Y56="Alta",AA56="Menor")),"Moderado",IF(OR(AND(Y56="Muy Baja",AA56="Mayor"),AND(Y56="Baja",AA56="Mayor"),AND(Y56="Media",AA56="Mayor"),AND(Y56="Alta",AA56="Moderado"),AND(Y56="Alta",AA56="Mayor"),AND(Y56="Muy Alta",AA56="Leve"),AND(Y56="Muy Alta",AA56="Menor"),AND(Y56="Muy Alta",AA56="Moderado"),AND(Y56="Muy Alta",AA56="Mayor")),"Alto",IF(OR(AND(Y56="Muy Baja",AA56="Catastrófico"),AND(Y56="Baja",AA56="Catastrófico"),AND(Y56="Media",AA56="Catastrófico"),AND(Y56="Alta",AA56="Catastrófico"),AND(Y56="Muy Alta",AA56="Catastrófico")),"Extremo","")))),"")</f>
        <v/>
      </c>
      <c r="AD56" s="133"/>
      <c r="AE56" s="134"/>
      <c r="AF56" s="135"/>
      <c r="AG56" s="136"/>
      <c r="AH56" s="136"/>
      <c r="AI56" s="134"/>
      <c r="AJ56" s="135"/>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row>
    <row r="57" spans="1:68" ht="151.5" hidden="1" customHeight="1" outlineLevel="1" x14ac:dyDescent="0.3">
      <c r="A57" s="216"/>
      <c r="B57" s="153"/>
      <c r="C57" s="153"/>
      <c r="D57" s="153"/>
      <c r="E57" s="210"/>
      <c r="F57" s="153"/>
      <c r="G57" s="155"/>
      <c r="H57" s="157"/>
      <c r="I57" s="159"/>
      <c r="J57" s="161"/>
      <c r="K57" s="334">
        <f>IF(NOT(ISERROR(MATCH(J57,_xlfn.ANCHORARRAY(E68),0))),I70&amp;"Por favor no seleccionar los criterios de impacto",J57)</f>
        <v>0</v>
      </c>
      <c r="L57" s="157"/>
      <c r="M57" s="159"/>
      <c r="N57" s="163"/>
      <c r="O57" s="124"/>
      <c r="P57" s="125"/>
      <c r="Q57" s="126" t="str">
        <f t="shared" si="48"/>
        <v/>
      </c>
      <c r="R57" s="127"/>
      <c r="S57" s="127"/>
      <c r="T57" s="128" t="str">
        <f t="shared" si="45"/>
        <v/>
      </c>
      <c r="U57" s="127"/>
      <c r="V57" s="127"/>
      <c r="W57" s="127"/>
      <c r="X57" s="129" t="str">
        <f t="shared" si="49"/>
        <v/>
      </c>
      <c r="Y57" s="130" t="str">
        <f t="shared" si="1"/>
        <v/>
      </c>
      <c r="Z57" s="131" t="str">
        <f t="shared" si="46"/>
        <v/>
      </c>
      <c r="AA57" s="130" t="str">
        <f t="shared" si="3"/>
        <v/>
      </c>
      <c r="AB57" s="131" t="str">
        <f t="shared" si="50"/>
        <v/>
      </c>
      <c r="AC57" s="132" t="str">
        <f t="shared" si="51"/>
        <v/>
      </c>
      <c r="AD57" s="133"/>
      <c r="AE57" s="134"/>
      <c r="AF57" s="135"/>
      <c r="AG57" s="136"/>
      <c r="AH57" s="136"/>
      <c r="AI57" s="134"/>
      <c r="AJ57" s="135"/>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row>
    <row r="58" spans="1:68" ht="151.5" hidden="1" customHeight="1" outlineLevel="1" x14ac:dyDescent="0.3">
      <c r="A58" s="351">
        <v>9</v>
      </c>
      <c r="B58" s="354"/>
      <c r="C58" s="354"/>
      <c r="D58" s="354"/>
      <c r="E58" s="357"/>
      <c r="F58" s="354"/>
      <c r="G58" s="360"/>
      <c r="H58" s="335" t="str">
        <f>IF(G58&lt;=0,"",IF(G58&lt;=2,"Muy Baja",IF(G58&lt;=24,"Baja",IF(G58&lt;=500,"Media",IF(G58&lt;=5000,"Alta","Muy Alta")))))</f>
        <v/>
      </c>
      <c r="I58" s="332" t="str">
        <f>IF(H58="","",IF(H58="Muy Baja",0.2,IF(H58="Baja",0.4,IF(H58="Media",0.6,IF(H58="Alta",0.8,IF(H58="Muy Alta",1,))))))</f>
        <v/>
      </c>
      <c r="J58" s="329"/>
      <c r="K58" s="332">
        <f>IF(NOT(ISERROR(MATCH(J58,'Tabla Impacto'!$B$221:$B$223,0))),'Tabla Impacto'!$F$223&amp;"Por favor no seleccionar los criterios de impacto(Afectación Económica o presupuestal y Pérdida Reputacional)",J58)</f>
        <v>0</v>
      </c>
      <c r="L58" s="335" t="str">
        <f>IF(OR(K58='Tabla Impacto'!$C$11,K58='Tabla Impacto'!$D$11),"Leve",IF(OR(K58='Tabla Impacto'!$C$12,K58='Tabla Impacto'!$D$12),"Menor",IF(OR(K58='Tabla Impacto'!$C$13,K58='Tabla Impacto'!$D$13),"Moderado",IF(OR(K58='Tabla Impacto'!$C$14,K58='Tabla Impacto'!$D$14),"Mayor",IF(OR(K58='Tabla Impacto'!$C$15,K58='Tabla Impacto'!$D$15),"Catastrófico","")))))</f>
        <v/>
      </c>
      <c r="M58" s="332" t="str">
        <f>IF(L58="","",IF(L58="Leve",0.2,IF(L58="Menor",0.4,IF(L58="Moderado",0.6,IF(L58="Mayor",0.8,IF(L58="Catastrófico",1,))))))</f>
        <v/>
      </c>
      <c r="N58" s="348" t="str">
        <f>IF(OR(AND(H58="Muy Baja",L58="Leve"),AND(H58="Muy Baja",L58="Menor"),AND(H58="Baja",L58="Leve")),"Bajo",IF(OR(AND(H58="Muy baja",L58="Moderado"),AND(H58="Baja",L58="Menor"),AND(H58="Baja",L58="Moderado"),AND(H58="Media",L58="Leve"),AND(H58="Media",L58="Menor"),AND(H58="Media",L58="Moderado"),AND(H58="Alta",L58="Leve"),AND(H58="Alta",L58="Menor")),"Moderado",IF(OR(AND(H58="Muy Baja",L58="Mayor"),AND(H58="Baja",L58="Mayor"),AND(H58="Media",L58="Mayor"),AND(H58="Alta",L58="Moderado"),AND(H58="Alta",L58="Mayor"),AND(H58="Muy Alta",L58="Leve"),AND(H58="Muy Alta",L58="Menor"),AND(H58="Muy Alta",L58="Moderado"),AND(H58="Muy Alta",L58="Mayor")),"Alto",IF(OR(AND(H58="Muy Baja",L58="Catastrófico"),AND(H58="Baja",L58="Catastrófico"),AND(H58="Media",L58="Catastrófico"),AND(H58="Alta",L58="Catastrófico"),AND(H58="Muy Alta",L58="Catastrófico")),"Extremo",""))))</f>
        <v/>
      </c>
      <c r="O58" s="124">
        <v>1</v>
      </c>
      <c r="P58" s="125"/>
      <c r="Q58" s="126" t="str">
        <f>IF(OR(R58="Preventivo",R58="Detectivo"),"Probabilidad",IF(R58="Correctivo","Impacto",""))</f>
        <v/>
      </c>
      <c r="R58" s="127"/>
      <c r="S58" s="127"/>
      <c r="T58" s="128" t="str">
        <f>IF(AND(R58="Preventivo",S58="Automático"),"50%",IF(AND(R58="Preventivo",S58="Manual"),"40%",IF(AND(R58="Detectivo",S58="Automático"),"40%",IF(AND(R58="Detectivo",S58="Manual"),"30%",IF(AND(R58="Correctivo",S58="Automático"),"35%",IF(AND(R58="Correctivo",S58="Manual"),"25%",""))))))</f>
        <v/>
      </c>
      <c r="U58" s="127"/>
      <c r="V58" s="127"/>
      <c r="W58" s="127"/>
      <c r="X58" s="129" t="str">
        <f>IFERROR(IF(Q58="Probabilidad",(I58-(+I58*T58)),IF(Q58="Impacto",I58,"")),"")</f>
        <v/>
      </c>
      <c r="Y58" s="130" t="str">
        <f>IFERROR(IF(X58="","",IF(X58&lt;=0.2,"Muy Baja",IF(X58&lt;=0.4,"Baja",IF(X58&lt;=0.6,"Media",IF(X58&lt;=0.8,"Alta","Muy Alta"))))),"")</f>
        <v/>
      </c>
      <c r="Z58" s="131" t="str">
        <f>+X58</f>
        <v/>
      </c>
      <c r="AA58" s="130" t="str">
        <f>IFERROR(IF(AB58="","",IF(AB58&lt;=0.2,"Leve",IF(AB58&lt;=0.4,"Menor",IF(AB58&lt;=0.6,"Moderado",IF(AB58&lt;=0.8,"Mayor","Catastrófico"))))),"")</f>
        <v/>
      </c>
      <c r="AB58" s="131" t="str">
        <f>IFERROR(IF(Q58="Impacto",(M58-(+M58*T58)),IF(Q58="Probabilidad",M58,"")),"")</f>
        <v/>
      </c>
      <c r="AC58" s="132" t="str">
        <f>IFERROR(IF(OR(AND(Y58="Muy Baja",AA58="Leve"),AND(Y58="Muy Baja",AA58="Menor"),AND(Y58="Baja",AA58="Leve")),"Bajo",IF(OR(AND(Y58="Muy baja",AA58="Moderado"),AND(Y58="Baja",AA58="Menor"),AND(Y58="Baja",AA58="Moderado"),AND(Y58="Media",AA58="Leve"),AND(Y58="Media",AA58="Menor"),AND(Y58="Media",AA58="Moderado"),AND(Y58="Alta",AA58="Leve"),AND(Y58="Alta",AA58="Menor")),"Moderado",IF(OR(AND(Y58="Muy Baja",AA58="Mayor"),AND(Y58="Baja",AA58="Mayor"),AND(Y58="Media",AA58="Mayor"),AND(Y58="Alta",AA58="Moderado"),AND(Y58="Alta",AA58="Mayor"),AND(Y58="Muy Alta",AA58="Leve"),AND(Y58="Muy Alta",AA58="Menor"),AND(Y58="Muy Alta",AA58="Moderado"),AND(Y58="Muy Alta",AA58="Mayor")),"Alto",IF(OR(AND(Y58="Muy Baja",AA58="Catastrófico"),AND(Y58="Baja",AA58="Catastrófico"),AND(Y58="Media",AA58="Catastrófico"),AND(Y58="Alta",AA58="Catastrófico"),AND(Y58="Muy Alta",AA58="Catastrófico")),"Extremo","")))),"")</f>
        <v/>
      </c>
      <c r="AD58" s="133"/>
      <c r="AE58" s="134"/>
      <c r="AF58" s="135"/>
      <c r="AG58" s="136"/>
      <c r="AH58" s="136"/>
      <c r="AI58" s="134"/>
      <c r="AJ58" s="135"/>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row>
    <row r="59" spans="1:68" ht="151.5" hidden="1" customHeight="1" outlineLevel="1" x14ac:dyDescent="0.3">
      <c r="A59" s="352"/>
      <c r="B59" s="355"/>
      <c r="C59" s="355"/>
      <c r="D59" s="355"/>
      <c r="E59" s="358"/>
      <c r="F59" s="355"/>
      <c r="G59" s="361"/>
      <c r="H59" s="336"/>
      <c r="I59" s="333"/>
      <c r="J59" s="330"/>
      <c r="K59" s="333">
        <f>IF(NOT(ISERROR(MATCH(J59,_xlfn.ANCHORARRAY(E70),0))),I72&amp;"Por favor no seleccionar los criterios de impacto",J59)</f>
        <v>0</v>
      </c>
      <c r="L59" s="336"/>
      <c r="M59" s="333"/>
      <c r="N59" s="349"/>
      <c r="O59" s="124">
        <v>2</v>
      </c>
      <c r="P59" s="125"/>
      <c r="Q59" s="126" t="str">
        <f>IF(OR(R59="Preventivo",R59="Detectivo"),"Probabilidad",IF(R59="Correctivo","Impacto",""))</f>
        <v/>
      </c>
      <c r="R59" s="127"/>
      <c r="S59" s="127"/>
      <c r="T59" s="128" t="str">
        <f t="shared" ref="T59:T63" si="52">IF(AND(R59="Preventivo",S59="Automático"),"50%",IF(AND(R59="Preventivo",S59="Manual"),"40%",IF(AND(R59="Detectivo",S59="Automático"),"40%",IF(AND(R59="Detectivo",S59="Manual"),"30%",IF(AND(R59="Correctivo",S59="Automático"),"35%",IF(AND(R59="Correctivo",S59="Manual"),"25%",""))))))</f>
        <v/>
      </c>
      <c r="U59" s="127"/>
      <c r="V59" s="127"/>
      <c r="W59" s="127"/>
      <c r="X59" s="129" t="str">
        <f>IFERROR(IF(AND(Q58="Probabilidad",Q59="Probabilidad"),(Z58-(+Z58*T59)),IF(Q59="Probabilidad",(I58-(+I58*T59)),IF(Q59="Impacto",Z58,""))),"")</f>
        <v/>
      </c>
      <c r="Y59" s="130" t="str">
        <f t="shared" si="1"/>
        <v/>
      </c>
      <c r="Z59" s="131" t="str">
        <f t="shared" ref="Z59:Z63" si="53">+X59</f>
        <v/>
      </c>
      <c r="AA59" s="130" t="str">
        <f t="shared" si="3"/>
        <v/>
      </c>
      <c r="AB59" s="131" t="str">
        <f>IFERROR(IF(AND(Q58="Impacto",Q59="Impacto"),(AB52-(+AB52*T59)),IF(Q59="Impacto",($M$58-(+$M$58*T59)),IF(Q59="Probabilidad",AB52,""))),"")</f>
        <v/>
      </c>
      <c r="AC59" s="132" t="str">
        <f t="shared" ref="AC59:AC60" si="54">IFERROR(IF(OR(AND(Y59="Muy Baja",AA59="Leve"),AND(Y59="Muy Baja",AA59="Menor"),AND(Y59="Baja",AA59="Leve")),"Bajo",IF(OR(AND(Y59="Muy baja",AA59="Moderado"),AND(Y59="Baja",AA59="Menor"),AND(Y59="Baja",AA59="Moderado"),AND(Y59="Media",AA59="Leve"),AND(Y59="Media",AA59="Menor"),AND(Y59="Media",AA59="Moderado"),AND(Y59="Alta",AA59="Leve"),AND(Y59="Alta",AA59="Menor")),"Moderado",IF(OR(AND(Y59="Muy Baja",AA59="Mayor"),AND(Y59="Baja",AA59="Mayor"),AND(Y59="Media",AA59="Mayor"),AND(Y59="Alta",AA59="Moderado"),AND(Y59="Alta",AA59="Mayor"),AND(Y59="Muy Alta",AA59="Leve"),AND(Y59="Muy Alta",AA59="Menor"),AND(Y59="Muy Alta",AA59="Moderado"),AND(Y59="Muy Alta",AA59="Mayor")),"Alto",IF(OR(AND(Y59="Muy Baja",AA59="Catastrófico"),AND(Y59="Baja",AA59="Catastrófico"),AND(Y59="Media",AA59="Catastrófico"),AND(Y59="Alta",AA59="Catastrófico"),AND(Y59="Muy Alta",AA59="Catastrófico")),"Extremo","")))),"")</f>
        <v/>
      </c>
      <c r="AD59" s="133"/>
      <c r="AE59" s="134"/>
      <c r="AF59" s="135"/>
      <c r="AG59" s="136"/>
      <c r="AH59" s="136"/>
      <c r="AI59" s="134"/>
      <c r="AJ59" s="135"/>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row>
    <row r="60" spans="1:68" ht="151.5" hidden="1" customHeight="1" outlineLevel="1" x14ac:dyDescent="0.3">
      <c r="A60" s="352"/>
      <c r="B60" s="355"/>
      <c r="C60" s="355"/>
      <c r="D60" s="355"/>
      <c r="E60" s="358"/>
      <c r="F60" s="355"/>
      <c r="G60" s="361"/>
      <c r="H60" s="336"/>
      <c r="I60" s="333"/>
      <c r="J60" s="330"/>
      <c r="K60" s="333">
        <f>IF(NOT(ISERROR(MATCH(J60,_xlfn.ANCHORARRAY(E71),0))),I73&amp;"Por favor no seleccionar los criterios de impacto",J60)</f>
        <v>0</v>
      </c>
      <c r="L60" s="336"/>
      <c r="M60" s="333"/>
      <c r="N60" s="349"/>
      <c r="O60" s="124">
        <v>3</v>
      </c>
      <c r="P60" s="137"/>
      <c r="Q60" s="126" t="str">
        <f>IF(OR(R60="Preventivo",R60="Detectivo"),"Probabilidad",IF(R60="Correctivo","Impacto",""))</f>
        <v/>
      </c>
      <c r="R60" s="127"/>
      <c r="S60" s="127"/>
      <c r="T60" s="128" t="str">
        <f t="shared" si="52"/>
        <v/>
      </c>
      <c r="U60" s="127"/>
      <c r="V60" s="127"/>
      <c r="W60" s="127"/>
      <c r="X60" s="129" t="str">
        <f>IFERROR(IF(AND(Q59="Probabilidad",Q60="Probabilidad"),(Z59-(+Z59*T60)),IF(AND(Q59="Impacto",Q60="Probabilidad"),(Z58-(+Z58*T60)),IF(Q60="Impacto",Z59,""))),"")</f>
        <v/>
      </c>
      <c r="Y60" s="130" t="str">
        <f t="shared" si="1"/>
        <v/>
      </c>
      <c r="Z60" s="131" t="str">
        <f t="shared" si="53"/>
        <v/>
      </c>
      <c r="AA60" s="130" t="str">
        <f t="shared" si="3"/>
        <v/>
      </c>
      <c r="AB60" s="131" t="str">
        <f>IFERROR(IF(AND(Q59="Impacto",Q60="Impacto"),(AB59-(+AB59*T60)),IF(AND(Q59="Probabilidad",Q60="Impacto"),(AB58-(+AB58*T60)),IF(Q60="Probabilidad",AB59,""))),"")</f>
        <v/>
      </c>
      <c r="AC60" s="132" t="str">
        <f t="shared" si="54"/>
        <v/>
      </c>
      <c r="AD60" s="133"/>
      <c r="AE60" s="134"/>
      <c r="AF60" s="135"/>
      <c r="AG60" s="136"/>
      <c r="AH60" s="136"/>
      <c r="AI60" s="134"/>
      <c r="AJ60" s="135"/>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row>
    <row r="61" spans="1:68" ht="151.5" hidden="1" customHeight="1" outlineLevel="1" x14ac:dyDescent="0.3">
      <c r="A61" s="352"/>
      <c r="B61" s="355"/>
      <c r="C61" s="355"/>
      <c r="D61" s="355"/>
      <c r="E61" s="358"/>
      <c r="F61" s="355"/>
      <c r="G61" s="361"/>
      <c r="H61" s="336"/>
      <c r="I61" s="333"/>
      <c r="J61" s="330"/>
      <c r="K61" s="333">
        <f>IF(NOT(ISERROR(MATCH(J61,_xlfn.ANCHORARRAY(E72),0))),I74&amp;"Por favor no seleccionar los criterios de impacto",J61)</f>
        <v>0</v>
      </c>
      <c r="L61" s="336"/>
      <c r="M61" s="333"/>
      <c r="N61" s="349"/>
      <c r="O61" s="124">
        <v>4</v>
      </c>
      <c r="P61" s="125"/>
      <c r="Q61" s="126" t="str">
        <f t="shared" ref="Q61:Q63" si="55">IF(OR(R61="Preventivo",R61="Detectivo"),"Probabilidad",IF(R61="Correctivo","Impacto",""))</f>
        <v/>
      </c>
      <c r="R61" s="127"/>
      <c r="S61" s="127"/>
      <c r="T61" s="128" t="str">
        <f t="shared" si="52"/>
        <v/>
      </c>
      <c r="U61" s="127"/>
      <c r="V61" s="127"/>
      <c r="W61" s="127"/>
      <c r="X61" s="129" t="str">
        <f t="shared" ref="X61:X63" si="56">IFERROR(IF(AND(Q60="Probabilidad",Q61="Probabilidad"),(Z60-(+Z60*T61)),IF(AND(Q60="Impacto",Q61="Probabilidad"),(Z59-(+Z59*T61)),IF(Q61="Impacto",Z60,""))),"")</f>
        <v/>
      </c>
      <c r="Y61" s="130" t="str">
        <f t="shared" si="1"/>
        <v/>
      </c>
      <c r="Z61" s="131" t="str">
        <f t="shared" si="53"/>
        <v/>
      </c>
      <c r="AA61" s="130" t="str">
        <f t="shared" si="3"/>
        <v/>
      </c>
      <c r="AB61" s="131" t="str">
        <f t="shared" ref="AB61:AB63" si="57">IFERROR(IF(AND(Q60="Impacto",Q61="Impacto"),(AB60-(+AB60*T61)),IF(AND(Q60="Probabilidad",Q61="Impacto"),(AB59-(+AB59*T61)),IF(Q61="Probabilidad",AB60,""))),"")</f>
        <v/>
      </c>
      <c r="AC61" s="132" t="str">
        <f>IFERROR(IF(OR(AND(Y61="Muy Baja",AA61="Leve"),AND(Y61="Muy Baja",AA61="Menor"),AND(Y61="Baja",AA61="Leve")),"Bajo",IF(OR(AND(Y61="Muy baja",AA61="Moderado"),AND(Y61="Baja",AA61="Menor"),AND(Y61="Baja",AA61="Moderado"),AND(Y61="Media",AA61="Leve"),AND(Y61="Media",AA61="Menor"),AND(Y61="Media",AA61="Moderado"),AND(Y61="Alta",AA61="Leve"),AND(Y61="Alta",AA61="Menor")),"Moderado",IF(OR(AND(Y61="Muy Baja",AA61="Mayor"),AND(Y61="Baja",AA61="Mayor"),AND(Y61="Media",AA61="Mayor"),AND(Y61="Alta",AA61="Moderado"),AND(Y61="Alta",AA61="Mayor"),AND(Y61="Muy Alta",AA61="Leve"),AND(Y61="Muy Alta",AA61="Menor"),AND(Y61="Muy Alta",AA61="Moderado"),AND(Y61="Muy Alta",AA61="Mayor")),"Alto",IF(OR(AND(Y61="Muy Baja",AA61="Catastrófico"),AND(Y61="Baja",AA61="Catastrófico"),AND(Y61="Media",AA61="Catastrófico"),AND(Y61="Alta",AA61="Catastrófico"),AND(Y61="Muy Alta",AA61="Catastrófico")),"Extremo","")))),"")</f>
        <v/>
      </c>
      <c r="AD61" s="133"/>
      <c r="AE61" s="134"/>
      <c r="AF61" s="135"/>
      <c r="AG61" s="136"/>
      <c r="AH61" s="136"/>
      <c r="AI61" s="134"/>
      <c r="AJ61" s="135"/>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row>
    <row r="62" spans="1:68" ht="151.5" hidden="1" customHeight="1" outlineLevel="1" x14ac:dyDescent="0.3">
      <c r="A62" s="352"/>
      <c r="B62" s="355"/>
      <c r="C62" s="355"/>
      <c r="D62" s="355"/>
      <c r="E62" s="358"/>
      <c r="F62" s="355"/>
      <c r="G62" s="361"/>
      <c r="H62" s="336"/>
      <c r="I62" s="333"/>
      <c r="J62" s="330"/>
      <c r="K62" s="333">
        <f>IF(NOT(ISERROR(MATCH(J62,_xlfn.ANCHORARRAY(E73),0))),I75&amp;"Por favor no seleccionar los criterios de impacto",J62)</f>
        <v>0</v>
      </c>
      <c r="L62" s="336"/>
      <c r="M62" s="333"/>
      <c r="N62" s="349"/>
      <c r="O62" s="124">
        <v>5</v>
      </c>
      <c r="P62" s="125"/>
      <c r="Q62" s="126" t="str">
        <f t="shared" si="55"/>
        <v/>
      </c>
      <c r="R62" s="127"/>
      <c r="S62" s="127"/>
      <c r="T62" s="128" t="str">
        <f t="shared" si="52"/>
        <v/>
      </c>
      <c r="U62" s="127"/>
      <c r="V62" s="127"/>
      <c r="W62" s="127"/>
      <c r="X62" s="129" t="str">
        <f t="shared" si="56"/>
        <v/>
      </c>
      <c r="Y62" s="130" t="str">
        <f t="shared" si="1"/>
        <v/>
      </c>
      <c r="Z62" s="131" t="str">
        <f t="shared" si="53"/>
        <v/>
      </c>
      <c r="AA62" s="130" t="str">
        <f t="shared" si="3"/>
        <v/>
      </c>
      <c r="AB62" s="131" t="str">
        <f t="shared" si="57"/>
        <v/>
      </c>
      <c r="AC62" s="132" t="str">
        <f t="shared" ref="AC62:AC63" si="58">IFERROR(IF(OR(AND(Y62="Muy Baja",AA62="Leve"),AND(Y62="Muy Baja",AA62="Menor"),AND(Y62="Baja",AA62="Leve")),"Bajo",IF(OR(AND(Y62="Muy baja",AA62="Moderado"),AND(Y62="Baja",AA62="Menor"),AND(Y62="Baja",AA62="Moderado"),AND(Y62="Media",AA62="Leve"),AND(Y62="Media",AA62="Menor"),AND(Y62="Media",AA62="Moderado"),AND(Y62="Alta",AA62="Leve"),AND(Y62="Alta",AA62="Menor")),"Moderado",IF(OR(AND(Y62="Muy Baja",AA62="Mayor"),AND(Y62="Baja",AA62="Mayor"),AND(Y62="Media",AA62="Mayor"),AND(Y62="Alta",AA62="Moderado"),AND(Y62="Alta",AA62="Mayor"),AND(Y62="Muy Alta",AA62="Leve"),AND(Y62="Muy Alta",AA62="Menor"),AND(Y62="Muy Alta",AA62="Moderado"),AND(Y62="Muy Alta",AA62="Mayor")),"Alto",IF(OR(AND(Y62="Muy Baja",AA62="Catastrófico"),AND(Y62="Baja",AA62="Catastrófico"),AND(Y62="Media",AA62="Catastrófico"),AND(Y62="Alta",AA62="Catastrófico"),AND(Y62="Muy Alta",AA62="Catastrófico")),"Extremo","")))),"")</f>
        <v/>
      </c>
      <c r="AD62" s="133"/>
      <c r="AE62" s="134"/>
      <c r="AF62" s="135"/>
      <c r="AG62" s="136"/>
      <c r="AH62" s="136"/>
      <c r="AI62" s="134"/>
      <c r="AJ62" s="135"/>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row>
    <row r="63" spans="1:68" ht="151.5" hidden="1" customHeight="1" outlineLevel="1" x14ac:dyDescent="0.3">
      <c r="A63" s="353"/>
      <c r="B63" s="356"/>
      <c r="C63" s="356"/>
      <c r="D63" s="356"/>
      <c r="E63" s="359"/>
      <c r="F63" s="356"/>
      <c r="G63" s="362"/>
      <c r="H63" s="337"/>
      <c r="I63" s="334"/>
      <c r="J63" s="331"/>
      <c r="K63" s="334">
        <f>IF(NOT(ISERROR(MATCH(J63,_xlfn.ANCHORARRAY(E74),0))),I76&amp;"Por favor no seleccionar los criterios de impacto",J63)</f>
        <v>0</v>
      </c>
      <c r="L63" s="337"/>
      <c r="M63" s="334"/>
      <c r="N63" s="350"/>
      <c r="O63" s="124">
        <v>6</v>
      </c>
      <c r="P63" s="125"/>
      <c r="Q63" s="126" t="str">
        <f t="shared" si="55"/>
        <v/>
      </c>
      <c r="R63" s="127"/>
      <c r="S63" s="127"/>
      <c r="T63" s="128" t="str">
        <f t="shared" si="52"/>
        <v/>
      </c>
      <c r="U63" s="127"/>
      <c r="V63" s="127"/>
      <c r="W63" s="127"/>
      <c r="X63" s="129" t="str">
        <f t="shared" si="56"/>
        <v/>
      </c>
      <c r="Y63" s="130" t="str">
        <f t="shared" si="1"/>
        <v/>
      </c>
      <c r="Z63" s="131" t="str">
        <f t="shared" si="53"/>
        <v/>
      </c>
      <c r="AA63" s="130" t="str">
        <f t="shared" si="3"/>
        <v/>
      </c>
      <c r="AB63" s="131" t="str">
        <f t="shared" si="57"/>
        <v/>
      </c>
      <c r="AC63" s="132" t="str">
        <f t="shared" si="58"/>
        <v/>
      </c>
      <c r="AD63" s="133"/>
      <c r="AE63" s="134"/>
      <c r="AF63" s="135"/>
      <c r="AG63" s="136"/>
      <c r="AH63" s="136"/>
      <c r="AI63" s="134"/>
      <c r="AJ63" s="135"/>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row>
    <row r="64" spans="1:68" ht="151.5" hidden="1" customHeight="1" outlineLevel="1" x14ac:dyDescent="0.3">
      <c r="A64" s="351">
        <v>10</v>
      </c>
      <c r="B64" s="354"/>
      <c r="C64" s="354"/>
      <c r="D64" s="354"/>
      <c r="E64" s="357"/>
      <c r="F64" s="354"/>
      <c r="G64" s="360"/>
      <c r="H64" s="335" t="str">
        <f>IF(G64&lt;=0,"",IF(G64&lt;=2,"Muy Baja",IF(G64&lt;=24,"Baja",IF(G64&lt;=500,"Media",IF(G64&lt;=5000,"Alta","Muy Alta")))))</f>
        <v/>
      </c>
      <c r="I64" s="332" t="str">
        <f>IF(H64="","",IF(H64="Muy Baja",0.2,IF(H64="Baja",0.4,IF(H64="Media",0.6,IF(H64="Alta",0.8,IF(H64="Muy Alta",1,))))))</f>
        <v/>
      </c>
      <c r="J64" s="329"/>
      <c r="K64" s="332">
        <f>IF(NOT(ISERROR(MATCH(J64,'Tabla Impacto'!$B$221:$B$223,0))),'Tabla Impacto'!$F$223&amp;"Por favor no seleccionar los criterios de impacto(Afectación Económica o presupuestal y Pérdida Reputacional)",J64)</f>
        <v>0</v>
      </c>
      <c r="L64" s="335" t="str">
        <f>IF(OR(K64='Tabla Impacto'!$C$11,K64='Tabla Impacto'!$D$11),"Leve",IF(OR(K64='Tabla Impacto'!$C$12,K64='Tabla Impacto'!$D$12),"Menor",IF(OR(K64='Tabla Impacto'!$C$13,K64='Tabla Impacto'!$D$13),"Moderado",IF(OR(K64='Tabla Impacto'!$C$14,K64='Tabla Impacto'!$D$14),"Mayor",IF(OR(K64='Tabla Impacto'!$C$15,K64='Tabla Impacto'!$D$15),"Catastrófico","")))))</f>
        <v/>
      </c>
      <c r="M64" s="332" t="str">
        <f>IF(L64="","",IF(L64="Leve",0.2,IF(L64="Menor",0.4,IF(L64="Moderado",0.6,IF(L64="Mayor",0.8,IF(L64="Catastrófico",1,))))))</f>
        <v/>
      </c>
      <c r="N64" s="348" t="str">
        <f>IF(OR(AND(H64="Muy Baja",L64="Leve"),AND(H64="Muy Baja",L64="Menor"),AND(H64="Baja",L64="Leve")),"Bajo",IF(OR(AND(H64="Muy baja",L64="Moderado"),AND(H64="Baja",L64="Menor"),AND(H64="Baja",L64="Moderado"),AND(H64="Media",L64="Leve"),AND(H64="Media",L64="Menor"),AND(H64="Media",L64="Moderado"),AND(H64="Alta",L64="Leve"),AND(H64="Alta",L64="Menor")),"Moderado",IF(OR(AND(H64="Muy Baja",L64="Mayor"),AND(H64="Baja",L64="Mayor"),AND(H64="Media",L64="Mayor"),AND(H64="Alta",L64="Moderado"),AND(H64="Alta",L64="Mayor"),AND(H64="Muy Alta",L64="Leve"),AND(H64="Muy Alta",L64="Menor"),AND(H64="Muy Alta",L64="Moderado"),AND(H64="Muy Alta",L64="Mayor")),"Alto",IF(OR(AND(H64="Muy Baja",L64="Catastrófico"),AND(H64="Baja",L64="Catastrófico"),AND(H64="Media",L64="Catastrófico"),AND(H64="Alta",L64="Catastrófico"),AND(H64="Muy Alta",L64="Catastrófico")),"Extremo",""))))</f>
        <v/>
      </c>
      <c r="O64" s="124">
        <v>1</v>
      </c>
      <c r="P64" s="125"/>
      <c r="Q64" s="126" t="str">
        <f>IF(OR(R64="Preventivo",R64="Detectivo"),"Probabilidad",IF(R64="Correctivo","Impacto",""))</f>
        <v/>
      </c>
      <c r="R64" s="127"/>
      <c r="S64" s="127"/>
      <c r="T64" s="128" t="str">
        <f>IF(AND(R64="Preventivo",S64="Automático"),"50%",IF(AND(R64="Preventivo",S64="Manual"),"40%",IF(AND(R64="Detectivo",S64="Automático"),"40%",IF(AND(R64="Detectivo",S64="Manual"),"30%",IF(AND(R64="Correctivo",S64="Automático"),"35%",IF(AND(R64="Correctivo",S64="Manual"),"25%",""))))))</f>
        <v/>
      </c>
      <c r="U64" s="127"/>
      <c r="V64" s="127"/>
      <c r="W64" s="127"/>
      <c r="X64" s="129" t="str">
        <f>IFERROR(IF(Q64="Probabilidad",(I64-(+I64*T64)),IF(Q64="Impacto",I64,"")),"")</f>
        <v/>
      </c>
      <c r="Y64" s="130" t="str">
        <f>IFERROR(IF(X64="","",IF(X64&lt;=0.2,"Muy Baja",IF(X64&lt;=0.4,"Baja",IF(X64&lt;=0.6,"Media",IF(X64&lt;=0.8,"Alta","Muy Alta"))))),"")</f>
        <v/>
      </c>
      <c r="Z64" s="131" t="str">
        <f>+X64</f>
        <v/>
      </c>
      <c r="AA64" s="130" t="str">
        <f>IFERROR(IF(AB64="","",IF(AB64&lt;=0.2,"Leve",IF(AB64&lt;=0.4,"Menor",IF(AB64&lt;=0.6,"Moderado",IF(AB64&lt;=0.8,"Mayor","Catastrófico"))))),"")</f>
        <v/>
      </c>
      <c r="AB64" s="131" t="str">
        <f>IFERROR(IF(Q64="Impacto",(M64-(+M64*T64)),IF(Q64="Probabilidad",M64,"")),"")</f>
        <v/>
      </c>
      <c r="AC64" s="132" t="str">
        <f>IFERROR(IF(OR(AND(Y64="Muy Baja",AA64="Leve"),AND(Y64="Muy Baja",AA64="Menor"),AND(Y64="Baja",AA64="Leve")),"Bajo",IF(OR(AND(Y64="Muy baja",AA64="Moderado"),AND(Y64="Baja",AA64="Menor"),AND(Y64="Baja",AA64="Moderado"),AND(Y64="Media",AA64="Leve"),AND(Y64="Media",AA64="Menor"),AND(Y64="Media",AA64="Moderado"),AND(Y64="Alta",AA64="Leve"),AND(Y64="Alta",AA64="Menor")),"Moderado",IF(OR(AND(Y64="Muy Baja",AA64="Mayor"),AND(Y64="Baja",AA64="Mayor"),AND(Y64="Media",AA64="Mayor"),AND(Y64="Alta",AA64="Moderado"),AND(Y64="Alta",AA64="Mayor"),AND(Y64="Muy Alta",AA64="Leve"),AND(Y64="Muy Alta",AA64="Menor"),AND(Y64="Muy Alta",AA64="Moderado"),AND(Y64="Muy Alta",AA64="Mayor")),"Alto",IF(OR(AND(Y64="Muy Baja",AA64="Catastrófico"),AND(Y64="Baja",AA64="Catastrófico"),AND(Y64="Media",AA64="Catastrófico"),AND(Y64="Alta",AA64="Catastrófico"),AND(Y64="Muy Alta",AA64="Catastrófico")),"Extremo","")))),"")</f>
        <v/>
      </c>
      <c r="AD64" s="133"/>
      <c r="AE64" s="134"/>
      <c r="AF64" s="135"/>
      <c r="AG64" s="136"/>
      <c r="AH64" s="136"/>
      <c r="AI64" s="134"/>
      <c r="AJ64" s="135"/>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row>
    <row r="65" spans="1:36" ht="151.5" hidden="1" customHeight="1" outlineLevel="1" x14ac:dyDescent="0.3">
      <c r="A65" s="352"/>
      <c r="B65" s="355"/>
      <c r="C65" s="355"/>
      <c r="D65" s="355"/>
      <c r="E65" s="358"/>
      <c r="F65" s="355"/>
      <c r="G65" s="361"/>
      <c r="H65" s="336"/>
      <c r="I65" s="333"/>
      <c r="J65" s="330"/>
      <c r="K65" s="333">
        <f>IF(NOT(ISERROR(MATCH(J65,_xlfn.ANCHORARRAY(E76),0))),I78&amp;"Por favor no seleccionar los criterios de impacto",J65)</f>
        <v>0</v>
      </c>
      <c r="L65" s="336"/>
      <c r="M65" s="333"/>
      <c r="N65" s="349"/>
      <c r="O65" s="124">
        <v>2</v>
      </c>
      <c r="P65" s="125"/>
      <c r="Q65" s="126" t="str">
        <f>IF(OR(R65="Preventivo",R65="Detectivo"),"Probabilidad",IF(R65="Correctivo","Impacto",""))</f>
        <v/>
      </c>
      <c r="R65" s="127"/>
      <c r="S65" s="127"/>
      <c r="T65" s="128" t="str">
        <f t="shared" ref="T65:T69" si="59">IF(AND(R65="Preventivo",S65="Automático"),"50%",IF(AND(R65="Preventivo",S65="Manual"),"40%",IF(AND(R65="Detectivo",S65="Automático"),"40%",IF(AND(R65="Detectivo",S65="Manual"),"30%",IF(AND(R65="Correctivo",S65="Automático"),"35%",IF(AND(R65="Correctivo",S65="Manual"),"25%",""))))))</f>
        <v/>
      </c>
      <c r="U65" s="127"/>
      <c r="V65" s="127"/>
      <c r="W65" s="127"/>
      <c r="X65" s="129" t="str">
        <f>IFERROR(IF(AND(Q64="Probabilidad",Q65="Probabilidad"),(Z64-(+Z64*T65)),IF(Q65="Probabilidad",(I64-(+I64*T65)),IF(Q65="Impacto",Z64,""))),"")</f>
        <v/>
      </c>
      <c r="Y65" s="130" t="str">
        <f t="shared" si="1"/>
        <v/>
      </c>
      <c r="Z65" s="131" t="str">
        <f t="shared" ref="Z65:Z69" si="60">+X65</f>
        <v/>
      </c>
      <c r="AA65" s="130" t="str">
        <f t="shared" si="3"/>
        <v/>
      </c>
      <c r="AB65" s="131" t="str">
        <f>IFERROR(IF(AND(Q64="Impacto",Q65="Impacto"),(AB58-(+AB58*T65)),IF(Q65="Impacto",($M$64-(+$M$64*T65)),IF(Q65="Probabilidad",AB58,""))),"")</f>
        <v/>
      </c>
      <c r="AC65" s="132" t="str">
        <f t="shared" ref="AC65:AC66" si="61">IFERROR(IF(OR(AND(Y65="Muy Baja",AA65="Leve"),AND(Y65="Muy Baja",AA65="Menor"),AND(Y65="Baja",AA65="Leve")),"Bajo",IF(OR(AND(Y65="Muy baja",AA65="Moderado"),AND(Y65="Baja",AA65="Menor"),AND(Y65="Baja",AA65="Moderado"),AND(Y65="Media",AA65="Leve"),AND(Y65="Media",AA65="Menor"),AND(Y65="Media",AA65="Moderado"),AND(Y65="Alta",AA65="Leve"),AND(Y65="Alta",AA65="Menor")),"Moderado",IF(OR(AND(Y65="Muy Baja",AA65="Mayor"),AND(Y65="Baja",AA65="Mayor"),AND(Y65="Media",AA65="Mayor"),AND(Y65="Alta",AA65="Moderado"),AND(Y65="Alta",AA65="Mayor"),AND(Y65="Muy Alta",AA65="Leve"),AND(Y65="Muy Alta",AA65="Menor"),AND(Y65="Muy Alta",AA65="Moderado"),AND(Y65="Muy Alta",AA65="Mayor")),"Alto",IF(OR(AND(Y65="Muy Baja",AA65="Catastrófico"),AND(Y65="Baja",AA65="Catastrófico"),AND(Y65="Media",AA65="Catastrófico"),AND(Y65="Alta",AA65="Catastrófico"),AND(Y65="Muy Alta",AA65="Catastrófico")),"Extremo","")))),"")</f>
        <v/>
      </c>
      <c r="AD65" s="133"/>
      <c r="AE65" s="134"/>
      <c r="AF65" s="135"/>
      <c r="AG65" s="136"/>
      <c r="AH65" s="136"/>
      <c r="AI65" s="134"/>
      <c r="AJ65" s="135"/>
    </row>
    <row r="66" spans="1:36" ht="151.5" hidden="1" customHeight="1" outlineLevel="1" x14ac:dyDescent="0.3">
      <c r="A66" s="352"/>
      <c r="B66" s="355"/>
      <c r="C66" s="355"/>
      <c r="D66" s="355"/>
      <c r="E66" s="358"/>
      <c r="F66" s="355"/>
      <c r="G66" s="361"/>
      <c r="H66" s="336"/>
      <c r="I66" s="333"/>
      <c r="J66" s="330"/>
      <c r="K66" s="333">
        <f>IF(NOT(ISERROR(MATCH(J66,_xlfn.ANCHORARRAY(E77),0))),I79&amp;"Por favor no seleccionar los criterios de impacto",J66)</f>
        <v>0</v>
      </c>
      <c r="L66" s="336"/>
      <c r="M66" s="333"/>
      <c r="N66" s="349"/>
      <c r="O66" s="124">
        <v>3</v>
      </c>
      <c r="P66" s="137"/>
      <c r="Q66" s="126" t="str">
        <f>IF(OR(R66="Preventivo",R66="Detectivo"),"Probabilidad",IF(R66="Correctivo","Impacto",""))</f>
        <v/>
      </c>
      <c r="R66" s="127"/>
      <c r="S66" s="127"/>
      <c r="T66" s="128" t="str">
        <f t="shared" si="59"/>
        <v/>
      </c>
      <c r="U66" s="127"/>
      <c r="V66" s="127"/>
      <c r="W66" s="127"/>
      <c r="X66" s="129" t="str">
        <f>IFERROR(IF(AND(Q65="Probabilidad",Q66="Probabilidad"),(Z65-(+Z65*T66)),IF(AND(Q65="Impacto",Q66="Probabilidad"),(Z64-(+Z64*T66)),IF(Q66="Impacto",Z65,""))),"")</f>
        <v/>
      </c>
      <c r="Y66" s="130" t="str">
        <f t="shared" si="1"/>
        <v/>
      </c>
      <c r="Z66" s="131" t="str">
        <f t="shared" si="60"/>
        <v/>
      </c>
      <c r="AA66" s="130" t="str">
        <f t="shared" si="3"/>
        <v/>
      </c>
      <c r="AB66" s="131" t="str">
        <f>IFERROR(IF(AND(Q65="Impacto",Q66="Impacto"),(AB65-(+AB65*T66)),IF(AND(Q65="Probabilidad",Q66="Impacto"),(AB64-(+AB64*T66)),IF(Q66="Probabilidad",AB65,""))),"")</f>
        <v/>
      </c>
      <c r="AC66" s="132" t="str">
        <f t="shared" si="61"/>
        <v/>
      </c>
      <c r="AD66" s="133"/>
      <c r="AE66" s="134"/>
      <c r="AF66" s="135"/>
      <c r="AG66" s="136"/>
      <c r="AH66" s="136"/>
      <c r="AI66" s="134"/>
      <c r="AJ66" s="135"/>
    </row>
    <row r="67" spans="1:36" ht="151.5" hidden="1" customHeight="1" outlineLevel="1" x14ac:dyDescent="0.3">
      <c r="A67" s="352"/>
      <c r="B67" s="355"/>
      <c r="C67" s="355"/>
      <c r="D67" s="355"/>
      <c r="E67" s="358"/>
      <c r="F67" s="355"/>
      <c r="G67" s="361"/>
      <c r="H67" s="336"/>
      <c r="I67" s="333"/>
      <c r="J67" s="330"/>
      <c r="K67" s="333">
        <f>IF(NOT(ISERROR(MATCH(J67,_xlfn.ANCHORARRAY(E78),0))),I80&amp;"Por favor no seleccionar los criterios de impacto",J67)</f>
        <v>0</v>
      </c>
      <c r="L67" s="336"/>
      <c r="M67" s="333"/>
      <c r="N67" s="349"/>
      <c r="O67" s="124">
        <v>4</v>
      </c>
      <c r="P67" s="125"/>
      <c r="Q67" s="126" t="str">
        <f t="shared" ref="Q67:Q69" si="62">IF(OR(R67="Preventivo",R67="Detectivo"),"Probabilidad",IF(R67="Correctivo","Impacto",""))</f>
        <v/>
      </c>
      <c r="R67" s="127"/>
      <c r="S67" s="127"/>
      <c r="T67" s="128" t="str">
        <f t="shared" si="59"/>
        <v/>
      </c>
      <c r="U67" s="127"/>
      <c r="V67" s="127"/>
      <c r="W67" s="127"/>
      <c r="X67" s="129" t="str">
        <f t="shared" ref="X67:X69" si="63">IFERROR(IF(AND(Q66="Probabilidad",Q67="Probabilidad"),(Z66-(+Z66*T67)),IF(AND(Q66="Impacto",Q67="Probabilidad"),(Z65-(+Z65*T67)),IF(Q67="Impacto",Z66,""))),"")</f>
        <v/>
      </c>
      <c r="Y67" s="130" t="str">
        <f t="shared" si="1"/>
        <v/>
      </c>
      <c r="Z67" s="131" t="str">
        <f t="shared" si="60"/>
        <v/>
      </c>
      <c r="AA67" s="130" t="str">
        <f t="shared" si="3"/>
        <v/>
      </c>
      <c r="AB67" s="131" t="str">
        <f t="shared" ref="AB67:AB69" si="64">IFERROR(IF(AND(Q66="Impacto",Q67="Impacto"),(AB66-(+AB66*T67)),IF(AND(Q66="Probabilidad",Q67="Impacto"),(AB65-(+AB65*T67)),IF(Q67="Probabilidad",AB66,""))),"")</f>
        <v/>
      </c>
      <c r="AC67" s="132" t="str">
        <f>IFERROR(IF(OR(AND(Y67="Muy Baja",AA67="Leve"),AND(Y67="Muy Baja",AA67="Menor"),AND(Y67="Baja",AA67="Leve")),"Bajo",IF(OR(AND(Y67="Muy baja",AA67="Moderado"),AND(Y67="Baja",AA67="Menor"),AND(Y67="Baja",AA67="Moderado"),AND(Y67="Media",AA67="Leve"),AND(Y67="Media",AA67="Menor"),AND(Y67="Media",AA67="Moderado"),AND(Y67="Alta",AA67="Leve"),AND(Y67="Alta",AA67="Menor")),"Moderado",IF(OR(AND(Y67="Muy Baja",AA67="Mayor"),AND(Y67="Baja",AA67="Mayor"),AND(Y67="Media",AA67="Mayor"),AND(Y67="Alta",AA67="Moderado"),AND(Y67="Alta",AA67="Mayor"),AND(Y67="Muy Alta",AA67="Leve"),AND(Y67="Muy Alta",AA67="Menor"),AND(Y67="Muy Alta",AA67="Moderado"),AND(Y67="Muy Alta",AA67="Mayor")),"Alto",IF(OR(AND(Y67="Muy Baja",AA67="Catastrófico"),AND(Y67="Baja",AA67="Catastrófico"),AND(Y67="Media",AA67="Catastrófico"),AND(Y67="Alta",AA67="Catastrófico"),AND(Y67="Muy Alta",AA67="Catastrófico")),"Extremo","")))),"")</f>
        <v/>
      </c>
      <c r="AD67" s="133"/>
      <c r="AE67" s="134"/>
      <c r="AF67" s="135"/>
      <c r="AG67" s="136"/>
      <c r="AH67" s="136"/>
      <c r="AI67" s="134"/>
      <c r="AJ67" s="135"/>
    </row>
    <row r="68" spans="1:36" ht="151.5" hidden="1" customHeight="1" outlineLevel="1" x14ac:dyDescent="0.3">
      <c r="A68" s="352"/>
      <c r="B68" s="355"/>
      <c r="C68" s="355"/>
      <c r="D68" s="355"/>
      <c r="E68" s="358"/>
      <c r="F68" s="355"/>
      <c r="G68" s="361"/>
      <c r="H68" s="336"/>
      <c r="I68" s="333"/>
      <c r="J68" s="330"/>
      <c r="K68" s="333">
        <f>IF(NOT(ISERROR(MATCH(J68,_xlfn.ANCHORARRAY(E79),0))),I81&amp;"Por favor no seleccionar los criterios de impacto",J68)</f>
        <v>0</v>
      </c>
      <c r="L68" s="336"/>
      <c r="M68" s="333"/>
      <c r="N68" s="349"/>
      <c r="O68" s="124">
        <v>5</v>
      </c>
      <c r="P68" s="125"/>
      <c r="Q68" s="126" t="str">
        <f t="shared" si="62"/>
        <v/>
      </c>
      <c r="R68" s="127"/>
      <c r="S68" s="127"/>
      <c r="T68" s="128" t="str">
        <f t="shared" si="59"/>
        <v/>
      </c>
      <c r="U68" s="127"/>
      <c r="V68" s="127"/>
      <c r="W68" s="127"/>
      <c r="X68" s="129" t="str">
        <f t="shared" si="63"/>
        <v/>
      </c>
      <c r="Y68" s="130" t="str">
        <f t="shared" si="1"/>
        <v/>
      </c>
      <c r="Z68" s="131" t="str">
        <f t="shared" si="60"/>
        <v/>
      </c>
      <c r="AA68" s="130" t="str">
        <f t="shared" si="3"/>
        <v/>
      </c>
      <c r="AB68" s="131" t="str">
        <f t="shared" si="64"/>
        <v/>
      </c>
      <c r="AC68" s="132" t="str">
        <f t="shared" ref="AC68:AC69" si="65">IFERROR(IF(OR(AND(Y68="Muy Baja",AA68="Leve"),AND(Y68="Muy Baja",AA68="Menor"),AND(Y68="Baja",AA68="Leve")),"Bajo",IF(OR(AND(Y68="Muy baja",AA68="Moderado"),AND(Y68="Baja",AA68="Menor"),AND(Y68="Baja",AA68="Moderado"),AND(Y68="Media",AA68="Leve"),AND(Y68="Media",AA68="Menor"),AND(Y68="Media",AA68="Moderado"),AND(Y68="Alta",AA68="Leve"),AND(Y68="Alta",AA68="Menor")),"Moderado",IF(OR(AND(Y68="Muy Baja",AA68="Mayor"),AND(Y68="Baja",AA68="Mayor"),AND(Y68="Media",AA68="Mayor"),AND(Y68="Alta",AA68="Moderado"),AND(Y68="Alta",AA68="Mayor"),AND(Y68="Muy Alta",AA68="Leve"),AND(Y68="Muy Alta",AA68="Menor"),AND(Y68="Muy Alta",AA68="Moderado"),AND(Y68="Muy Alta",AA68="Mayor")),"Alto",IF(OR(AND(Y68="Muy Baja",AA68="Catastrófico"),AND(Y68="Baja",AA68="Catastrófico"),AND(Y68="Media",AA68="Catastrófico"),AND(Y68="Alta",AA68="Catastrófico"),AND(Y68="Muy Alta",AA68="Catastrófico")),"Extremo","")))),"")</f>
        <v/>
      </c>
      <c r="AD68" s="133"/>
      <c r="AE68" s="134"/>
      <c r="AF68" s="135"/>
      <c r="AG68" s="136"/>
      <c r="AH68" s="136"/>
      <c r="AI68" s="134"/>
      <c r="AJ68" s="135"/>
    </row>
    <row r="69" spans="1:36" ht="151.5" hidden="1" customHeight="1" outlineLevel="1" x14ac:dyDescent="0.3">
      <c r="A69" s="353"/>
      <c r="B69" s="356"/>
      <c r="C69" s="356"/>
      <c r="D69" s="356"/>
      <c r="E69" s="359"/>
      <c r="F69" s="356"/>
      <c r="G69" s="362"/>
      <c r="H69" s="337"/>
      <c r="I69" s="334"/>
      <c r="J69" s="331"/>
      <c r="K69" s="334">
        <f>IF(NOT(ISERROR(MATCH(J69,_xlfn.ANCHORARRAY(E80),0))),I82&amp;"Por favor no seleccionar los criterios de impacto",J69)</f>
        <v>0</v>
      </c>
      <c r="L69" s="337"/>
      <c r="M69" s="334"/>
      <c r="N69" s="350"/>
      <c r="O69" s="124">
        <v>6</v>
      </c>
      <c r="P69" s="125"/>
      <c r="Q69" s="126" t="str">
        <f t="shared" si="62"/>
        <v/>
      </c>
      <c r="R69" s="127"/>
      <c r="S69" s="127"/>
      <c r="T69" s="128" t="str">
        <f t="shared" si="59"/>
        <v/>
      </c>
      <c r="U69" s="127"/>
      <c r="V69" s="127"/>
      <c r="W69" s="127"/>
      <c r="X69" s="129" t="str">
        <f t="shared" si="63"/>
        <v/>
      </c>
      <c r="Y69" s="130" t="str">
        <f t="shared" si="1"/>
        <v/>
      </c>
      <c r="Z69" s="131" t="str">
        <f t="shared" si="60"/>
        <v/>
      </c>
      <c r="AA69" s="130" t="str">
        <f t="shared" si="3"/>
        <v/>
      </c>
      <c r="AB69" s="131" t="str">
        <f t="shared" si="64"/>
        <v/>
      </c>
      <c r="AC69" s="132" t="str">
        <f t="shared" si="65"/>
        <v/>
      </c>
      <c r="AD69" s="133"/>
      <c r="AE69" s="134"/>
      <c r="AF69" s="135"/>
      <c r="AG69" s="136"/>
      <c r="AH69" s="136"/>
      <c r="AI69" s="134"/>
      <c r="AJ69" s="135"/>
    </row>
    <row r="70" spans="1:36" ht="49.5" customHeight="1" collapsed="1" x14ac:dyDescent="0.3">
      <c r="A70" s="6"/>
      <c r="B70" s="315" t="s">
        <v>131</v>
      </c>
      <c r="C70" s="316"/>
      <c r="D70" s="316"/>
      <c r="E70" s="316"/>
      <c r="F70" s="316"/>
      <c r="G70" s="316"/>
      <c r="H70" s="316"/>
      <c r="I70" s="316"/>
      <c r="J70" s="316"/>
      <c r="K70" s="316"/>
      <c r="L70" s="316"/>
      <c r="M70" s="316"/>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7"/>
    </row>
    <row r="72" spans="1:36" x14ac:dyDescent="0.3">
      <c r="A72" s="1"/>
      <c r="B72" s="23" t="s">
        <v>143</v>
      </c>
      <c r="C72" s="1"/>
      <c r="D72" s="1"/>
      <c r="F72" s="1"/>
    </row>
    <row r="73" spans="1:36" s="3" customFormat="1" ht="24" customHeight="1" x14ac:dyDescent="0.25">
      <c r="AE73" s="254" t="s">
        <v>251</v>
      </c>
      <c r="AF73" s="261" t="s">
        <v>249</v>
      </c>
    </row>
    <row r="74" spans="1:36" x14ac:dyDescent="0.3">
      <c r="A74" s="264"/>
      <c r="B74" s="265"/>
      <c r="C74" s="266" t="s">
        <v>258</v>
      </c>
      <c r="D74" s="267"/>
      <c r="E74" s="266"/>
      <c r="F74" s="267"/>
      <c r="G74" s="266" t="s">
        <v>260</v>
      </c>
      <c r="H74" s="266"/>
      <c r="I74" s="266"/>
      <c r="J74" s="266"/>
      <c r="K74" s="266"/>
      <c r="L74" s="266"/>
      <c r="M74" s="266"/>
      <c r="N74" s="266" t="s">
        <v>259</v>
      </c>
      <c r="O74" s="266"/>
      <c r="P74" s="266"/>
      <c r="Q74" s="266"/>
      <c r="R74" s="266"/>
      <c r="S74" s="266"/>
      <c r="T74" s="266"/>
      <c r="U74" s="266"/>
      <c r="V74" s="266"/>
      <c r="W74" s="266"/>
      <c r="X74" s="266"/>
      <c r="Y74" s="266"/>
      <c r="Z74" s="266"/>
      <c r="AA74" s="266"/>
      <c r="AB74" s="266"/>
      <c r="AC74" s="266"/>
      <c r="AD74" s="266"/>
      <c r="AE74" s="266"/>
      <c r="AF74" s="266"/>
      <c r="AG74" s="266"/>
      <c r="AH74" s="266"/>
      <c r="AI74" s="266"/>
      <c r="AJ74" s="268"/>
    </row>
    <row r="75" spans="1:36" s="3" customFormat="1" x14ac:dyDescent="0.25"/>
  </sheetData>
  <dataConsolidate/>
  <mergeCells count="129">
    <mergeCell ref="R3:AE3"/>
    <mergeCell ref="R4:AE4"/>
    <mergeCell ref="R5:AE5"/>
    <mergeCell ref="R6:AE6"/>
    <mergeCell ref="A4:B4"/>
    <mergeCell ref="A5:B5"/>
    <mergeCell ref="A6:B6"/>
    <mergeCell ref="A8:A9"/>
    <mergeCell ref="F8:F9"/>
    <mergeCell ref="E8:E9"/>
    <mergeCell ref="D8:D9"/>
    <mergeCell ref="C8:C9"/>
    <mergeCell ref="AD8:AD9"/>
    <mergeCell ref="C5:N5"/>
    <mergeCell ref="C6:N6"/>
    <mergeCell ref="O8:O9"/>
    <mergeCell ref="AC8:AC9"/>
    <mergeCell ref="AB8:AB9"/>
    <mergeCell ref="X8:X9"/>
    <mergeCell ref="P8:P9"/>
    <mergeCell ref="C4:N4"/>
    <mergeCell ref="O4:Q4"/>
    <mergeCell ref="AA8:AA9"/>
    <mergeCell ref="Y8:Y9"/>
    <mergeCell ref="Z8:Z9"/>
    <mergeCell ref="G8:G9"/>
    <mergeCell ref="H8:H9"/>
    <mergeCell ref="I8:I9"/>
    <mergeCell ref="K34:K39"/>
    <mergeCell ref="K46:K51"/>
    <mergeCell ref="K40:K45"/>
    <mergeCell ref="K28:K33"/>
    <mergeCell ref="K22:K27"/>
    <mergeCell ref="P18:P19"/>
    <mergeCell ref="C16:C17"/>
    <mergeCell ref="D16:D17"/>
    <mergeCell ref="E16:E17"/>
    <mergeCell ref="F16:F17"/>
    <mergeCell ref="A16:A17"/>
    <mergeCell ref="AE8:AE9"/>
    <mergeCell ref="AJ8:AJ9"/>
    <mergeCell ref="AI8:AI9"/>
    <mergeCell ref="AH8:AH9"/>
    <mergeCell ref="AG8:AG9"/>
    <mergeCell ref="AF8:AF9"/>
    <mergeCell ref="L8:L9"/>
    <mergeCell ref="M8:M9"/>
    <mergeCell ref="B8:B9"/>
    <mergeCell ref="N8:N9"/>
    <mergeCell ref="J8:J9"/>
    <mergeCell ref="K8:K9"/>
    <mergeCell ref="Q8:Q9"/>
    <mergeCell ref="R8:W8"/>
    <mergeCell ref="P16:P17"/>
    <mergeCell ref="AE16:AE17"/>
    <mergeCell ref="AF16:AF17"/>
    <mergeCell ref="AJ16:AJ17"/>
    <mergeCell ref="AG16:AG17"/>
    <mergeCell ref="AH16:AH17"/>
    <mergeCell ref="AI16:AI17"/>
    <mergeCell ref="AD16:AD17"/>
    <mergeCell ref="A58:A63"/>
    <mergeCell ref="B58:B63"/>
    <mergeCell ref="C58:C63"/>
    <mergeCell ref="D58:D63"/>
    <mergeCell ref="E58:E63"/>
    <mergeCell ref="F58:F63"/>
    <mergeCell ref="G58:G63"/>
    <mergeCell ref="H58:H63"/>
    <mergeCell ref="I58:I63"/>
    <mergeCell ref="A1:AJ2"/>
    <mergeCell ref="A7:G7"/>
    <mergeCell ref="H7:N7"/>
    <mergeCell ref="O7:W7"/>
    <mergeCell ref="X7:AD7"/>
    <mergeCell ref="AE7:AJ7"/>
    <mergeCell ref="M58:M63"/>
    <mergeCell ref="N58:N63"/>
    <mergeCell ref="A64:A69"/>
    <mergeCell ref="B64:B69"/>
    <mergeCell ref="C64:C69"/>
    <mergeCell ref="D64:D69"/>
    <mergeCell ref="E64:E69"/>
    <mergeCell ref="F64:F69"/>
    <mergeCell ref="G64:G69"/>
    <mergeCell ref="H64:H69"/>
    <mergeCell ref="I64:I69"/>
    <mergeCell ref="J64:J69"/>
    <mergeCell ref="K64:K69"/>
    <mergeCell ref="L64:L69"/>
    <mergeCell ref="M64:M69"/>
    <mergeCell ref="AB16:AB17"/>
    <mergeCell ref="AC16:AC17"/>
    <mergeCell ref="N64:N69"/>
    <mergeCell ref="B70:AJ70"/>
    <mergeCell ref="B16:B17"/>
    <mergeCell ref="G16:G17"/>
    <mergeCell ref="H16:H17"/>
    <mergeCell ref="I16:I17"/>
    <mergeCell ref="J16:J17"/>
    <mergeCell ref="L16:L17"/>
    <mergeCell ref="M16:M17"/>
    <mergeCell ref="N16:N17"/>
    <mergeCell ref="O16:O17"/>
    <mergeCell ref="Q16:Q17"/>
    <mergeCell ref="R16:R17"/>
    <mergeCell ref="S16:S17"/>
    <mergeCell ref="T16:T17"/>
    <mergeCell ref="U16:U17"/>
    <mergeCell ref="V16:V17"/>
    <mergeCell ref="W16:W17"/>
    <mergeCell ref="Y16:Y17"/>
    <mergeCell ref="Z16:Z17"/>
    <mergeCell ref="AA16:AA17"/>
    <mergeCell ref="J58:J63"/>
    <mergeCell ref="K58:K63"/>
    <mergeCell ref="L58:L63"/>
    <mergeCell ref="K52:K57"/>
    <mergeCell ref="AF40:AF41"/>
    <mergeCell ref="AG40:AG41"/>
    <mergeCell ref="AF10:AF11"/>
    <mergeCell ref="P22:P23"/>
    <mergeCell ref="AE22:AE23"/>
    <mergeCell ref="AF22:AF23"/>
    <mergeCell ref="AG22:AG23"/>
    <mergeCell ref="AH22:AH23"/>
    <mergeCell ref="AG28:AG29"/>
    <mergeCell ref="AF28:AF29"/>
    <mergeCell ref="AG34:AG35"/>
  </mergeCells>
  <conditionalFormatting sqref="H10 H16">
    <cfRule type="cellIs" dxfId="234" priority="319" operator="equal">
      <formula>"Muy Alta"</formula>
    </cfRule>
    <cfRule type="cellIs" dxfId="233" priority="320" operator="equal">
      <formula>"Alta"</formula>
    </cfRule>
    <cfRule type="cellIs" dxfId="232" priority="321" operator="equal">
      <formula>"Media"</formula>
    </cfRule>
    <cfRule type="cellIs" dxfId="231" priority="322" operator="equal">
      <formula>"Baja"</formula>
    </cfRule>
    <cfRule type="cellIs" dxfId="230" priority="323" operator="equal">
      <formula>"Muy Baja"</formula>
    </cfRule>
  </conditionalFormatting>
  <conditionalFormatting sqref="L10 L16 L22 L28 L34 L40 L46 L52 L58 L64">
    <cfRule type="cellIs" dxfId="229" priority="314" operator="equal">
      <formula>"Catastrófico"</formula>
    </cfRule>
    <cfRule type="cellIs" dxfId="228" priority="315" operator="equal">
      <formula>"Mayor"</formula>
    </cfRule>
    <cfRule type="cellIs" dxfId="227" priority="316" operator="equal">
      <formula>"Moderado"</formula>
    </cfRule>
    <cfRule type="cellIs" dxfId="226" priority="317" operator="equal">
      <formula>"Menor"</formula>
    </cfRule>
    <cfRule type="cellIs" dxfId="225" priority="318" operator="equal">
      <formula>"Leve"</formula>
    </cfRule>
  </conditionalFormatting>
  <conditionalFormatting sqref="N10">
    <cfRule type="cellIs" dxfId="224" priority="310" operator="equal">
      <formula>"Extremo"</formula>
    </cfRule>
    <cfRule type="cellIs" dxfId="223" priority="311" operator="equal">
      <formula>"Alto"</formula>
    </cfRule>
    <cfRule type="cellIs" dxfId="222" priority="312" operator="equal">
      <formula>"Moderado"</formula>
    </cfRule>
    <cfRule type="cellIs" dxfId="221" priority="313" operator="equal">
      <formula>"Bajo"</formula>
    </cfRule>
  </conditionalFormatting>
  <conditionalFormatting sqref="Y10:Y15">
    <cfRule type="cellIs" dxfId="220" priority="305" operator="equal">
      <formula>"Muy Alta"</formula>
    </cfRule>
    <cfRule type="cellIs" dxfId="219" priority="306" operator="equal">
      <formula>"Alta"</formula>
    </cfRule>
    <cfRule type="cellIs" dxfId="218" priority="307" operator="equal">
      <formula>"Media"</formula>
    </cfRule>
    <cfRule type="cellIs" dxfId="217" priority="308" operator="equal">
      <formula>"Baja"</formula>
    </cfRule>
    <cfRule type="cellIs" dxfId="216" priority="309" operator="equal">
      <formula>"Muy Baja"</formula>
    </cfRule>
  </conditionalFormatting>
  <conditionalFormatting sqref="AA10:AA15">
    <cfRule type="cellIs" dxfId="215" priority="300" operator="equal">
      <formula>"Catastrófico"</formula>
    </cfRule>
    <cfRule type="cellIs" dxfId="214" priority="301" operator="equal">
      <formula>"Mayor"</formula>
    </cfRule>
    <cfRule type="cellIs" dxfId="213" priority="302" operator="equal">
      <formula>"Moderado"</formula>
    </cfRule>
    <cfRule type="cellIs" dxfId="212" priority="303" operator="equal">
      <formula>"Menor"</formula>
    </cfRule>
    <cfRule type="cellIs" dxfId="211" priority="304" operator="equal">
      <formula>"Leve"</formula>
    </cfRule>
  </conditionalFormatting>
  <conditionalFormatting sqref="AC10:AC15">
    <cfRule type="cellIs" dxfId="210" priority="296" operator="equal">
      <formula>"Extremo"</formula>
    </cfRule>
    <cfRule type="cellIs" dxfId="209" priority="297" operator="equal">
      <formula>"Alto"</formula>
    </cfRule>
    <cfRule type="cellIs" dxfId="208" priority="298" operator="equal">
      <formula>"Moderado"</formula>
    </cfRule>
    <cfRule type="cellIs" dxfId="207" priority="299" operator="equal">
      <formula>"Bajo"</formula>
    </cfRule>
  </conditionalFormatting>
  <conditionalFormatting sqref="H58">
    <cfRule type="cellIs" dxfId="206" priority="53" operator="equal">
      <formula>"Muy Alta"</formula>
    </cfRule>
    <cfRule type="cellIs" dxfId="205" priority="54" operator="equal">
      <formula>"Alta"</formula>
    </cfRule>
    <cfRule type="cellIs" dxfId="204" priority="55" operator="equal">
      <formula>"Media"</formula>
    </cfRule>
    <cfRule type="cellIs" dxfId="203" priority="56" operator="equal">
      <formula>"Baja"</formula>
    </cfRule>
    <cfRule type="cellIs" dxfId="202" priority="57" operator="equal">
      <formula>"Muy Baja"</formula>
    </cfRule>
  </conditionalFormatting>
  <conditionalFormatting sqref="N16">
    <cfRule type="cellIs" dxfId="201" priority="240" operator="equal">
      <formula>"Extremo"</formula>
    </cfRule>
    <cfRule type="cellIs" dxfId="200" priority="241" operator="equal">
      <formula>"Alto"</formula>
    </cfRule>
    <cfRule type="cellIs" dxfId="199" priority="242" operator="equal">
      <formula>"Moderado"</formula>
    </cfRule>
    <cfRule type="cellIs" dxfId="198" priority="243" operator="equal">
      <formula>"Bajo"</formula>
    </cfRule>
  </conditionalFormatting>
  <conditionalFormatting sqref="Y16 Y18:Y21">
    <cfRule type="cellIs" dxfId="197" priority="235" operator="equal">
      <formula>"Muy Alta"</formula>
    </cfRule>
    <cfRule type="cellIs" dxfId="196" priority="236" operator="equal">
      <formula>"Alta"</formula>
    </cfRule>
    <cfRule type="cellIs" dxfId="195" priority="237" operator="equal">
      <formula>"Media"</formula>
    </cfRule>
    <cfRule type="cellIs" dxfId="194" priority="238" operator="equal">
      <formula>"Baja"</formula>
    </cfRule>
    <cfRule type="cellIs" dxfId="193" priority="239" operator="equal">
      <formula>"Muy Baja"</formula>
    </cfRule>
  </conditionalFormatting>
  <conditionalFormatting sqref="AA16 AA18:AA21">
    <cfRule type="cellIs" dxfId="192" priority="230" operator="equal">
      <formula>"Catastrófico"</formula>
    </cfRule>
    <cfRule type="cellIs" dxfId="191" priority="231" operator="equal">
      <formula>"Mayor"</formula>
    </cfRule>
    <cfRule type="cellIs" dxfId="190" priority="232" operator="equal">
      <formula>"Moderado"</formula>
    </cfRule>
    <cfRule type="cellIs" dxfId="189" priority="233" operator="equal">
      <formula>"Menor"</formula>
    </cfRule>
    <cfRule type="cellIs" dxfId="188" priority="234" operator="equal">
      <formula>"Leve"</formula>
    </cfRule>
  </conditionalFormatting>
  <conditionalFormatting sqref="AC16 AC18:AC21">
    <cfRule type="cellIs" dxfId="187" priority="226" operator="equal">
      <formula>"Extremo"</formula>
    </cfRule>
    <cfRule type="cellIs" dxfId="186" priority="227" operator="equal">
      <formula>"Alto"</formula>
    </cfRule>
    <cfRule type="cellIs" dxfId="185" priority="228" operator="equal">
      <formula>"Moderado"</formula>
    </cfRule>
    <cfRule type="cellIs" dxfId="184" priority="229" operator="equal">
      <formula>"Bajo"</formula>
    </cfRule>
  </conditionalFormatting>
  <conditionalFormatting sqref="H22">
    <cfRule type="cellIs" dxfId="183" priority="221" operator="equal">
      <formula>"Muy Alta"</formula>
    </cfRule>
    <cfRule type="cellIs" dxfId="182" priority="222" operator="equal">
      <formula>"Alta"</formula>
    </cfRule>
    <cfRule type="cellIs" dxfId="181" priority="223" operator="equal">
      <formula>"Media"</formula>
    </cfRule>
    <cfRule type="cellIs" dxfId="180" priority="224" operator="equal">
      <formula>"Baja"</formula>
    </cfRule>
    <cfRule type="cellIs" dxfId="179" priority="225" operator="equal">
      <formula>"Muy Baja"</formula>
    </cfRule>
  </conditionalFormatting>
  <conditionalFormatting sqref="N22">
    <cfRule type="cellIs" dxfId="178" priority="212" operator="equal">
      <formula>"Extremo"</formula>
    </cfRule>
    <cfRule type="cellIs" dxfId="177" priority="213" operator="equal">
      <formula>"Alto"</formula>
    </cfRule>
    <cfRule type="cellIs" dxfId="176" priority="214" operator="equal">
      <formula>"Moderado"</formula>
    </cfRule>
    <cfRule type="cellIs" dxfId="175" priority="215" operator="equal">
      <formula>"Bajo"</formula>
    </cfRule>
  </conditionalFormatting>
  <conditionalFormatting sqref="Y22:Y27">
    <cfRule type="cellIs" dxfId="174" priority="207" operator="equal">
      <formula>"Muy Alta"</formula>
    </cfRule>
    <cfRule type="cellIs" dxfId="173" priority="208" operator="equal">
      <formula>"Alta"</formula>
    </cfRule>
    <cfRule type="cellIs" dxfId="172" priority="209" operator="equal">
      <formula>"Media"</formula>
    </cfRule>
    <cfRule type="cellIs" dxfId="171" priority="210" operator="equal">
      <formula>"Baja"</formula>
    </cfRule>
    <cfRule type="cellIs" dxfId="170" priority="211" operator="equal">
      <formula>"Muy Baja"</formula>
    </cfRule>
  </conditionalFormatting>
  <conditionalFormatting sqref="AA22:AA27">
    <cfRule type="cellIs" dxfId="169" priority="202" operator="equal">
      <formula>"Catastrófico"</formula>
    </cfRule>
    <cfRule type="cellIs" dxfId="168" priority="203" operator="equal">
      <formula>"Mayor"</formula>
    </cfRule>
    <cfRule type="cellIs" dxfId="167" priority="204" operator="equal">
      <formula>"Moderado"</formula>
    </cfRule>
    <cfRule type="cellIs" dxfId="166" priority="205" operator="equal">
      <formula>"Menor"</formula>
    </cfRule>
    <cfRule type="cellIs" dxfId="165" priority="206" operator="equal">
      <formula>"Leve"</formula>
    </cfRule>
  </conditionalFormatting>
  <conditionalFormatting sqref="AC22:AC27">
    <cfRule type="cellIs" dxfId="164" priority="198" operator="equal">
      <formula>"Extremo"</formula>
    </cfRule>
    <cfRule type="cellIs" dxfId="163" priority="199" operator="equal">
      <formula>"Alto"</formula>
    </cfRule>
    <cfRule type="cellIs" dxfId="162" priority="200" operator="equal">
      <formula>"Moderado"</formula>
    </cfRule>
    <cfRule type="cellIs" dxfId="161" priority="201" operator="equal">
      <formula>"Bajo"</formula>
    </cfRule>
  </conditionalFormatting>
  <conditionalFormatting sqref="H28">
    <cfRule type="cellIs" dxfId="160" priority="193" operator="equal">
      <formula>"Muy Alta"</formula>
    </cfRule>
    <cfRule type="cellIs" dxfId="159" priority="194" operator="equal">
      <formula>"Alta"</formula>
    </cfRule>
    <cfRule type="cellIs" dxfId="158" priority="195" operator="equal">
      <formula>"Media"</formula>
    </cfRule>
    <cfRule type="cellIs" dxfId="157" priority="196" operator="equal">
      <formula>"Baja"</formula>
    </cfRule>
    <cfRule type="cellIs" dxfId="156" priority="197" operator="equal">
      <formula>"Muy Baja"</formula>
    </cfRule>
  </conditionalFormatting>
  <conditionalFormatting sqref="N28">
    <cfRule type="cellIs" dxfId="155" priority="184" operator="equal">
      <formula>"Extremo"</formula>
    </cfRule>
    <cfRule type="cellIs" dxfId="154" priority="185" operator="equal">
      <formula>"Alto"</formula>
    </cfRule>
    <cfRule type="cellIs" dxfId="153" priority="186" operator="equal">
      <formula>"Moderado"</formula>
    </cfRule>
    <cfRule type="cellIs" dxfId="152" priority="187" operator="equal">
      <formula>"Bajo"</formula>
    </cfRule>
  </conditionalFormatting>
  <conditionalFormatting sqref="Y28:Y33">
    <cfRule type="cellIs" dxfId="151" priority="179" operator="equal">
      <formula>"Muy Alta"</formula>
    </cfRule>
    <cfRule type="cellIs" dxfId="150" priority="180" operator="equal">
      <formula>"Alta"</formula>
    </cfRule>
    <cfRule type="cellIs" dxfId="149" priority="181" operator="equal">
      <formula>"Media"</formula>
    </cfRule>
    <cfRule type="cellIs" dxfId="148" priority="182" operator="equal">
      <formula>"Baja"</formula>
    </cfRule>
    <cfRule type="cellIs" dxfId="147" priority="183" operator="equal">
      <formula>"Muy Baja"</formula>
    </cfRule>
  </conditionalFormatting>
  <conditionalFormatting sqref="AA28:AA33">
    <cfRule type="cellIs" dxfId="146" priority="174" operator="equal">
      <formula>"Catastrófico"</formula>
    </cfRule>
    <cfRule type="cellIs" dxfId="145" priority="175" operator="equal">
      <formula>"Mayor"</formula>
    </cfRule>
    <cfRule type="cellIs" dxfId="144" priority="176" operator="equal">
      <formula>"Moderado"</formula>
    </cfRule>
    <cfRule type="cellIs" dxfId="143" priority="177" operator="equal">
      <formula>"Menor"</formula>
    </cfRule>
    <cfRule type="cellIs" dxfId="142" priority="178" operator="equal">
      <formula>"Leve"</formula>
    </cfRule>
  </conditionalFormatting>
  <conditionalFormatting sqref="AC28:AC33">
    <cfRule type="cellIs" dxfId="141" priority="170" operator="equal">
      <formula>"Extremo"</formula>
    </cfRule>
    <cfRule type="cellIs" dxfId="140" priority="171" operator="equal">
      <formula>"Alto"</formula>
    </cfRule>
    <cfRule type="cellIs" dxfId="139" priority="172" operator="equal">
      <formula>"Moderado"</formula>
    </cfRule>
    <cfRule type="cellIs" dxfId="138" priority="173" operator="equal">
      <formula>"Bajo"</formula>
    </cfRule>
  </conditionalFormatting>
  <conditionalFormatting sqref="H34">
    <cfRule type="cellIs" dxfId="137" priority="165" operator="equal">
      <formula>"Muy Alta"</formula>
    </cfRule>
    <cfRule type="cellIs" dxfId="136" priority="166" operator="equal">
      <formula>"Alta"</formula>
    </cfRule>
    <cfRule type="cellIs" dxfId="135" priority="167" operator="equal">
      <formula>"Media"</formula>
    </cfRule>
    <cfRule type="cellIs" dxfId="134" priority="168" operator="equal">
      <formula>"Baja"</formula>
    </cfRule>
    <cfRule type="cellIs" dxfId="133" priority="169" operator="equal">
      <formula>"Muy Baja"</formula>
    </cfRule>
  </conditionalFormatting>
  <conditionalFormatting sqref="N34">
    <cfRule type="cellIs" dxfId="132" priority="156" operator="equal">
      <formula>"Extremo"</formula>
    </cfRule>
    <cfRule type="cellIs" dxfId="131" priority="157" operator="equal">
      <formula>"Alto"</formula>
    </cfRule>
    <cfRule type="cellIs" dxfId="130" priority="158" operator="equal">
      <formula>"Moderado"</formula>
    </cfRule>
    <cfRule type="cellIs" dxfId="129" priority="159" operator="equal">
      <formula>"Bajo"</formula>
    </cfRule>
  </conditionalFormatting>
  <conditionalFormatting sqref="Y34:Y39">
    <cfRule type="cellIs" dxfId="128" priority="151" operator="equal">
      <formula>"Muy Alta"</formula>
    </cfRule>
    <cfRule type="cellIs" dxfId="127" priority="152" operator="equal">
      <formula>"Alta"</formula>
    </cfRule>
    <cfRule type="cellIs" dxfId="126" priority="153" operator="equal">
      <formula>"Media"</formula>
    </cfRule>
    <cfRule type="cellIs" dxfId="125" priority="154" operator="equal">
      <formula>"Baja"</formula>
    </cfRule>
    <cfRule type="cellIs" dxfId="124" priority="155" operator="equal">
      <formula>"Muy Baja"</formula>
    </cfRule>
  </conditionalFormatting>
  <conditionalFormatting sqref="AA34:AA39">
    <cfRule type="cellIs" dxfId="123" priority="146" operator="equal">
      <formula>"Catastrófico"</formula>
    </cfRule>
    <cfRule type="cellIs" dxfId="122" priority="147" operator="equal">
      <formula>"Mayor"</formula>
    </cfRule>
    <cfRule type="cellIs" dxfId="121" priority="148" operator="equal">
      <formula>"Moderado"</formula>
    </cfRule>
    <cfRule type="cellIs" dxfId="120" priority="149" operator="equal">
      <formula>"Menor"</formula>
    </cfRule>
    <cfRule type="cellIs" dxfId="119" priority="150" operator="equal">
      <formula>"Leve"</formula>
    </cfRule>
  </conditionalFormatting>
  <conditionalFormatting sqref="AC34:AC39">
    <cfRule type="cellIs" dxfId="118" priority="142" operator="equal">
      <formula>"Extremo"</formula>
    </cfRule>
    <cfRule type="cellIs" dxfId="117" priority="143" operator="equal">
      <formula>"Alto"</formula>
    </cfRule>
    <cfRule type="cellIs" dxfId="116" priority="144" operator="equal">
      <formula>"Moderado"</formula>
    </cfRule>
    <cfRule type="cellIs" dxfId="115" priority="145" operator="equal">
      <formula>"Bajo"</formula>
    </cfRule>
  </conditionalFormatting>
  <conditionalFormatting sqref="H40">
    <cfRule type="cellIs" dxfId="114" priority="137" operator="equal">
      <formula>"Muy Alta"</formula>
    </cfRule>
    <cfRule type="cellIs" dxfId="113" priority="138" operator="equal">
      <formula>"Alta"</formula>
    </cfRule>
    <cfRule type="cellIs" dxfId="112" priority="139" operator="equal">
      <formula>"Media"</formula>
    </cfRule>
    <cfRule type="cellIs" dxfId="111" priority="140" operator="equal">
      <formula>"Baja"</formula>
    </cfRule>
    <cfRule type="cellIs" dxfId="110" priority="141" operator="equal">
      <formula>"Muy Baja"</formula>
    </cfRule>
  </conditionalFormatting>
  <conditionalFormatting sqref="N40">
    <cfRule type="cellIs" dxfId="109" priority="128" operator="equal">
      <formula>"Extremo"</formula>
    </cfRule>
    <cfRule type="cellIs" dxfId="108" priority="129" operator="equal">
      <formula>"Alto"</formula>
    </cfRule>
    <cfRule type="cellIs" dxfId="107" priority="130" operator="equal">
      <formula>"Moderado"</formula>
    </cfRule>
    <cfRule type="cellIs" dxfId="106" priority="131" operator="equal">
      <formula>"Bajo"</formula>
    </cfRule>
  </conditionalFormatting>
  <conditionalFormatting sqref="Y40:Y45">
    <cfRule type="cellIs" dxfId="105" priority="123" operator="equal">
      <formula>"Muy Alta"</formula>
    </cfRule>
    <cfRule type="cellIs" dxfId="104" priority="124" operator="equal">
      <formula>"Alta"</formula>
    </cfRule>
    <cfRule type="cellIs" dxfId="103" priority="125" operator="equal">
      <formula>"Media"</formula>
    </cfRule>
    <cfRule type="cellIs" dxfId="102" priority="126" operator="equal">
      <formula>"Baja"</formula>
    </cfRule>
    <cfRule type="cellIs" dxfId="101" priority="127" operator="equal">
      <formula>"Muy Baja"</formula>
    </cfRule>
  </conditionalFormatting>
  <conditionalFormatting sqref="AA40:AA45">
    <cfRule type="cellIs" dxfId="100" priority="118" operator="equal">
      <formula>"Catastrófico"</formula>
    </cfRule>
    <cfRule type="cellIs" dxfId="99" priority="119" operator="equal">
      <formula>"Mayor"</formula>
    </cfRule>
    <cfRule type="cellIs" dxfId="98" priority="120" operator="equal">
      <formula>"Moderado"</formula>
    </cfRule>
    <cfRule type="cellIs" dxfId="97" priority="121" operator="equal">
      <formula>"Menor"</formula>
    </cfRule>
    <cfRule type="cellIs" dxfId="96" priority="122" operator="equal">
      <formula>"Leve"</formula>
    </cfRule>
  </conditionalFormatting>
  <conditionalFormatting sqref="AC40:AC45">
    <cfRule type="cellIs" dxfId="95" priority="114" operator="equal">
      <formula>"Extremo"</formula>
    </cfRule>
    <cfRule type="cellIs" dxfId="94" priority="115" operator="equal">
      <formula>"Alto"</formula>
    </cfRule>
    <cfRule type="cellIs" dxfId="93" priority="116" operator="equal">
      <formula>"Moderado"</formula>
    </cfRule>
    <cfRule type="cellIs" dxfId="92" priority="117" operator="equal">
      <formula>"Bajo"</formula>
    </cfRule>
  </conditionalFormatting>
  <conditionalFormatting sqref="H46">
    <cfRule type="cellIs" dxfId="91" priority="109" operator="equal">
      <formula>"Muy Alta"</formula>
    </cfRule>
    <cfRule type="cellIs" dxfId="90" priority="110" operator="equal">
      <formula>"Alta"</formula>
    </cfRule>
    <cfRule type="cellIs" dxfId="89" priority="111" operator="equal">
      <formula>"Media"</formula>
    </cfRule>
    <cfRule type="cellIs" dxfId="88" priority="112" operator="equal">
      <formula>"Baja"</formula>
    </cfRule>
    <cfRule type="cellIs" dxfId="87" priority="113" operator="equal">
      <formula>"Muy Baja"</formula>
    </cfRule>
  </conditionalFormatting>
  <conditionalFormatting sqref="N46">
    <cfRule type="cellIs" dxfId="86" priority="100" operator="equal">
      <formula>"Extremo"</formula>
    </cfRule>
    <cfRule type="cellIs" dxfId="85" priority="101" operator="equal">
      <formula>"Alto"</formula>
    </cfRule>
    <cfRule type="cellIs" dxfId="84" priority="102" operator="equal">
      <formula>"Moderado"</formula>
    </cfRule>
    <cfRule type="cellIs" dxfId="83" priority="103" operator="equal">
      <formula>"Bajo"</formula>
    </cfRule>
  </conditionalFormatting>
  <conditionalFormatting sqref="Y46:Y51">
    <cfRule type="cellIs" dxfId="82" priority="95" operator="equal">
      <formula>"Muy Alta"</formula>
    </cfRule>
    <cfRule type="cellIs" dxfId="81" priority="96" operator="equal">
      <formula>"Alta"</formula>
    </cfRule>
    <cfRule type="cellIs" dxfId="80" priority="97" operator="equal">
      <formula>"Media"</formula>
    </cfRule>
    <cfRule type="cellIs" dxfId="79" priority="98" operator="equal">
      <formula>"Baja"</formula>
    </cfRule>
    <cfRule type="cellIs" dxfId="78" priority="99" operator="equal">
      <formula>"Muy Baja"</formula>
    </cfRule>
  </conditionalFormatting>
  <conditionalFormatting sqref="AA46:AA51">
    <cfRule type="cellIs" dxfId="77" priority="90" operator="equal">
      <formula>"Catastrófico"</formula>
    </cfRule>
    <cfRule type="cellIs" dxfId="76" priority="91" operator="equal">
      <formula>"Mayor"</formula>
    </cfRule>
    <cfRule type="cellIs" dxfId="75" priority="92" operator="equal">
      <formula>"Moderado"</formula>
    </cfRule>
    <cfRule type="cellIs" dxfId="74" priority="93" operator="equal">
      <formula>"Menor"</formula>
    </cfRule>
    <cfRule type="cellIs" dxfId="73" priority="94" operator="equal">
      <formula>"Leve"</formula>
    </cfRule>
  </conditionalFormatting>
  <conditionalFormatting sqref="AC46:AC51">
    <cfRule type="cellIs" dxfId="72" priority="86" operator="equal">
      <formula>"Extremo"</formula>
    </cfRule>
    <cfRule type="cellIs" dxfId="71" priority="87" operator="equal">
      <formula>"Alto"</formula>
    </cfRule>
    <cfRule type="cellIs" dxfId="70" priority="88" operator="equal">
      <formula>"Moderado"</formula>
    </cfRule>
    <cfRule type="cellIs" dxfId="69" priority="89" operator="equal">
      <formula>"Bajo"</formula>
    </cfRule>
  </conditionalFormatting>
  <conditionalFormatting sqref="H52">
    <cfRule type="cellIs" dxfId="68" priority="81" operator="equal">
      <formula>"Muy Alta"</formula>
    </cfRule>
    <cfRule type="cellIs" dxfId="67" priority="82" operator="equal">
      <formula>"Alta"</formula>
    </cfRule>
    <cfRule type="cellIs" dxfId="66" priority="83" operator="equal">
      <formula>"Media"</formula>
    </cfRule>
    <cfRule type="cellIs" dxfId="65" priority="84" operator="equal">
      <formula>"Baja"</formula>
    </cfRule>
    <cfRule type="cellIs" dxfId="64" priority="85" operator="equal">
      <formula>"Muy Baja"</formula>
    </cfRule>
  </conditionalFormatting>
  <conditionalFormatting sqref="N52">
    <cfRule type="cellIs" dxfId="63" priority="72" operator="equal">
      <formula>"Extremo"</formula>
    </cfRule>
    <cfRule type="cellIs" dxfId="62" priority="73" operator="equal">
      <formula>"Alto"</formula>
    </cfRule>
    <cfRule type="cellIs" dxfId="61" priority="74" operator="equal">
      <formula>"Moderado"</formula>
    </cfRule>
    <cfRule type="cellIs" dxfId="60" priority="75" operator="equal">
      <formula>"Bajo"</formula>
    </cfRule>
  </conditionalFormatting>
  <conditionalFormatting sqref="Y52:Y57">
    <cfRule type="cellIs" dxfId="59" priority="67" operator="equal">
      <formula>"Muy Alta"</formula>
    </cfRule>
    <cfRule type="cellIs" dxfId="58" priority="68" operator="equal">
      <formula>"Alta"</formula>
    </cfRule>
    <cfRule type="cellIs" dxfId="57" priority="69" operator="equal">
      <formula>"Media"</formula>
    </cfRule>
    <cfRule type="cellIs" dxfId="56" priority="70" operator="equal">
      <formula>"Baja"</formula>
    </cfRule>
    <cfRule type="cellIs" dxfId="55" priority="71" operator="equal">
      <formula>"Muy Baja"</formula>
    </cfRule>
  </conditionalFormatting>
  <conditionalFormatting sqref="AA52:AA57">
    <cfRule type="cellIs" dxfId="54" priority="62" operator="equal">
      <formula>"Catastrófico"</formula>
    </cfRule>
    <cfRule type="cellIs" dxfId="53" priority="63" operator="equal">
      <formula>"Mayor"</formula>
    </cfRule>
    <cfRule type="cellIs" dxfId="52" priority="64" operator="equal">
      <formula>"Moderado"</formula>
    </cfRule>
    <cfRule type="cellIs" dxfId="51" priority="65" operator="equal">
      <formula>"Menor"</formula>
    </cfRule>
    <cfRule type="cellIs" dxfId="50" priority="66" operator="equal">
      <formula>"Leve"</formula>
    </cfRule>
  </conditionalFormatting>
  <conditionalFormatting sqref="AC52:AC57">
    <cfRule type="cellIs" dxfId="49" priority="58" operator="equal">
      <formula>"Extremo"</formula>
    </cfRule>
    <cfRule type="cellIs" dxfId="48" priority="59" operator="equal">
      <formula>"Alto"</formula>
    </cfRule>
    <cfRule type="cellIs" dxfId="47" priority="60" operator="equal">
      <formula>"Moderado"</formula>
    </cfRule>
    <cfRule type="cellIs" dxfId="46" priority="61" operator="equal">
      <formula>"Bajo"</formula>
    </cfRule>
  </conditionalFormatting>
  <conditionalFormatting sqref="N58">
    <cfRule type="cellIs" dxfId="45" priority="44" operator="equal">
      <formula>"Extremo"</formula>
    </cfRule>
    <cfRule type="cellIs" dxfId="44" priority="45" operator="equal">
      <formula>"Alto"</formula>
    </cfRule>
    <cfRule type="cellIs" dxfId="43" priority="46" operator="equal">
      <formula>"Moderado"</formula>
    </cfRule>
    <cfRule type="cellIs" dxfId="42" priority="47" operator="equal">
      <formula>"Bajo"</formula>
    </cfRule>
  </conditionalFormatting>
  <conditionalFormatting sqref="Y58:Y63">
    <cfRule type="cellIs" dxfId="41" priority="39" operator="equal">
      <formula>"Muy Alta"</formula>
    </cfRule>
    <cfRule type="cellIs" dxfId="40" priority="40" operator="equal">
      <formula>"Alta"</formula>
    </cfRule>
    <cfRule type="cellIs" dxfId="39" priority="41" operator="equal">
      <formula>"Media"</formula>
    </cfRule>
    <cfRule type="cellIs" dxfId="38" priority="42" operator="equal">
      <formula>"Baja"</formula>
    </cfRule>
    <cfRule type="cellIs" dxfId="37" priority="43" operator="equal">
      <formula>"Muy Baja"</formula>
    </cfRule>
  </conditionalFormatting>
  <conditionalFormatting sqref="AA58:AA63">
    <cfRule type="cellIs" dxfId="36" priority="34" operator="equal">
      <formula>"Catastrófico"</formula>
    </cfRule>
    <cfRule type="cellIs" dxfId="35" priority="35" operator="equal">
      <formula>"Mayor"</formula>
    </cfRule>
    <cfRule type="cellIs" dxfId="34" priority="36" operator="equal">
      <formula>"Moderado"</formula>
    </cfRule>
    <cfRule type="cellIs" dxfId="33" priority="37" operator="equal">
      <formula>"Menor"</formula>
    </cfRule>
    <cfRule type="cellIs" dxfId="32" priority="38" operator="equal">
      <formula>"Leve"</formula>
    </cfRule>
  </conditionalFormatting>
  <conditionalFormatting sqref="AC58:AC63">
    <cfRule type="cellIs" dxfId="31" priority="30" operator="equal">
      <formula>"Extremo"</formula>
    </cfRule>
    <cfRule type="cellIs" dxfId="30" priority="31" operator="equal">
      <formula>"Alto"</formula>
    </cfRule>
    <cfRule type="cellIs" dxfId="29" priority="32" operator="equal">
      <formula>"Moderado"</formula>
    </cfRule>
    <cfRule type="cellIs" dxfId="28" priority="33" operator="equal">
      <formula>"Bajo"</formula>
    </cfRule>
  </conditionalFormatting>
  <conditionalFormatting sqref="H64">
    <cfRule type="cellIs" dxfId="27" priority="25" operator="equal">
      <formula>"Muy Alta"</formula>
    </cfRule>
    <cfRule type="cellIs" dxfId="26" priority="26" operator="equal">
      <formula>"Alta"</formula>
    </cfRule>
    <cfRule type="cellIs" dxfId="25" priority="27" operator="equal">
      <formula>"Media"</formula>
    </cfRule>
    <cfRule type="cellIs" dxfId="24" priority="28" operator="equal">
      <formula>"Baja"</formula>
    </cfRule>
    <cfRule type="cellIs" dxfId="23" priority="29" operator="equal">
      <formula>"Muy Baja"</formula>
    </cfRule>
  </conditionalFormatting>
  <conditionalFormatting sqref="N64">
    <cfRule type="cellIs" dxfId="22" priority="16" operator="equal">
      <formula>"Extremo"</formula>
    </cfRule>
    <cfRule type="cellIs" dxfId="21" priority="17" operator="equal">
      <formula>"Alto"</formula>
    </cfRule>
    <cfRule type="cellIs" dxfId="20" priority="18" operator="equal">
      <formula>"Moderado"</formula>
    </cfRule>
    <cfRule type="cellIs" dxfId="19" priority="19" operator="equal">
      <formula>"Bajo"</formula>
    </cfRule>
  </conditionalFormatting>
  <conditionalFormatting sqref="Y64:Y69">
    <cfRule type="cellIs" dxfId="18" priority="11" operator="equal">
      <formula>"Muy Alta"</formula>
    </cfRule>
    <cfRule type="cellIs" dxfId="17" priority="12" operator="equal">
      <formula>"Alta"</formula>
    </cfRule>
    <cfRule type="cellIs" dxfId="16" priority="13" operator="equal">
      <formula>"Media"</formula>
    </cfRule>
    <cfRule type="cellIs" dxfId="15" priority="14" operator="equal">
      <formula>"Baja"</formula>
    </cfRule>
    <cfRule type="cellIs" dxfId="14" priority="15" operator="equal">
      <formula>"Muy Baja"</formula>
    </cfRule>
  </conditionalFormatting>
  <conditionalFormatting sqref="AA64:AA69">
    <cfRule type="cellIs" dxfId="13" priority="6" operator="equal">
      <formula>"Catastrófico"</formula>
    </cfRule>
    <cfRule type="cellIs" dxfId="12" priority="7" operator="equal">
      <formula>"Mayor"</formula>
    </cfRule>
    <cfRule type="cellIs" dxfId="11" priority="8" operator="equal">
      <formula>"Moderado"</formula>
    </cfRule>
    <cfRule type="cellIs" dxfId="10" priority="9" operator="equal">
      <formula>"Menor"</formula>
    </cfRule>
    <cfRule type="cellIs" dxfId="9" priority="10" operator="equal">
      <formula>"Leve"</formula>
    </cfRule>
  </conditionalFormatting>
  <conditionalFormatting sqref="AC64:AC69">
    <cfRule type="cellIs" dxfId="8" priority="2" operator="equal">
      <formula>"Extremo"</formula>
    </cfRule>
    <cfRule type="cellIs" dxfId="7" priority="3" operator="equal">
      <formula>"Alto"</formula>
    </cfRule>
    <cfRule type="cellIs" dxfId="6" priority="4" operator="equal">
      <formula>"Moderado"</formula>
    </cfRule>
    <cfRule type="cellIs" dxfId="5" priority="5" operator="equal">
      <formula>"Bajo"</formula>
    </cfRule>
  </conditionalFormatting>
  <conditionalFormatting sqref="K10:K69">
    <cfRule type="containsText" dxfId="4" priority="1" operator="containsText" text="❌">
      <formula>NOT(ISERROR(SEARCH("❌",K10)))</formula>
    </cfRule>
  </conditionalFormatting>
  <dataValidations count="1">
    <dataValidation allowBlank="1" showInputMessage="1" showErrorMessage="1" error="Recuerde que las acciones se generan bajo la medida de mitigar el riesgo" sqref="AE16:AE17 P10 AE11 AE22:AE23 AE29 AE35" xr:uid="{CC3CDC23-6A3A-42EA-B58D-12A45BE5B733}"/>
  </dataValidations>
  <pageMargins left="0.7" right="0.7" top="0.75" bottom="0.75" header="0.3" footer="0.3"/>
  <pageSetup orientation="portrait" r:id="rId1"/>
  <ignoredErrors>
    <ignoredError sqref="AB12" formula="1"/>
  </ignoredErrors>
  <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00000000}">
          <x14:formula1>
            <xm:f>'Tabla Valoración controles'!$D$4:$D$6</xm:f>
          </x14:formula1>
          <xm:sqref>R10:R16 R18:R69</xm:sqref>
        </x14:dataValidation>
        <x14:dataValidation type="list" allowBlank="1" showInputMessage="1" showErrorMessage="1" xr:uid="{00000000-0002-0000-0100-000001000000}">
          <x14:formula1>
            <xm:f>'Tabla Valoración controles'!$D$7:$D$8</xm:f>
          </x14:formula1>
          <xm:sqref>S10:S16 S18:S69</xm:sqref>
        </x14:dataValidation>
        <x14:dataValidation type="list" allowBlank="1" showInputMessage="1" showErrorMessage="1" xr:uid="{00000000-0002-0000-0100-000002000000}">
          <x14:formula1>
            <xm:f>'Tabla Valoración controles'!$D$9:$D$10</xm:f>
          </x14:formula1>
          <xm:sqref>U10:U16 U18:U69</xm:sqref>
        </x14:dataValidation>
        <x14:dataValidation type="list" allowBlank="1" showInputMessage="1" showErrorMessage="1" xr:uid="{00000000-0002-0000-0100-000003000000}">
          <x14:formula1>
            <xm:f>'Tabla Valoración controles'!$D$11:$D$12</xm:f>
          </x14:formula1>
          <xm:sqref>V10:V16 V18:V69</xm:sqref>
        </x14:dataValidation>
        <x14:dataValidation type="list" allowBlank="1" showInputMessage="1" showErrorMessage="1" xr:uid="{00000000-0002-0000-0100-000004000000}">
          <x14:formula1>
            <xm:f>'Opciones Tratamiento'!$B$9:$B$10</xm:f>
          </x14:formula1>
          <xm:sqref>AJ10:AJ11 AJ13:AJ14 AJ67:AJ68 AJ19:AJ20 AJ22:AJ23 AJ25:AJ26 AJ28:AJ29 AJ31:AJ32 AJ34:AJ35 AJ37:AJ38 AJ40:AJ41 AJ43:AJ44 AJ46:AJ47 AJ49:AJ50 AJ52:AJ53 AJ55:AJ56 AJ58:AJ59 AJ61:AJ62 AJ64:AJ65 AJ16</xm:sqref>
        </x14:dataValidation>
        <x14:dataValidation type="list" allowBlank="1" showInputMessage="1" showErrorMessage="1" xr:uid="{00000000-0002-0000-0100-000005000000}">
          <x14:formula1>
            <xm:f>'Tabla Valoración controles'!$D$13:$D$14</xm:f>
          </x14:formula1>
          <xm:sqref>W10:W16 W18:W69</xm:sqref>
        </x14:dataValidation>
        <x14:dataValidation type="list" allowBlank="1" showInputMessage="1" showErrorMessage="1" xr:uid="{00000000-0002-0000-0100-000006000000}">
          <x14:formula1>
            <xm:f>'Opciones Tratamiento'!$B$13:$B$19</xm:f>
          </x14:formula1>
          <xm:sqref>F10:F16 F18:F69</xm:sqref>
        </x14:dataValidation>
        <x14:dataValidation type="list" allowBlank="1" showInputMessage="1" showErrorMessage="1" xr:uid="{00000000-0002-0000-0100-000007000000}">
          <x14:formula1>
            <xm:f>'Opciones Tratamiento'!$E$2:$E$4</xm:f>
          </x14:formula1>
          <xm:sqref>B10:B16 B18:B69</xm:sqref>
        </x14:dataValidation>
        <x14:dataValidation type="list" allowBlank="1" showInputMessage="1" showErrorMessage="1" xr:uid="{00000000-0002-0000-0100-000008000000}">
          <x14:formula1>
            <xm:f>'Opciones Tratamiento'!$B$2:$B$5</xm:f>
          </x14:formula1>
          <xm:sqref>AD10:AD16 AD18:AD69</xm:sqref>
        </x14:dataValidation>
        <x14:dataValidation type="list" allowBlank="1" showInputMessage="1" showErrorMessage="1" xr:uid="{00000000-0002-0000-0100-000009000000}">
          <x14:formula1>
            <xm:f>'Tabla Impacto'!$F$210:$F$221</xm:f>
          </x14:formula1>
          <xm:sqref>J10:J16 J18:J69</xm:sqref>
        </x14:dataValidation>
        <x14:dataValidation type="custom" allowBlank="1" showInputMessage="1" showErrorMessage="1" error="Recuerde que las acciones se generan bajo la medida de mitigar el riesgo" xr:uid="{00000000-0002-0000-0100-00000A000000}">
          <x14:formula1>
            <xm:f>IF(OR(AD12='Opciones Tratamiento'!$B$2,AD12='Opciones Tratamiento'!$B$3,AD12='Opciones Tratamiento'!$B$4),ISBLANK(AD12),ISTEXT(AD12))</xm:f>
          </x14:formula1>
          <xm:sqref>AE41:AE69 AE18:AE21 AE24:AE27 AE12:AE15 AE30:AE33 AE36:AE39</xm:sqref>
        </x14:dataValidation>
        <x14:dataValidation type="custom" allowBlank="1" showInputMessage="1" showErrorMessage="1" error="Recuerde que las acciones se generan bajo la medida de mitigar el riesgo" xr:uid="{00000000-0002-0000-0100-00000B000000}">
          <x14:formula1>
            <xm:f>IF(OR(AD12='Opciones Tratamiento'!$B$2,AD12='Opciones Tratamiento'!$B$3,AD12='Opciones Tratamiento'!$B$4),ISBLANK(AD12),ISTEXT(AD12))</xm:f>
          </x14:formula1>
          <xm:sqref>AF36:AF39 AF12:AF15 AF18:AF21 AF24:AF27 AF30:AF33 AF42:AF69</xm:sqref>
        </x14:dataValidation>
        <x14:dataValidation type="custom" allowBlank="1" showInputMessage="1" showErrorMessage="1" error="Recuerde que las acciones se generan bajo la medida de mitigar el riesgo" xr:uid="{00000000-0002-0000-0100-00000C000000}">
          <x14:formula1>
            <xm:f>IF(OR(AD12='Opciones Tratamiento'!$B$2,AD12='Opciones Tratamiento'!$B$3,AD12='Opciones Tratamiento'!$B$4),ISBLANK(AD12),ISTEXT(AD12))</xm:f>
          </x14:formula1>
          <xm:sqref>AG36:AG39 AG18:AG21 AG24:AG27 AG12:AG15 AG30:AG33 AG53:AG69 AG47:AG51 AG42:AG45</xm:sqref>
        </x14:dataValidation>
        <x14:dataValidation type="custom" allowBlank="1" showInputMessage="1" showErrorMessage="1" error="Recuerde que las acciones se generan bajo la medida de mitigar el riesgo" xr:uid="{00000000-0002-0000-0100-00000D000000}">
          <x14:formula1>
            <xm:f>IF(OR(AD10='Opciones Tratamiento'!$B$2,AD10='Opciones Tratamiento'!$B$3,AD10='Opciones Tratamiento'!$B$4),ISBLANK(AD10),ISTEXT(AD10))</xm:f>
          </x14:formula1>
          <xm:sqref>AH10 AH18:AH21 AH12:AH15 AH30:AH34 AH24:AH27 AH36:AH39 AH41:AH69</xm:sqref>
        </x14:dataValidation>
        <x14:dataValidation type="custom" allowBlank="1" showInputMessage="1" showErrorMessage="1" error="Recuerde que las acciones se generan bajo la medida de mitigar el riesgo" xr:uid="{00000000-0002-0000-0100-00000E000000}">
          <x14:formula1>
            <xm:f>IF(OR(AD12='Opciones Tratamiento'!$B$2,AD12='Opciones Tratamiento'!$B$3,AD12='Opciones Tratamiento'!$B$4),ISBLANK(AD12),ISTEXT(AD12))</xm:f>
          </x14:formula1>
          <xm:sqref>AI53:AI69 AI18:AI21 AI24:AI27 AI12:AI15 AI30:AI32 AI41:AI45 AI47:AI51 AI36:AI39</xm:sqref>
        </x14:dataValidation>
        <x14:dataValidation type="custom" allowBlank="1" showInputMessage="1" showErrorMessage="1" error="Recuerde que las acciones se generan bajo la medida de mitigar el riesgo" xr:uid="{D1DDA2B8-9922-452D-9B2C-A06EDA4A3AE3}">
          <x14:formula1>
            <xm:f>IF(OR(AD33='D:\Users\JHANNIER\Desktop\[MAPA DE RIESGOS PROCESO GESTIÓN TALENTO HUMANO FINAL.xlsx]Opciones Tratamiento'!#REF!,AD33='D:\Users\JHANNIER\Desktop\[MAPA DE RIESGOS PROCESO GESTIÓN TALENTO HUMANO FINAL.xlsx]Opciones Tratamiento'!#REF!,AD33='D:\Users\JHANNIER\Desktop\[MAPA DE RIESGOS PROCESO GESTIÓN TALENTO HUMANO FINAL.xlsx]Opciones Tratamiento'!#REF!),ISBLANK(AD33),ISTEXT(AD33))</xm:f>
          </x14:formula1>
          <xm:sqref>AI52 AI33 AI46</xm:sqref>
        </x14:dataValidation>
        <x14:dataValidation type="custom" allowBlank="1" showInputMessage="1" showErrorMessage="1" error="Recuerde que las acciones se generan bajo la medida de mitigar el riesgo" xr:uid="{F87B0816-5BDA-4E77-827B-7393C5DAA4B2}">
          <x14:formula1>
            <xm:f>IF(OR(AD16='D:\Users\JHANNIER\Desktop\[MAPA DE RIESGOS PROCESO GESTIÓN FINANCIERA FINAL.xlsx]Opciones Tratamiento'!#REF!,AD16='D:\Users\JHANNIER\Desktop\[MAPA DE RIESGOS PROCESO GESTIÓN FINANCIERA FINAL.xlsx]Opciones Tratamiento'!#REF!,AD16='D:\Users\JHANNIER\Desktop\[MAPA DE RIESGOS PROCESO GESTIÓN FINANCIERA FINAL.xlsx]Opciones Tratamiento'!#REF!),ISBLANK(AD16),ISTEXT(AD16))</xm:f>
          </x14:formula1>
          <xm:sqref>AI16</xm:sqref>
        </x14:dataValidation>
        <x14:dataValidation type="custom" allowBlank="1" showInputMessage="1" showErrorMessage="1" error="Recuerde que las acciones se generan bajo la medida de mitigar el riesgo" xr:uid="{3685D096-8FDD-41C4-99F3-DE2CE0E3E945}">
          <x14:formula1>
            <xm:f>IF(OR(AC10='D:\Users\JHANNIER\Desktop\[MAPA DE RIESGOS PROCESO GESTIÓN FINANCIERA FINAL.xlsx]Opciones Tratamiento'!#REF!,AC10='D:\Users\JHANNIER\Desktop\[MAPA DE RIESGOS PROCESO GESTIÓN FINANCIERA FINAL.xlsx]Opciones Tratamiento'!#REF!,AC10='D:\Users\JHANNIER\Desktop\[MAPA DE RIESGOS PROCESO GESTIÓN FINANCIERA FINAL.xlsx]Opciones Tratamiento'!#REF!),ISBLANK(AC10),ISTEXT(AC10))</xm:f>
          </x14:formula1>
          <xm:sqref>AG52 AH16 AG10 AG46</xm:sqref>
        </x14:dataValidation>
        <x14:dataValidation type="custom" allowBlank="1" showInputMessage="1" showErrorMessage="1" error="Recuerde que las acciones se generan bajo la medida de mitigar el riesgo" xr:uid="{1C99DAC5-BFC0-476D-B31E-65E09C318C9A}">
          <x14:formula1>
            <xm:f>IF(OR(AD16='D:\Users\JHANNIER\Desktop\[MAPA DE RIESGOS PROCESO GESTIÓN FINANCIERA FINAL.xlsx]Opciones Tratamiento'!#REF!,AD16='D:\Users\JHANNIER\Desktop\[MAPA DE RIESGOS PROCESO GESTIÓN FINANCIERA FINAL.xlsx]Opciones Tratamiento'!#REF!,AD16='D:\Users\JHANNIER\Desktop\[MAPA DE RIESGOS PROCESO GESTIÓN FINANCIERA FINAL.xlsx]Opciones Tratamiento'!#REF!),ISBLANK(AD16),ISTEXT(AD16))</xm:f>
          </x14:formula1>
          <xm:sqref>AG16</xm:sqref>
        </x14:dataValidation>
        <x14:dataValidation type="custom" allowBlank="1" showInputMessage="1" showErrorMessage="1" error="Recuerde que las acciones se generan bajo la medida de mitigar el riesgo" xr:uid="{5228072D-CDBD-4FF9-ADD9-406215452D2B}">
          <x14:formula1>
            <xm:f>IF(OR(AD10='D:\Users\JHANNIER\Desktop\[MAPA DE RIESGOS PROCESO GESTIÓN TALENTO HUMANO FINAL.xlsx]Opciones Tratamiento'!#REF!,AD10='D:\Users\JHANNIER\Desktop\[MAPA DE RIESGOS PROCESO GESTIÓN TALENTO HUMANO FINAL.xlsx]Opciones Tratamiento'!#REF!,AD10='D:\Users\JHANNIER\Desktop\[MAPA DE RIESGOS PROCESO GESTIÓN TALENTO HUMANO FINAL.xlsx]Opciones Tratamiento'!#REF!),ISBLANK(AD10),ISTEXT(AD10))</xm:f>
          </x14:formula1>
          <xm:sqref>AF10 AF16 AF22 AF28 AF40</xm:sqref>
        </x14:dataValidation>
        <x14:dataValidation type="custom" allowBlank="1" showInputMessage="1" showErrorMessage="1" error="Recuerde que las acciones se generan bajo la medida de mitigar el riesgo" xr:uid="{AE1F9291-7A57-4158-9C7B-86A675A777F9}">
          <x14:formula1>
            <xm:f>IF(OR(AD22='D:\Users\JHANNIER\Desktop\[MAPA DE RIESGOS PROCESO GESTIÓN TALENTO HUMANO FINAL.xlsx]Opciones Tratamiento'!#REF!,AD22='D:\Users\JHANNIER\Desktop\[MAPA DE RIESGOS PROCESO GESTIÓN TALENTO HUMANO FINAL.xlsx]Opciones Tratamiento'!#REF!,AD22='D:\Users\JHANNIER\Desktop\[MAPA DE RIESGOS PROCESO GESTIÓN TALENTO HUMANO FINAL.xlsx]Opciones Tratamiento'!#REF!),ISBLANK(AD22),ISTEXT(AD22))</xm:f>
          </x14:formula1>
          <xm:sqref>AG22:AH22 AG28 AG34 AG40</xm:sqref>
        </x14:dataValidation>
        <x14:dataValidation type="custom" allowBlank="1" showInputMessage="1" showErrorMessage="1" error="Recuerde que las acciones se generan bajo la medida de mitigar el riesgo" xr:uid="{595379B5-8BB7-4AA7-B383-3F9FD11AE599}">
          <x14:formula1>
            <xm:f>IF(OR(AD22='D:\Users\JHANNIER\Desktop\[MAPA DE RIESGOS PROCESO GESTIÓN TALENTO HUMANO FINAL.xlsx]Opciones Tratamiento'!#REF!,AD22='D:\Users\JHANNIER\Desktop\[MAPA DE RIESGOS PROCESO GESTIÓN TALENTO HUMANO FINAL.xlsx]Opciones Tratamiento'!#REF!,AD22='D:\Users\JHANNIER\Desktop\[MAPA DE RIESGOS PROCESO GESTIÓN TALENTO HUMANO FINAL.xlsx]Opciones Tratamiento'!#REF!),ISBLANK(AD22),ISTEXT(AD22))</xm:f>
          </x14:formula1>
          <xm:sqref>AI22 AI28 AI34 AI40</xm:sqref>
        </x14:dataValidation>
        <x14:dataValidation type="custom" allowBlank="1" showInputMessage="1" showErrorMessage="1" error="Recuerde que las acciones se generan bajo la medida de mitigar el riesgo" xr:uid="{CF9AA93D-74A7-4B9B-8BDB-5F24B75C2895}">
          <x14:formula1>
            <xm:f>IF(OR(AD28='D:\Users\JHANNIER\Desktop\[MAPA DE RIESGOS PROCESO GESTIÓN TALENTO HUMANO FINAL.xlsx]Opciones Tratamiento'!#REF!,AD28='D:\Users\JHANNIER\Desktop\[MAPA DE RIESGOS PROCESO GESTIÓN TALENTO HUMANO FINAL.xlsx]Opciones Tratamiento'!#REF!,AD28='D:\Users\JHANNIER\Desktop\[MAPA DE RIESGOS PROCESO GESTIÓN TALENTO HUMANO FINAL.xlsx]Opciones Tratamiento'!#REF!),ISBLANK(AD28),ISTEXT(AD28))</xm:f>
          </x14:formula1>
          <xm:sqref>AH28 AH40</xm:sqref>
        </x14:dataValidation>
        <x14:dataValidation type="custom" allowBlank="1" showInputMessage="1" showErrorMessage="1" error="Recuerde que las acciones se generan bajo la medida de mitigar el riesgo" xr:uid="{2F43D6C2-707D-4159-97AE-5E730DCA7DBC}">
          <x14:formula1>
            <xm:f>IF(OR(AE34='[7.1  MAPA RIESGOS FINAL Y ACTUALIZADO VIVIENDA Y URBANISMO.xlsx]Opciones Tratamiento'!#REF!,AE34='[7.1  MAPA RIESGOS FINAL Y ACTUALIZADO VIVIENDA Y URBANISMO.xlsx]Opciones Tratamiento'!#REF!,AE34='[7.1  MAPA RIESGOS FINAL Y ACTUALIZADO VIVIENDA Y URBANISMO.xlsx]Opciones Tratamiento'!#REF!),ISBLANK(AE34),ISTEXT(AE34))</xm:f>
          </x14:formula1>
          <xm:sqref>AF73 AF34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40"/>
  <sheetViews>
    <sheetView zoomScale="50" zoomScaleNormal="50" workbookViewId="0">
      <selection activeCell="V46" sqref="V46:AA51"/>
    </sheetView>
  </sheetViews>
  <sheetFormatPr baseColWidth="10" defaultRowHeight="15" x14ac:dyDescent="0.25"/>
  <cols>
    <col min="2" max="39" width="5.7109375" customWidth="1"/>
    <col min="41" max="46" width="5.7109375" customWidth="1"/>
  </cols>
  <sheetData>
    <row r="1" spans="1:99" x14ac:dyDescent="0.25">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row>
    <row r="2" spans="1:99" ht="18" customHeight="1" x14ac:dyDescent="0.25">
      <c r="A2" s="83"/>
      <c r="B2" s="484" t="s">
        <v>161</v>
      </c>
      <c r="C2" s="484"/>
      <c r="D2" s="484"/>
      <c r="E2" s="484"/>
      <c r="F2" s="484"/>
      <c r="G2" s="484"/>
      <c r="H2" s="484"/>
      <c r="I2" s="484"/>
      <c r="J2" s="451" t="s">
        <v>2</v>
      </c>
      <c r="K2" s="451"/>
      <c r="L2" s="451"/>
      <c r="M2" s="451"/>
      <c r="N2" s="451"/>
      <c r="O2" s="451"/>
      <c r="P2" s="451"/>
      <c r="Q2" s="451"/>
      <c r="R2" s="451"/>
      <c r="S2" s="451"/>
      <c r="T2" s="451"/>
      <c r="U2" s="451"/>
      <c r="V2" s="451"/>
      <c r="W2" s="451"/>
      <c r="X2" s="451"/>
      <c r="Y2" s="451"/>
      <c r="Z2" s="451"/>
      <c r="AA2" s="451"/>
      <c r="AB2" s="451"/>
      <c r="AC2" s="451"/>
      <c r="AD2" s="451"/>
      <c r="AE2" s="451"/>
      <c r="AF2" s="451"/>
      <c r="AG2" s="451"/>
      <c r="AH2" s="451"/>
      <c r="AI2" s="451"/>
      <c r="AJ2" s="451"/>
      <c r="AK2" s="451"/>
      <c r="AL2" s="451"/>
      <c r="AM2" s="451"/>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row>
    <row r="3" spans="1:99" ht="18.75" customHeight="1" x14ac:dyDescent="0.25">
      <c r="A3" s="83"/>
      <c r="B3" s="484"/>
      <c r="C3" s="484"/>
      <c r="D3" s="484"/>
      <c r="E3" s="484"/>
      <c r="F3" s="484"/>
      <c r="G3" s="484"/>
      <c r="H3" s="484"/>
      <c r="I3" s="484"/>
      <c r="J3" s="451"/>
      <c r="K3" s="451"/>
      <c r="L3" s="451"/>
      <c r="M3" s="451"/>
      <c r="N3" s="451"/>
      <c r="O3" s="451"/>
      <c r="P3" s="451"/>
      <c r="Q3" s="451"/>
      <c r="R3" s="451"/>
      <c r="S3" s="451"/>
      <c r="T3" s="451"/>
      <c r="U3" s="451"/>
      <c r="V3" s="451"/>
      <c r="W3" s="451"/>
      <c r="X3" s="451"/>
      <c r="Y3" s="451"/>
      <c r="Z3" s="451"/>
      <c r="AA3" s="451"/>
      <c r="AB3" s="451"/>
      <c r="AC3" s="451"/>
      <c r="AD3" s="451"/>
      <c r="AE3" s="451"/>
      <c r="AF3" s="451"/>
      <c r="AG3" s="451"/>
      <c r="AH3" s="451"/>
      <c r="AI3" s="451"/>
      <c r="AJ3" s="451"/>
      <c r="AK3" s="451"/>
      <c r="AL3" s="451"/>
      <c r="AM3" s="451"/>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row>
    <row r="4" spans="1:99" ht="15" customHeight="1" x14ac:dyDescent="0.25">
      <c r="A4" s="83"/>
      <c r="B4" s="484"/>
      <c r="C4" s="484"/>
      <c r="D4" s="484"/>
      <c r="E4" s="484"/>
      <c r="F4" s="484"/>
      <c r="G4" s="484"/>
      <c r="H4" s="484"/>
      <c r="I4" s="484"/>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row>
    <row r="5" spans="1:99" ht="15.75" thickBot="1" x14ac:dyDescent="0.3">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row>
    <row r="6" spans="1:99" ht="15" customHeight="1" x14ac:dyDescent="0.25">
      <c r="A6" s="83"/>
      <c r="B6" s="397" t="s">
        <v>4</v>
      </c>
      <c r="C6" s="397"/>
      <c r="D6" s="398"/>
      <c r="E6" s="435" t="s">
        <v>116</v>
      </c>
      <c r="F6" s="436"/>
      <c r="G6" s="436"/>
      <c r="H6" s="436"/>
      <c r="I6" s="437"/>
      <c r="J6" s="447" t="str">
        <f>IF(AND('Mapa final'!$H$10="Muy Alta",'Mapa final'!$L$10="Leve"),CONCATENATE("R",'Mapa final'!$A$10),"")</f>
        <v/>
      </c>
      <c r="K6" s="448"/>
      <c r="L6" s="448" t="str">
        <f>IF(AND('Mapa final'!$H$16="Muy Alta",'Mapa final'!$L$16="Leve"),CONCATENATE("R",'Mapa final'!$A$16),"")</f>
        <v/>
      </c>
      <c r="M6" s="448"/>
      <c r="N6" s="448" t="str">
        <f>IF(AND('Mapa final'!$H$22="Muy Alta",'Mapa final'!$L$22="Leve"),CONCATENATE("R",'Mapa final'!$A$22),"")</f>
        <v/>
      </c>
      <c r="O6" s="450"/>
      <c r="P6" s="447" t="str">
        <f>IF(AND('Mapa final'!$H$10="Muy Alta",'Mapa final'!$L$10="Menor"),CONCATENATE("R",'Mapa final'!$A$10),"")</f>
        <v/>
      </c>
      <c r="Q6" s="448"/>
      <c r="R6" s="448" t="str">
        <f>IF(AND('Mapa final'!$H$16="Muy Alta",'Mapa final'!$L$16="Menor"),CONCATENATE("R",'Mapa final'!$A$16),"")</f>
        <v/>
      </c>
      <c r="S6" s="448"/>
      <c r="T6" s="448" t="str">
        <f>IF(AND('Mapa final'!$H$22="Muy Alta",'Mapa final'!$L$22="Menor"),CONCATENATE("R",'Mapa final'!$A$22),"")</f>
        <v/>
      </c>
      <c r="U6" s="450"/>
      <c r="V6" s="447" t="str">
        <f>IF(AND('Mapa final'!$H$10="Muy Alta",'Mapa final'!$L$10="Moderado"),CONCATENATE("R",'Mapa final'!$A$10),"")</f>
        <v/>
      </c>
      <c r="W6" s="448"/>
      <c r="X6" s="448" t="str">
        <f>IF(AND('Mapa final'!$H$16="Muy Alta",'Mapa final'!$L$16="Moderado"),CONCATENATE("R",'Mapa final'!$A$16),"")</f>
        <v/>
      </c>
      <c r="Y6" s="448"/>
      <c r="Z6" s="448" t="str">
        <f>IF(AND('Mapa final'!$H$22="Muy Alta",'Mapa final'!$L$22="Moderado"),CONCATENATE("R",'Mapa final'!$A$22),"")</f>
        <v/>
      </c>
      <c r="AA6" s="450"/>
      <c r="AB6" s="447" t="str">
        <f>IF(AND('Mapa final'!$H$10="Muy Alta",'Mapa final'!$L$10="Mayor"),CONCATENATE("R",'Mapa final'!$A$10),"")</f>
        <v/>
      </c>
      <c r="AC6" s="448"/>
      <c r="AD6" s="448" t="str">
        <f>IF(AND('Mapa final'!$H$16="Muy Alta",'Mapa final'!$L$16="Mayor"),CONCATENATE("R",'Mapa final'!$A$16),"")</f>
        <v/>
      </c>
      <c r="AE6" s="448"/>
      <c r="AF6" s="448" t="str">
        <f>IF(AND('Mapa final'!$H$22="Muy Alta",'Mapa final'!$L$22="Mayor"),CONCATENATE("R",'Mapa final'!$A$22),"")</f>
        <v/>
      </c>
      <c r="AG6" s="450"/>
      <c r="AH6" s="463" t="str">
        <f>IF(AND('Mapa final'!$H$10="Muy Alta",'Mapa final'!$L$10="Catastrófico"),CONCATENATE("R",'Mapa final'!$A$10),"")</f>
        <v/>
      </c>
      <c r="AI6" s="464"/>
      <c r="AJ6" s="464" t="str">
        <f>IF(AND('Mapa final'!$H$16="Muy Alta",'Mapa final'!$L$16="Catastrófico"),CONCATENATE("R",'Mapa final'!$A$16),"")</f>
        <v/>
      </c>
      <c r="AK6" s="464"/>
      <c r="AL6" s="464" t="str">
        <f>IF(AND('Mapa final'!$H$22="Muy Alta",'Mapa final'!$L$22="Catastrófico"),CONCATENATE("R",'Mapa final'!$A$22),"")</f>
        <v/>
      </c>
      <c r="AM6" s="465"/>
      <c r="AO6" s="399" t="s">
        <v>79</v>
      </c>
      <c r="AP6" s="400"/>
      <c r="AQ6" s="400"/>
      <c r="AR6" s="400"/>
      <c r="AS6" s="400"/>
      <c r="AT6" s="401"/>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row>
    <row r="7" spans="1:99" ht="15" customHeight="1" x14ac:dyDescent="0.25">
      <c r="A7" s="83"/>
      <c r="B7" s="397"/>
      <c r="C7" s="397"/>
      <c r="D7" s="398"/>
      <c r="E7" s="438"/>
      <c r="F7" s="439"/>
      <c r="G7" s="439"/>
      <c r="H7" s="439"/>
      <c r="I7" s="440"/>
      <c r="J7" s="449"/>
      <c r="K7" s="446"/>
      <c r="L7" s="446"/>
      <c r="M7" s="446"/>
      <c r="N7" s="446"/>
      <c r="O7" s="445"/>
      <c r="P7" s="449"/>
      <c r="Q7" s="446"/>
      <c r="R7" s="446"/>
      <c r="S7" s="446"/>
      <c r="T7" s="446"/>
      <c r="U7" s="445"/>
      <c r="V7" s="449"/>
      <c r="W7" s="446"/>
      <c r="X7" s="446"/>
      <c r="Y7" s="446"/>
      <c r="Z7" s="446"/>
      <c r="AA7" s="445"/>
      <c r="AB7" s="449"/>
      <c r="AC7" s="446"/>
      <c r="AD7" s="446"/>
      <c r="AE7" s="446"/>
      <c r="AF7" s="446"/>
      <c r="AG7" s="445"/>
      <c r="AH7" s="457"/>
      <c r="AI7" s="458"/>
      <c r="AJ7" s="458"/>
      <c r="AK7" s="458"/>
      <c r="AL7" s="458"/>
      <c r="AM7" s="459"/>
      <c r="AN7" s="83"/>
      <c r="AO7" s="402"/>
      <c r="AP7" s="403"/>
      <c r="AQ7" s="403"/>
      <c r="AR7" s="403"/>
      <c r="AS7" s="403"/>
      <c r="AT7" s="404"/>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row>
    <row r="8" spans="1:99" ht="15" customHeight="1" x14ac:dyDescent="0.25">
      <c r="A8" s="83"/>
      <c r="B8" s="397"/>
      <c r="C8" s="397"/>
      <c r="D8" s="398"/>
      <c r="E8" s="438"/>
      <c r="F8" s="439"/>
      <c r="G8" s="439"/>
      <c r="H8" s="439"/>
      <c r="I8" s="440"/>
      <c r="J8" s="449" t="str">
        <f>IF(AND('Mapa final'!$H$28="Muy Alta",'Mapa final'!$L$28="Leve"),CONCATENATE("R",'Mapa final'!$A$28),"")</f>
        <v/>
      </c>
      <c r="K8" s="446"/>
      <c r="L8" s="444" t="str">
        <f>IF(AND('Mapa final'!$H$34="Muy Alta",'Mapa final'!$L$34="Leve"),CONCATENATE("R",'Mapa final'!$A$34),"")</f>
        <v/>
      </c>
      <c r="M8" s="444"/>
      <c r="N8" s="444" t="str">
        <f>IF(AND('Mapa final'!$H$40="Muy Alta",'Mapa final'!$L$40="Leve"),CONCATENATE("R",'Mapa final'!$A$40),"")</f>
        <v/>
      </c>
      <c r="O8" s="445"/>
      <c r="P8" s="449" t="str">
        <f>IF(AND('Mapa final'!$H$28="Muy Alta",'Mapa final'!$L$28="Menor"),CONCATENATE("R",'Mapa final'!$A$28),"")</f>
        <v/>
      </c>
      <c r="Q8" s="446"/>
      <c r="R8" s="444" t="str">
        <f>IF(AND('Mapa final'!$H$34="Muy Alta",'Mapa final'!$L$34="Menor"),CONCATENATE("R",'Mapa final'!$A$34),"")</f>
        <v/>
      </c>
      <c r="S8" s="444"/>
      <c r="T8" s="444" t="str">
        <f>IF(AND('Mapa final'!$H$40="Muy Alta",'Mapa final'!$L$40="Menor"),CONCATENATE("R",'Mapa final'!$A$40),"")</f>
        <v/>
      </c>
      <c r="U8" s="445"/>
      <c r="V8" s="449" t="str">
        <f>IF(AND('Mapa final'!$H$28="Muy Alta",'Mapa final'!$L$28="Moderado"),CONCATENATE("R",'Mapa final'!$A$28),"")</f>
        <v/>
      </c>
      <c r="W8" s="446"/>
      <c r="X8" s="444" t="str">
        <f>IF(AND('Mapa final'!$H$34="Muy Alta",'Mapa final'!$L$34="Moderado"),CONCATENATE("R",'Mapa final'!$A$34),"")</f>
        <v/>
      </c>
      <c r="Y8" s="444"/>
      <c r="Z8" s="444" t="str">
        <f>IF(AND('Mapa final'!$H$40="Muy Alta",'Mapa final'!$L$40="Moderado"),CONCATENATE("R",'Mapa final'!$A$40),"")</f>
        <v/>
      </c>
      <c r="AA8" s="445"/>
      <c r="AB8" s="449" t="str">
        <f>IF(AND('Mapa final'!$H$28="Muy Alta",'Mapa final'!$L$28="Mayor"),CONCATENATE("R",'Mapa final'!$A$28),"")</f>
        <v/>
      </c>
      <c r="AC8" s="446"/>
      <c r="AD8" s="444" t="str">
        <f>IF(AND('Mapa final'!$H$34="Muy Alta",'Mapa final'!$L$34="Mayor"),CONCATENATE("R",'Mapa final'!$A$34),"")</f>
        <v/>
      </c>
      <c r="AE8" s="444"/>
      <c r="AF8" s="444" t="str">
        <f>IF(AND('Mapa final'!$H$40="Muy Alta",'Mapa final'!$L$40="Mayor"),CONCATENATE("R",'Mapa final'!$A$40),"")</f>
        <v/>
      </c>
      <c r="AG8" s="445"/>
      <c r="AH8" s="457" t="str">
        <f>IF(AND('Mapa final'!$H$28="Muy Alta",'Mapa final'!$L$28="Catastrófico"),CONCATENATE("R",'Mapa final'!$A$28),"")</f>
        <v/>
      </c>
      <c r="AI8" s="458"/>
      <c r="AJ8" s="458" t="str">
        <f>IF(AND('Mapa final'!$H$34="Muy Alta",'Mapa final'!$L$34="Catastrófico"),CONCATENATE("R",'Mapa final'!$A$34),"")</f>
        <v/>
      </c>
      <c r="AK8" s="458"/>
      <c r="AL8" s="458" t="str">
        <f>IF(AND('Mapa final'!$H$40="Muy Alta",'Mapa final'!$L$40="Catastrófico"),CONCATENATE("R",'Mapa final'!$A$40),"")</f>
        <v/>
      </c>
      <c r="AM8" s="459"/>
      <c r="AN8" s="83"/>
      <c r="AO8" s="402"/>
      <c r="AP8" s="403"/>
      <c r="AQ8" s="403"/>
      <c r="AR8" s="403"/>
      <c r="AS8" s="403"/>
      <c r="AT8" s="404"/>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row>
    <row r="9" spans="1:99" ht="15" customHeight="1" x14ac:dyDescent="0.25">
      <c r="A9" s="83"/>
      <c r="B9" s="397"/>
      <c r="C9" s="397"/>
      <c r="D9" s="398"/>
      <c r="E9" s="438"/>
      <c r="F9" s="439"/>
      <c r="G9" s="439"/>
      <c r="H9" s="439"/>
      <c r="I9" s="440"/>
      <c r="J9" s="449"/>
      <c r="K9" s="446"/>
      <c r="L9" s="444"/>
      <c r="M9" s="444"/>
      <c r="N9" s="444"/>
      <c r="O9" s="445"/>
      <c r="P9" s="449"/>
      <c r="Q9" s="446"/>
      <c r="R9" s="444"/>
      <c r="S9" s="444"/>
      <c r="T9" s="444"/>
      <c r="U9" s="445"/>
      <c r="V9" s="449"/>
      <c r="W9" s="446"/>
      <c r="X9" s="444"/>
      <c r="Y9" s="444"/>
      <c r="Z9" s="444"/>
      <c r="AA9" s="445"/>
      <c r="AB9" s="449"/>
      <c r="AC9" s="446"/>
      <c r="AD9" s="444"/>
      <c r="AE9" s="444"/>
      <c r="AF9" s="444"/>
      <c r="AG9" s="445"/>
      <c r="AH9" s="457"/>
      <c r="AI9" s="458"/>
      <c r="AJ9" s="458"/>
      <c r="AK9" s="458"/>
      <c r="AL9" s="458"/>
      <c r="AM9" s="459"/>
      <c r="AN9" s="83"/>
      <c r="AO9" s="402"/>
      <c r="AP9" s="403"/>
      <c r="AQ9" s="403"/>
      <c r="AR9" s="403"/>
      <c r="AS9" s="403"/>
      <c r="AT9" s="404"/>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row>
    <row r="10" spans="1:99" ht="15" customHeight="1" x14ac:dyDescent="0.25">
      <c r="A10" s="83"/>
      <c r="B10" s="397"/>
      <c r="C10" s="397"/>
      <c r="D10" s="398"/>
      <c r="E10" s="438"/>
      <c r="F10" s="439"/>
      <c r="G10" s="439"/>
      <c r="H10" s="439"/>
      <c r="I10" s="440"/>
      <c r="J10" s="449" t="str">
        <f>IF(AND('Mapa final'!$H$46="Muy Alta",'Mapa final'!$L$46="Leve"),CONCATENATE("R",'Mapa final'!$A$46),"")</f>
        <v/>
      </c>
      <c r="K10" s="446"/>
      <c r="L10" s="444" t="str">
        <f>IF(AND('Mapa final'!$H$52="Muy Alta",'Mapa final'!$L$52="Leve"),CONCATENATE("R",'Mapa final'!$A$52),"")</f>
        <v/>
      </c>
      <c r="M10" s="444"/>
      <c r="N10" s="444" t="str">
        <f>IF(AND('Mapa final'!$H$58="Muy Alta",'Mapa final'!$L$58="Leve"),CONCATENATE("R",'Mapa final'!$A$58),"")</f>
        <v/>
      </c>
      <c r="O10" s="445"/>
      <c r="P10" s="449" t="str">
        <f>IF(AND('Mapa final'!$H$46="Muy Alta",'Mapa final'!$L$46="Menor"),CONCATENATE("R",'Mapa final'!$A$46),"")</f>
        <v/>
      </c>
      <c r="Q10" s="446"/>
      <c r="R10" s="444" t="str">
        <f>IF(AND('Mapa final'!$H$52="Muy Alta",'Mapa final'!$L$52="Menor"),CONCATENATE("R",'Mapa final'!$A$52),"")</f>
        <v/>
      </c>
      <c r="S10" s="444"/>
      <c r="T10" s="444" t="str">
        <f>IF(AND('Mapa final'!$H$58="Muy Alta",'Mapa final'!$L$58="Menor"),CONCATENATE("R",'Mapa final'!$A$58),"")</f>
        <v/>
      </c>
      <c r="U10" s="445"/>
      <c r="V10" s="449" t="str">
        <f>IF(AND('Mapa final'!$H$46="Muy Alta",'Mapa final'!$L$46="Moderado"),CONCATENATE("R",'Mapa final'!$A$46),"")</f>
        <v/>
      </c>
      <c r="W10" s="446"/>
      <c r="X10" s="444" t="str">
        <f>IF(AND('Mapa final'!$H$52="Muy Alta",'Mapa final'!$L$52="Moderado"),CONCATENATE("R",'Mapa final'!$A$52),"")</f>
        <v/>
      </c>
      <c r="Y10" s="444"/>
      <c r="Z10" s="444" t="str">
        <f>IF(AND('Mapa final'!$H$58="Muy Alta",'Mapa final'!$L$58="Moderado"),CONCATENATE("R",'Mapa final'!$A$58),"")</f>
        <v/>
      </c>
      <c r="AA10" s="445"/>
      <c r="AB10" s="449" t="str">
        <f>IF(AND('Mapa final'!$H$46="Muy Alta",'Mapa final'!$L$46="Mayor"),CONCATENATE("R",'Mapa final'!$A$46),"")</f>
        <v/>
      </c>
      <c r="AC10" s="446"/>
      <c r="AD10" s="444" t="str">
        <f>IF(AND('Mapa final'!$H$52="Muy Alta",'Mapa final'!$L$52="Mayor"),CONCATENATE("R",'Mapa final'!$A$52),"")</f>
        <v/>
      </c>
      <c r="AE10" s="444"/>
      <c r="AF10" s="444" t="str">
        <f>IF(AND('Mapa final'!$H$58="Muy Alta",'Mapa final'!$L$58="Mayor"),CONCATENATE("R",'Mapa final'!$A$58),"")</f>
        <v/>
      </c>
      <c r="AG10" s="445"/>
      <c r="AH10" s="457" t="str">
        <f>IF(AND('Mapa final'!$H$46="Muy Alta",'Mapa final'!$L$46="Catastrófico"),CONCATENATE("R",'Mapa final'!$A$46),"")</f>
        <v/>
      </c>
      <c r="AI10" s="458"/>
      <c r="AJ10" s="458" t="str">
        <f>IF(AND('Mapa final'!$H$52="Muy Alta",'Mapa final'!$L$52="Catastrófico"),CONCATENATE("R",'Mapa final'!$A$52),"")</f>
        <v/>
      </c>
      <c r="AK10" s="458"/>
      <c r="AL10" s="458" t="str">
        <f>IF(AND('Mapa final'!$H$58="Muy Alta",'Mapa final'!$L$58="Catastrófico"),CONCATENATE("R",'Mapa final'!$A$58),"")</f>
        <v/>
      </c>
      <c r="AM10" s="459"/>
      <c r="AN10" s="83"/>
      <c r="AO10" s="402"/>
      <c r="AP10" s="403"/>
      <c r="AQ10" s="403"/>
      <c r="AR10" s="403"/>
      <c r="AS10" s="403"/>
      <c r="AT10" s="404"/>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row>
    <row r="11" spans="1:99" ht="15" customHeight="1" x14ac:dyDescent="0.25">
      <c r="A11" s="83"/>
      <c r="B11" s="397"/>
      <c r="C11" s="397"/>
      <c r="D11" s="398"/>
      <c r="E11" s="438"/>
      <c r="F11" s="439"/>
      <c r="G11" s="439"/>
      <c r="H11" s="439"/>
      <c r="I11" s="440"/>
      <c r="J11" s="449"/>
      <c r="K11" s="446"/>
      <c r="L11" s="444"/>
      <c r="M11" s="444"/>
      <c r="N11" s="444"/>
      <c r="O11" s="445"/>
      <c r="P11" s="449"/>
      <c r="Q11" s="446"/>
      <c r="R11" s="444"/>
      <c r="S11" s="444"/>
      <c r="T11" s="444"/>
      <c r="U11" s="445"/>
      <c r="V11" s="449"/>
      <c r="W11" s="446"/>
      <c r="X11" s="444"/>
      <c r="Y11" s="444"/>
      <c r="Z11" s="444"/>
      <c r="AA11" s="445"/>
      <c r="AB11" s="449"/>
      <c r="AC11" s="446"/>
      <c r="AD11" s="444"/>
      <c r="AE11" s="444"/>
      <c r="AF11" s="444"/>
      <c r="AG11" s="445"/>
      <c r="AH11" s="457"/>
      <c r="AI11" s="458"/>
      <c r="AJ11" s="458"/>
      <c r="AK11" s="458"/>
      <c r="AL11" s="458"/>
      <c r="AM11" s="459"/>
      <c r="AN11" s="83"/>
      <c r="AO11" s="402"/>
      <c r="AP11" s="403"/>
      <c r="AQ11" s="403"/>
      <c r="AR11" s="403"/>
      <c r="AS11" s="403"/>
      <c r="AT11" s="404"/>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row>
    <row r="12" spans="1:99" ht="15" customHeight="1" x14ac:dyDescent="0.25">
      <c r="A12" s="83"/>
      <c r="B12" s="397"/>
      <c r="C12" s="397"/>
      <c r="D12" s="398"/>
      <c r="E12" s="438"/>
      <c r="F12" s="439"/>
      <c r="G12" s="439"/>
      <c r="H12" s="439"/>
      <c r="I12" s="440"/>
      <c r="J12" s="449" t="str">
        <f>IF(AND('Mapa final'!$H$64="Muy Alta",'Mapa final'!$L$64="Leve"),CONCATENATE("R",'Mapa final'!$A$64),"")</f>
        <v/>
      </c>
      <c r="K12" s="446"/>
      <c r="L12" s="444" t="str">
        <f>IF(AND('Mapa final'!$H$70="Muy Alta",'Mapa final'!$L$70="Leve"),CONCATENATE("R",'Mapa final'!$A$70),"")</f>
        <v/>
      </c>
      <c r="M12" s="444"/>
      <c r="N12" s="444" t="str">
        <f>IF(AND('Mapa final'!$H$76="Muy Alta",'Mapa final'!$L$76="Leve"),CONCATENATE("R",'Mapa final'!$A$76),"")</f>
        <v/>
      </c>
      <c r="O12" s="445"/>
      <c r="P12" s="449" t="str">
        <f>IF(AND('Mapa final'!$H$64="Muy Alta",'Mapa final'!$L$64="Menor"),CONCATENATE("R",'Mapa final'!$A$64),"")</f>
        <v/>
      </c>
      <c r="Q12" s="446"/>
      <c r="R12" s="444" t="str">
        <f>IF(AND('Mapa final'!$H$70="Muy Alta",'Mapa final'!$L$70="Menor"),CONCATENATE("R",'Mapa final'!$A$70),"")</f>
        <v/>
      </c>
      <c r="S12" s="444"/>
      <c r="T12" s="444" t="str">
        <f>IF(AND('Mapa final'!$H$76="Muy Alta",'Mapa final'!$L$76="Menor"),CONCATENATE("R",'Mapa final'!$A$76),"")</f>
        <v/>
      </c>
      <c r="U12" s="445"/>
      <c r="V12" s="449" t="str">
        <f>IF(AND('Mapa final'!$H$64="Muy Alta",'Mapa final'!$L$64="Moderado"),CONCATENATE("R",'Mapa final'!$A$64),"")</f>
        <v/>
      </c>
      <c r="W12" s="446"/>
      <c r="X12" s="444" t="str">
        <f>IF(AND('Mapa final'!$H$70="Muy Alta",'Mapa final'!$L$70="Moderado"),CONCATENATE("R",'Mapa final'!$A$70),"")</f>
        <v/>
      </c>
      <c r="Y12" s="444"/>
      <c r="Z12" s="444" t="str">
        <f>IF(AND('Mapa final'!$H$76="Muy Alta",'Mapa final'!$L$76="Moderado"),CONCATENATE("R",'Mapa final'!$A$76),"")</f>
        <v/>
      </c>
      <c r="AA12" s="445"/>
      <c r="AB12" s="449" t="str">
        <f>IF(AND('Mapa final'!$H$64="Muy Alta",'Mapa final'!$L$64="Mayor"),CONCATENATE("R",'Mapa final'!$A$64),"")</f>
        <v/>
      </c>
      <c r="AC12" s="446"/>
      <c r="AD12" s="444" t="str">
        <f>IF(AND('Mapa final'!$H$70="Muy Alta",'Mapa final'!$L$70="Mayor"),CONCATENATE("R",'Mapa final'!$A$70),"")</f>
        <v/>
      </c>
      <c r="AE12" s="444"/>
      <c r="AF12" s="444" t="str">
        <f>IF(AND('Mapa final'!$H$76="Muy Alta",'Mapa final'!$L$76="Mayor"),CONCATENATE("R",'Mapa final'!$A$76),"")</f>
        <v/>
      </c>
      <c r="AG12" s="445"/>
      <c r="AH12" s="457" t="str">
        <f>IF(AND('Mapa final'!$H$64="Muy Alta",'Mapa final'!$L$64="Catastrófico"),CONCATENATE("R",'Mapa final'!$A$64),"")</f>
        <v/>
      </c>
      <c r="AI12" s="458"/>
      <c r="AJ12" s="458" t="str">
        <f>IF(AND('Mapa final'!$H$70="Muy Alta",'Mapa final'!$L$70="Catastrófico"),CONCATENATE("R",'Mapa final'!$A$70),"")</f>
        <v/>
      </c>
      <c r="AK12" s="458"/>
      <c r="AL12" s="458" t="str">
        <f>IF(AND('Mapa final'!$H$76="Muy Alta",'Mapa final'!$L$76="Catastrófico"),CONCATENATE("R",'Mapa final'!$A$76),"")</f>
        <v/>
      </c>
      <c r="AM12" s="459"/>
      <c r="AN12" s="83"/>
      <c r="AO12" s="402"/>
      <c r="AP12" s="403"/>
      <c r="AQ12" s="403"/>
      <c r="AR12" s="403"/>
      <c r="AS12" s="403"/>
      <c r="AT12" s="404"/>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row>
    <row r="13" spans="1:99" ht="15.75" customHeight="1" thickBot="1" x14ac:dyDescent="0.3">
      <c r="A13" s="83"/>
      <c r="B13" s="397"/>
      <c r="C13" s="397"/>
      <c r="D13" s="398"/>
      <c r="E13" s="441"/>
      <c r="F13" s="442"/>
      <c r="G13" s="442"/>
      <c r="H13" s="442"/>
      <c r="I13" s="443"/>
      <c r="J13" s="449"/>
      <c r="K13" s="446"/>
      <c r="L13" s="446"/>
      <c r="M13" s="446"/>
      <c r="N13" s="446"/>
      <c r="O13" s="445"/>
      <c r="P13" s="449"/>
      <c r="Q13" s="446"/>
      <c r="R13" s="446"/>
      <c r="S13" s="446"/>
      <c r="T13" s="446"/>
      <c r="U13" s="445"/>
      <c r="V13" s="449"/>
      <c r="W13" s="446"/>
      <c r="X13" s="446"/>
      <c r="Y13" s="446"/>
      <c r="Z13" s="446"/>
      <c r="AA13" s="445"/>
      <c r="AB13" s="449"/>
      <c r="AC13" s="446"/>
      <c r="AD13" s="446"/>
      <c r="AE13" s="446"/>
      <c r="AF13" s="446"/>
      <c r="AG13" s="445"/>
      <c r="AH13" s="460"/>
      <c r="AI13" s="461"/>
      <c r="AJ13" s="461"/>
      <c r="AK13" s="461"/>
      <c r="AL13" s="461"/>
      <c r="AM13" s="462"/>
      <c r="AN13" s="83"/>
      <c r="AO13" s="405"/>
      <c r="AP13" s="406"/>
      <c r="AQ13" s="406"/>
      <c r="AR13" s="406"/>
      <c r="AS13" s="406"/>
      <c r="AT13" s="407"/>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row>
    <row r="14" spans="1:99" ht="15" customHeight="1" x14ac:dyDescent="0.25">
      <c r="A14" s="83"/>
      <c r="B14" s="397"/>
      <c r="C14" s="397"/>
      <c r="D14" s="398"/>
      <c r="E14" s="435" t="s">
        <v>115</v>
      </c>
      <c r="F14" s="436"/>
      <c r="G14" s="436"/>
      <c r="H14" s="436"/>
      <c r="I14" s="436"/>
      <c r="J14" s="472" t="str">
        <f>IF(AND('Mapa final'!$H$10="Alta",'Mapa final'!$L$10="Leve"),CONCATENATE("R",'Mapa final'!$A$10),"")</f>
        <v/>
      </c>
      <c r="K14" s="473"/>
      <c r="L14" s="473" t="str">
        <f>IF(AND('Mapa final'!$H$16="Alta",'Mapa final'!$L$16="Leve"),CONCATENATE("R",'Mapa final'!$A$16),"")</f>
        <v/>
      </c>
      <c r="M14" s="473"/>
      <c r="N14" s="473" t="str">
        <f>IF(AND('Mapa final'!$H$22="Alta",'Mapa final'!$L$22="Leve"),CONCATENATE("R",'Mapa final'!$A$22),"")</f>
        <v/>
      </c>
      <c r="O14" s="474"/>
      <c r="P14" s="472" t="str">
        <f>IF(AND('Mapa final'!$H$10="Alta",'Mapa final'!$L$10="Menor"),CONCATENATE("R",'Mapa final'!$A$10),"")</f>
        <v/>
      </c>
      <c r="Q14" s="473"/>
      <c r="R14" s="473" t="str">
        <f>IF(AND('Mapa final'!$H$16="Alta",'Mapa final'!$L$16="Menor"),CONCATENATE("R",'Mapa final'!$A$16),"")</f>
        <v/>
      </c>
      <c r="S14" s="473"/>
      <c r="T14" s="473" t="str">
        <f>IF(AND('Mapa final'!$H$22="Alta",'Mapa final'!$L$22="Menor"),CONCATENATE("R",'Mapa final'!$A$22),"")</f>
        <v/>
      </c>
      <c r="U14" s="474"/>
      <c r="V14" s="447" t="str">
        <f>IF(AND('Mapa final'!$H$10="Alta",'Mapa final'!$L$10="Moderado"),CONCATENATE("R",'Mapa final'!$A$10),"")</f>
        <v/>
      </c>
      <c r="W14" s="448"/>
      <c r="X14" s="448" t="str">
        <f>IF(AND('Mapa final'!$H$16="Alta",'Mapa final'!$L$16="Moderado"),CONCATENATE("R",'Mapa final'!$A$16),"")</f>
        <v/>
      </c>
      <c r="Y14" s="448"/>
      <c r="Z14" s="448" t="str">
        <f>IF(AND('Mapa final'!$H$22="Alta",'Mapa final'!$L$22="Moderado"),CONCATENATE("R",'Mapa final'!$A$22),"")</f>
        <v/>
      </c>
      <c r="AA14" s="450"/>
      <c r="AB14" s="447" t="str">
        <f>IF(AND('Mapa final'!$H$10="Alta",'Mapa final'!$L$10="Mayor"),CONCATENATE("R",'Mapa final'!$A$10),"")</f>
        <v/>
      </c>
      <c r="AC14" s="448"/>
      <c r="AD14" s="448" t="str">
        <f>IF(AND('Mapa final'!$H$16="Alta",'Mapa final'!$L$16="Mayor"),CONCATENATE("R",'Mapa final'!$A$16),"")</f>
        <v/>
      </c>
      <c r="AE14" s="448"/>
      <c r="AF14" s="448" t="str">
        <f>IF(AND('Mapa final'!$H$22="Alta",'Mapa final'!$L$22="Mayor"),CONCATENATE("R",'Mapa final'!$A$22),"")</f>
        <v/>
      </c>
      <c r="AG14" s="450"/>
      <c r="AH14" s="463" t="str">
        <f>IF(AND('Mapa final'!$H$10="Alta",'Mapa final'!$L$10="Catastrófico"),CONCATENATE("R",'Mapa final'!$A$10),"")</f>
        <v/>
      </c>
      <c r="AI14" s="464"/>
      <c r="AJ14" s="464" t="str">
        <f>IF(AND('Mapa final'!$H$16="Alta",'Mapa final'!$L$16="Catastrófico"),CONCATENATE("R",'Mapa final'!$A$16),"")</f>
        <v/>
      </c>
      <c r="AK14" s="464"/>
      <c r="AL14" s="464" t="str">
        <f>IF(AND('Mapa final'!$H$22="Alta",'Mapa final'!$L$22="Catastrófico"),CONCATENATE("R",'Mapa final'!$A$22),"")</f>
        <v/>
      </c>
      <c r="AM14" s="465"/>
      <c r="AN14" s="83"/>
      <c r="AO14" s="408" t="s">
        <v>80</v>
      </c>
      <c r="AP14" s="409"/>
      <c r="AQ14" s="409"/>
      <c r="AR14" s="409"/>
      <c r="AS14" s="409"/>
      <c r="AT14" s="410"/>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row>
    <row r="15" spans="1:99" ht="15" customHeight="1" x14ac:dyDescent="0.25">
      <c r="A15" s="83"/>
      <c r="B15" s="397"/>
      <c r="C15" s="397"/>
      <c r="D15" s="398"/>
      <c r="E15" s="438"/>
      <c r="F15" s="439"/>
      <c r="G15" s="439"/>
      <c r="H15" s="439"/>
      <c r="I15" s="452"/>
      <c r="J15" s="466"/>
      <c r="K15" s="467"/>
      <c r="L15" s="467"/>
      <c r="M15" s="467"/>
      <c r="N15" s="467"/>
      <c r="O15" s="468"/>
      <c r="P15" s="466"/>
      <c r="Q15" s="467"/>
      <c r="R15" s="467"/>
      <c r="S15" s="467"/>
      <c r="T15" s="467"/>
      <c r="U15" s="468"/>
      <c r="V15" s="449"/>
      <c r="W15" s="446"/>
      <c r="X15" s="446"/>
      <c r="Y15" s="446"/>
      <c r="Z15" s="446"/>
      <c r="AA15" s="445"/>
      <c r="AB15" s="449"/>
      <c r="AC15" s="446"/>
      <c r="AD15" s="446"/>
      <c r="AE15" s="446"/>
      <c r="AF15" s="446"/>
      <c r="AG15" s="445"/>
      <c r="AH15" s="457"/>
      <c r="AI15" s="458"/>
      <c r="AJ15" s="458"/>
      <c r="AK15" s="458"/>
      <c r="AL15" s="458"/>
      <c r="AM15" s="459"/>
      <c r="AN15" s="83"/>
      <c r="AO15" s="411"/>
      <c r="AP15" s="412"/>
      <c r="AQ15" s="412"/>
      <c r="AR15" s="412"/>
      <c r="AS15" s="412"/>
      <c r="AT15" s="41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row>
    <row r="16" spans="1:99" ht="15" customHeight="1" x14ac:dyDescent="0.25">
      <c r="A16" s="83"/>
      <c r="B16" s="397"/>
      <c r="C16" s="397"/>
      <c r="D16" s="398"/>
      <c r="E16" s="438"/>
      <c r="F16" s="439"/>
      <c r="G16" s="439"/>
      <c r="H16" s="439"/>
      <c r="I16" s="452"/>
      <c r="J16" s="466" t="str">
        <f>IF(AND('Mapa final'!$H$28="Alta",'Mapa final'!$L$28="Leve"),CONCATENATE("R",'Mapa final'!$A$28),"")</f>
        <v/>
      </c>
      <c r="K16" s="467"/>
      <c r="L16" s="467" t="str">
        <f>IF(AND('Mapa final'!$H$34="Alta",'Mapa final'!$L$34="Leve"),CONCATENATE("R",'Mapa final'!$A$34),"")</f>
        <v/>
      </c>
      <c r="M16" s="467"/>
      <c r="N16" s="467" t="str">
        <f>IF(AND('Mapa final'!$H$40="Alta",'Mapa final'!$L$40="Leve"),CONCATENATE("R",'Mapa final'!$A$40),"")</f>
        <v/>
      </c>
      <c r="O16" s="468"/>
      <c r="P16" s="466" t="str">
        <f>IF(AND('Mapa final'!$H$28="Alta",'Mapa final'!$L$28="Menor"),CONCATENATE("R",'Mapa final'!$A$28),"")</f>
        <v/>
      </c>
      <c r="Q16" s="467"/>
      <c r="R16" s="467" t="str">
        <f>IF(AND('Mapa final'!$H$34="Alta",'Mapa final'!$L$34="Menor"),CONCATENATE("R",'Mapa final'!$A$34),"")</f>
        <v/>
      </c>
      <c r="S16" s="467"/>
      <c r="T16" s="467" t="str">
        <f>IF(AND('Mapa final'!$H$40="Alta",'Mapa final'!$L$40="Menor"),CONCATENATE("R",'Mapa final'!$A$40),"")</f>
        <v/>
      </c>
      <c r="U16" s="468"/>
      <c r="V16" s="449" t="str">
        <f>IF(AND('Mapa final'!$H$28="Alta",'Mapa final'!$L$28="Moderado"),CONCATENATE("R",'Mapa final'!$A$28),"")</f>
        <v/>
      </c>
      <c r="W16" s="446"/>
      <c r="X16" s="444" t="str">
        <f>IF(AND('Mapa final'!$H$34="Alta",'Mapa final'!$L$34="Moderado"),CONCATENATE("R",'Mapa final'!$A$34),"")</f>
        <v/>
      </c>
      <c r="Y16" s="444"/>
      <c r="Z16" s="444" t="str">
        <f>IF(AND('Mapa final'!$H$40="Alta",'Mapa final'!$L$40="Moderado"),CONCATENATE("R",'Mapa final'!$A$40),"")</f>
        <v/>
      </c>
      <c r="AA16" s="445"/>
      <c r="AB16" s="449" t="str">
        <f>IF(AND('Mapa final'!$H$28="Alta",'Mapa final'!$L$28="Mayor"),CONCATENATE("R",'Mapa final'!$A$28),"")</f>
        <v/>
      </c>
      <c r="AC16" s="446"/>
      <c r="AD16" s="444" t="str">
        <f>IF(AND('Mapa final'!$H$34="Alta",'Mapa final'!$L$34="Mayor"),CONCATENATE("R",'Mapa final'!$A$34),"")</f>
        <v/>
      </c>
      <c r="AE16" s="444"/>
      <c r="AF16" s="444" t="str">
        <f>IF(AND('Mapa final'!$H$40="Alta",'Mapa final'!$L$40="Mayor"),CONCATENATE("R",'Mapa final'!$A$40),"")</f>
        <v/>
      </c>
      <c r="AG16" s="445"/>
      <c r="AH16" s="457" t="str">
        <f>IF(AND('Mapa final'!$H$28="Alta",'Mapa final'!$L$28="Catastrófico"),CONCATENATE("R",'Mapa final'!$A$28),"")</f>
        <v/>
      </c>
      <c r="AI16" s="458"/>
      <c r="AJ16" s="458" t="str">
        <f>IF(AND('Mapa final'!$H$34="Alta",'Mapa final'!$L$34="Catastrófico"),CONCATENATE("R",'Mapa final'!$A$34),"")</f>
        <v/>
      </c>
      <c r="AK16" s="458"/>
      <c r="AL16" s="458" t="str">
        <f>IF(AND('Mapa final'!$H$40="Alta",'Mapa final'!$L$40="Catastrófico"),CONCATENATE("R",'Mapa final'!$A$40),"")</f>
        <v/>
      </c>
      <c r="AM16" s="459"/>
      <c r="AN16" s="83"/>
      <c r="AO16" s="411"/>
      <c r="AP16" s="412"/>
      <c r="AQ16" s="412"/>
      <c r="AR16" s="412"/>
      <c r="AS16" s="412"/>
      <c r="AT16" s="41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row>
    <row r="17" spans="1:80" ht="15" customHeight="1" x14ac:dyDescent="0.25">
      <c r="A17" s="83"/>
      <c r="B17" s="397"/>
      <c r="C17" s="397"/>
      <c r="D17" s="398"/>
      <c r="E17" s="438"/>
      <c r="F17" s="439"/>
      <c r="G17" s="439"/>
      <c r="H17" s="439"/>
      <c r="I17" s="452"/>
      <c r="J17" s="466"/>
      <c r="K17" s="467"/>
      <c r="L17" s="467"/>
      <c r="M17" s="467"/>
      <c r="N17" s="467"/>
      <c r="O17" s="468"/>
      <c r="P17" s="466"/>
      <c r="Q17" s="467"/>
      <c r="R17" s="467"/>
      <c r="S17" s="467"/>
      <c r="T17" s="467"/>
      <c r="U17" s="468"/>
      <c r="V17" s="449"/>
      <c r="W17" s="446"/>
      <c r="X17" s="444"/>
      <c r="Y17" s="444"/>
      <c r="Z17" s="444"/>
      <c r="AA17" s="445"/>
      <c r="AB17" s="449"/>
      <c r="AC17" s="446"/>
      <c r="AD17" s="444"/>
      <c r="AE17" s="444"/>
      <c r="AF17" s="444"/>
      <c r="AG17" s="445"/>
      <c r="AH17" s="457"/>
      <c r="AI17" s="458"/>
      <c r="AJ17" s="458"/>
      <c r="AK17" s="458"/>
      <c r="AL17" s="458"/>
      <c r="AM17" s="459"/>
      <c r="AN17" s="83"/>
      <c r="AO17" s="411"/>
      <c r="AP17" s="412"/>
      <c r="AQ17" s="412"/>
      <c r="AR17" s="412"/>
      <c r="AS17" s="412"/>
      <c r="AT17" s="41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row>
    <row r="18" spans="1:80" ht="15" customHeight="1" x14ac:dyDescent="0.25">
      <c r="A18" s="83"/>
      <c r="B18" s="397"/>
      <c r="C18" s="397"/>
      <c r="D18" s="398"/>
      <c r="E18" s="438"/>
      <c r="F18" s="439"/>
      <c r="G18" s="439"/>
      <c r="H18" s="439"/>
      <c r="I18" s="452"/>
      <c r="J18" s="466" t="str">
        <f>IF(AND('Mapa final'!$H$46="Alta",'Mapa final'!$L$46="Leve"),CONCATENATE("R",'Mapa final'!$A$46),"")</f>
        <v/>
      </c>
      <c r="K18" s="467"/>
      <c r="L18" s="467" t="str">
        <f>IF(AND('Mapa final'!$H$52="Alta",'Mapa final'!$L$52="Leve"),CONCATENATE("R",'Mapa final'!$A$52),"")</f>
        <v/>
      </c>
      <c r="M18" s="467"/>
      <c r="N18" s="467" t="str">
        <f>IF(AND('Mapa final'!$H$58="Alta",'Mapa final'!$L$58="Leve"),CONCATENATE("R",'Mapa final'!$A$58),"")</f>
        <v/>
      </c>
      <c r="O18" s="468"/>
      <c r="P18" s="466" t="str">
        <f>IF(AND('Mapa final'!$H$46="Alta",'Mapa final'!$L$46="Menor"),CONCATENATE("R",'Mapa final'!$A$46),"")</f>
        <v/>
      </c>
      <c r="Q18" s="467"/>
      <c r="R18" s="467" t="str">
        <f>IF(AND('Mapa final'!$H$52="Alta",'Mapa final'!$L$52="Menor"),CONCATENATE("R",'Mapa final'!$A$52),"")</f>
        <v/>
      </c>
      <c r="S18" s="467"/>
      <c r="T18" s="467" t="str">
        <f>IF(AND('Mapa final'!$H$58="Alta",'Mapa final'!$L$58="Menor"),CONCATENATE("R",'Mapa final'!$A$58),"")</f>
        <v/>
      </c>
      <c r="U18" s="468"/>
      <c r="V18" s="449" t="str">
        <f>IF(AND('Mapa final'!$H$46="Alta",'Mapa final'!$L$46="Moderado"),CONCATENATE("R",'Mapa final'!$A$46),"")</f>
        <v/>
      </c>
      <c r="W18" s="446"/>
      <c r="X18" s="444" t="str">
        <f>IF(AND('Mapa final'!$H$52="Alta",'Mapa final'!$L$52="Moderado"),CONCATENATE("R",'Mapa final'!$A$52),"")</f>
        <v/>
      </c>
      <c r="Y18" s="444"/>
      <c r="Z18" s="444" t="str">
        <f>IF(AND('Mapa final'!$H$58="Alta",'Mapa final'!$L$58="Moderado"),CONCATENATE("R",'Mapa final'!$A$58),"")</f>
        <v/>
      </c>
      <c r="AA18" s="445"/>
      <c r="AB18" s="449" t="str">
        <f>IF(AND('Mapa final'!$H$46="Alta",'Mapa final'!$L$46="Mayor"),CONCATENATE("R",'Mapa final'!$A$46),"")</f>
        <v/>
      </c>
      <c r="AC18" s="446"/>
      <c r="AD18" s="444" t="str">
        <f>IF(AND('Mapa final'!$H$52="Alta",'Mapa final'!$L$52="Mayor"),CONCATENATE("R",'Mapa final'!$A$52),"")</f>
        <v/>
      </c>
      <c r="AE18" s="444"/>
      <c r="AF18" s="444" t="str">
        <f>IF(AND('Mapa final'!$H$58="Alta",'Mapa final'!$L$58="Mayor"),CONCATENATE("R",'Mapa final'!$A$58),"")</f>
        <v/>
      </c>
      <c r="AG18" s="445"/>
      <c r="AH18" s="457" t="str">
        <f>IF(AND('Mapa final'!$H$46="Alta",'Mapa final'!$L$46="Catastrófico"),CONCATENATE("R",'Mapa final'!$A$46),"")</f>
        <v/>
      </c>
      <c r="AI18" s="458"/>
      <c r="AJ18" s="458" t="str">
        <f>IF(AND('Mapa final'!$H$52="Alta",'Mapa final'!$L$52="Catastrófico"),CONCATENATE("R",'Mapa final'!$A$52),"")</f>
        <v/>
      </c>
      <c r="AK18" s="458"/>
      <c r="AL18" s="458" t="str">
        <f>IF(AND('Mapa final'!$H$58="Alta",'Mapa final'!$L$58="Catastrófico"),CONCATENATE("R",'Mapa final'!$A$58),"")</f>
        <v/>
      </c>
      <c r="AM18" s="459"/>
      <c r="AN18" s="83"/>
      <c r="AO18" s="411"/>
      <c r="AP18" s="412"/>
      <c r="AQ18" s="412"/>
      <c r="AR18" s="412"/>
      <c r="AS18" s="412"/>
      <c r="AT18" s="41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row>
    <row r="19" spans="1:80" ht="15" customHeight="1" x14ac:dyDescent="0.25">
      <c r="A19" s="83"/>
      <c r="B19" s="397"/>
      <c r="C19" s="397"/>
      <c r="D19" s="398"/>
      <c r="E19" s="438"/>
      <c r="F19" s="439"/>
      <c r="G19" s="439"/>
      <c r="H19" s="439"/>
      <c r="I19" s="452"/>
      <c r="J19" s="466"/>
      <c r="K19" s="467"/>
      <c r="L19" s="467"/>
      <c r="M19" s="467"/>
      <c r="N19" s="467"/>
      <c r="O19" s="468"/>
      <c r="P19" s="466"/>
      <c r="Q19" s="467"/>
      <c r="R19" s="467"/>
      <c r="S19" s="467"/>
      <c r="T19" s="467"/>
      <c r="U19" s="468"/>
      <c r="V19" s="449"/>
      <c r="W19" s="446"/>
      <c r="X19" s="444"/>
      <c r="Y19" s="444"/>
      <c r="Z19" s="444"/>
      <c r="AA19" s="445"/>
      <c r="AB19" s="449"/>
      <c r="AC19" s="446"/>
      <c r="AD19" s="444"/>
      <c r="AE19" s="444"/>
      <c r="AF19" s="444"/>
      <c r="AG19" s="445"/>
      <c r="AH19" s="457"/>
      <c r="AI19" s="458"/>
      <c r="AJ19" s="458"/>
      <c r="AK19" s="458"/>
      <c r="AL19" s="458"/>
      <c r="AM19" s="459"/>
      <c r="AN19" s="83"/>
      <c r="AO19" s="411"/>
      <c r="AP19" s="412"/>
      <c r="AQ19" s="412"/>
      <c r="AR19" s="412"/>
      <c r="AS19" s="412"/>
      <c r="AT19" s="41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row>
    <row r="20" spans="1:80" ht="15" customHeight="1" x14ac:dyDescent="0.25">
      <c r="A20" s="83"/>
      <c r="B20" s="397"/>
      <c r="C20" s="397"/>
      <c r="D20" s="398"/>
      <c r="E20" s="438"/>
      <c r="F20" s="439"/>
      <c r="G20" s="439"/>
      <c r="H20" s="439"/>
      <c r="I20" s="452"/>
      <c r="J20" s="466" t="str">
        <f>IF(AND('Mapa final'!$H$64="Alta",'Mapa final'!$L$64="Leve"),CONCATENATE("R",'Mapa final'!$A$64),"")</f>
        <v/>
      </c>
      <c r="K20" s="467"/>
      <c r="L20" s="467" t="str">
        <f>IF(AND('Mapa final'!$H$70="Alta",'Mapa final'!$L$70="Leve"),CONCATENATE("R",'Mapa final'!$A$70),"")</f>
        <v/>
      </c>
      <c r="M20" s="467"/>
      <c r="N20" s="467" t="str">
        <f>IF(AND('Mapa final'!$H$76="Alta",'Mapa final'!$L$76="Leve"),CONCATENATE("R",'Mapa final'!$A$76),"")</f>
        <v/>
      </c>
      <c r="O20" s="468"/>
      <c r="P20" s="466" t="str">
        <f>IF(AND('Mapa final'!$H$64="Alta",'Mapa final'!$L$64="Menor"),CONCATENATE("R",'Mapa final'!$A$64),"")</f>
        <v/>
      </c>
      <c r="Q20" s="467"/>
      <c r="R20" s="467" t="str">
        <f>IF(AND('Mapa final'!$H$70="Alta",'Mapa final'!$L$70="Menor"),CONCATENATE("R",'Mapa final'!$A$70),"")</f>
        <v/>
      </c>
      <c r="S20" s="467"/>
      <c r="T20" s="467" t="str">
        <f>IF(AND('Mapa final'!$H$76="Alta",'Mapa final'!$L$76="Menor"),CONCATENATE("R",'Mapa final'!$A$76),"")</f>
        <v/>
      </c>
      <c r="U20" s="468"/>
      <c r="V20" s="449" t="str">
        <f>IF(AND('Mapa final'!$H$64="Alta",'Mapa final'!$L$64="Moderado"),CONCATENATE("R",'Mapa final'!$A$64),"")</f>
        <v/>
      </c>
      <c r="W20" s="446"/>
      <c r="X20" s="444" t="str">
        <f>IF(AND('Mapa final'!$H$70="Alta",'Mapa final'!$L$70="Moderado"),CONCATENATE("R",'Mapa final'!$A$70),"")</f>
        <v/>
      </c>
      <c r="Y20" s="444"/>
      <c r="Z20" s="444" t="str">
        <f>IF(AND('Mapa final'!$H$76="Alta",'Mapa final'!$L$76="Moderado"),CONCATENATE("R",'Mapa final'!$A$76),"")</f>
        <v/>
      </c>
      <c r="AA20" s="445"/>
      <c r="AB20" s="449" t="str">
        <f>IF(AND('Mapa final'!$H$64="Alta",'Mapa final'!$L$64="Mayor"),CONCATENATE("R",'Mapa final'!$A$64),"")</f>
        <v/>
      </c>
      <c r="AC20" s="446"/>
      <c r="AD20" s="444" t="str">
        <f>IF(AND('Mapa final'!$H$70="Alta",'Mapa final'!$L$70="Mayor"),CONCATENATE("R",'Mapa final'!$A$70),"")</f>
        <v/>
      </c>
      <c r="AE20" s="444"/>
      <c r="AF20" s="444" t="str">
        <f>IF(AND('Mapa final'!$H$76="Alta",'Mapa final'!$L$76="Mayor"),CONCATENATE("R",'Mapa final'!$A$76),"")</f>
        <v/>
      </c>
      <c r="AG20" s="445"/>
      <c r="AH20" s="457" t="str">
        <f>IF(AND('Mapa final'!$H$64="Alta",'Mapa final'!$L$64="Catastrófico"),CONCATENATE("R",'Mapa final'!$A$64),"")</f>
        <v/>
      </c>
      <c r="AI20" s="458"/>
      <c r="AJ20" s="458" t="str">
        <f>IF(AND('Mapa final'!$H$70="Alta",'Mapa final'!$L$70="Catastrófico"),CONCATENATE("R",'Mapa final'!$A$70),"")</f>
        <v/>
      </c>
      <c r="AK20" s="458"/>
      <c r="AL20" s="458" t="str">
        <f>IF(AND('Mapa final'!$H$76="Alta",'Mapa final'!$L$76="Catastrófico"),CONCATENATE("R",'Mapa final'!$A$76),"")</f>
        <v/>
      </c>
      <c r="AM20" s="459"/>
      <c r="AN20" s="83"/>
      <c r="AO20" s="411"/>
      <c r="AP20" s="412"/>
      <c r="AQ20" s="412"/>
      <c r="AR20" s="412"/>
      <c r="AS20" s="412"/>
      <c r="AT20" s="41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row>
    <row r="21" spans="1:80" ht="15.75" customHeight="1" thickBot="1" x14ac:dyDescent="0.3">
      <c r="A21" s="83"/>
      <c r="B21" s="397"/>
      <c r="C21" s="397"/>
      <c r="D21" s="398"/>
      <c r="E21" s="441"/>
      <c r="F21" s="442"/>
      <c r="G21" s="442"/>
      <c r="H21" s="442"/>
      <c r="I21" s="442"/>
      <c r="J21" s="469"/>
      <c r="K21" s="470"/>
      <c r="L21" s="470"/>
      <c r="M21" s="470"/>
      <c r="N21" s="470"/>
      <c r="O21" s="471"/>
      <c r="P21" s="469"/>
      <c r="Q21" s="470"/>
      <c r="R21" s="470"/>
      <c r="S21" s="470"/>
      <c r="T21" s="470"/>
      <c r="U21" s="471"/>
      <c r="V21" s="454"/>
      <c r="W21" s="455"/>
      <c r="X21" s="455"/>
      <c r="Y21" s="455"/>
      <c r="Z21" s="455"/>
      <c r="AA21" s="456"/>
      <c r="AB21" s="454"/>
      <c r="AC21" s="455"/>
      <c r="AD21" s="455"/>
      <c r="AE21" s="455"/>
      <c r="AF21" s="455"/>
      <c r="AG21" s="456"/>
      <c r="AH21" s="460"/>
      <c r="AI21" s="461"/>
      <c r="AJ21" s="461"/>
      <c r="AK21" s="461"/>
      <c r="AL21" s="461"/>
      <c r="AM21" s="462"/>
      <c r="AN21" s="83"/>
      <c r="AO21" s="414"/>
      <c r="AP21" s="415"/>
      <c r="AQ21" s="415"/>
      <c r="AR21" s="415"/>
      <c r="AS21" s="415"/>
      <c r="AT21" s="416"/>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row>
    <row r="22" spans="1:80" x14ac:dyDescent="0.25">
      <c r="A22" s="83"/>
      <c r="B22" s="397"/>
      <c r="C22" s="397"/>
      <c r="D22" s="398"/>
      <c r="E22" s="435" t="s">
        <v>117</v>
      </c>
      <c r="F22" s="436"/>
      <c r="G22" s="436"/>
      <c r="H22" s="436"/>
      <c r="I22" s="437"/>
      <c r="J22" s="472" t="str">
        <f>IF(AND('Mapa final'!$H$10="Media",'Mapa final'!$L$10="Leve"),CONCATENATE("R",'Mapa final'!$A$10),"")</f>
        <v/>
      </c>
      <c r="K22" s="473"/>
      <c r="L22" s="473" t="str">
        <f>IF(AND('Mapa final'!$H$16="Media",'Mapa final'!$L$16="Leve"),CONCATENATE("R",'Mapa final'!$A$16),"")</f>
        <v/>
      </c>
      <c r="M22" s="473"/>
      <c r="N22" s="473" t="str">
        <f>IF(AND('Mapa final'!$H$22="Media",'Mapa final'!$L$22="Leve"),CONCATENATE("R",'Mapa final'!$A$22),"")</f>
        <v/>
      </c>
      <c r="O22" s="474"/>
      <c r="P22" s="472" t="str">
        <f>IF(AND('Mapa final'!$H$10="Media",'Mapa final'!$L$10="Menor"),CONCATENATE("R",'Mapa final'!$A$10),"")</f>
        <v/>
      </c>
      <c r="Q22" s="473"/>
      <c r="R22" s="473" t="str">
        <f>IF(AND('Mapa final'!$H$16="Media",'Mapa final'!$L$16="Menor"),CONCATENATE("R",'Mapa final'!$A$16),"")</f>
        <v/>
      </c>
      <c r="S22" s="473"/>
      <c r="T22" s="473" t="str">
        <f>IF(AND('Mapa final'!$H$22="Media",'Mapa final'!$L$22="Menor"),CONCATENATE("R",'Mapa final'!$A$22),"")</f>
        <v/>
      </c>
      <c r="U22" s="474"/>
      <c r="V22" s="472" t="str">
        <f>IF(AND('Mapa final'!$H$10="Media",'Mapa final'!$L$10="Moderado"),CONCATENATE("R",'Mapa final'!$A$10),"")</f>
        <v/>
      </c>
      <c r="W22" s="473"/>
      <c r="X22" s="473" t="str">
        <f>IF(AND('Mapa final'!$H$16="Media",'Mapa final'!$L$16="Moderado"),CONCATENATE("R",'Mapa final'!$A$16),"")</f>
        <v>R39</v>
      </c>
      <c r="Y22" s="473"/>
      <c r="Z22" s="473" t="str">
        <f>IF(AND('Mapa final'!$H$22="Media",'Mapa final'!$L$22="Moderado"),CONCATENATE("R",'Mapa final'!$A$22),"")</f>
        <v>R40</v>
      </c>
      <c r="AA22" s="474"/>
      <c r="AB22" s="447" t="str">
        <f>IF(AND('Mapa final'!$H$10="Media",'Mapa final'!$L$10="Mayor"),CONCATENATE("R",'Mapa final'!$A$10),"")</f>
        <v/>
      </c>
      <c r="AC22" s="448"/>
      <c r="AD22" s="448" t="str">
        <f>IF(AND('Mapa final'!$H$16="Media",'Mapa final'!$L$16="Mayor"),CONCATENATE("R",'Mapa final'!$A$16),"")</f>
        <v/>
      </c>
      <c r="AE22" s="448"/>
      <c r="AF22" s="448" t="str">
        <f>IF(AND('Mapa final'!$H$22="Media",'Mapa final'!$L$22="Mayor"),CONCATENATE("R",'Mapa final'!$A$22),"")</f>
        <v/>
      </c>
      <c r="AG22" s="450"/>
      <c r="AH22" s="463" t="str">
        <f>IF(AND('Mapa final'!$H$10="Media",'Mapa final'!$L$10="Catastrófico"),CONCATENATE("R",'Mapa final'!$A$10),"")</f>
        <v/>
      </c>
      <c r="AI22" s="464"/>
      <c r="AJ22" s="464" t="str">
        <f>IF(AND('Mapa final'!$H$16="Media",'Mapa final'!$L$16="Catastrófico"),CONCATENATE("R",'Mapa final'!$A$16),"")</f>
        <v/>
      </c>
      <c r="AK22" s="464"/>
      <c r="AL22" s="464" t="str">
        <f>IF(AND('Mapa final'!$H$22="Media",'Mapa final'!$L$22="Catastrófico"),CONCATENATE("R",'Mapa final'!$A$22),"")</f>
        <v/>
      </c>
      <c r="AM22" s="465"/>
      <c r="AN22" s="83"/>
      <c r="AO22" s="417" t="s">
        <v>81</v>
      </c>
      <c r="AP22" s="418"/>
      <c r="AQ22" s="418"/>
      <c r="AR22" s="418"/>
      <c r="AS22" s="418"/>
      <c r="AT22" s="419"/>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row>
    <row r="23" spans="1:80" x14ac:dyDescent="0.25">
      <c r="A23" s="83"/>
      <c r="B23" s="397"/>
      <c r="C23" s="397"/>
      <c r="D23" s="398"/>
      <c r="E23" s="438"/>
      <c r="F23" s="439"/>
      <c r="G23" s="439"/>
      <c r="H23" s="439"/>
      <c r="I23" s="440"/>
      <c r="J23" s="466"/>
      <c r="K23" s="467"/>
      <c r="L23" s="467"/>
      <c r="M23" s="467"/>
      <c r="N23" s="467"/>
      <c r="O23" s="468"/>
      <c r="P23" s="466"/>
      <c r="Q23" s="467"/>
      <c r="R23" s="467"/>
      <c r="S23" s="467"/>
      <c r="T23" s="467"/>
      <c r="U23" s="468"/>
      <c r="V23" s="466"/>
      <c r="W23" s="467"/>
      <c r="X23" s="467"/>
      <c r="Y23" s="467"/>
      <c r="Z23" s="467"/>
      <c r="AA23" s="468"/>
      <c r="AB23" s="449"/>
      <c r="AC23" s="446"/>
      <c r="AD23" s="446"/>
      <c r="AE23" s="446"/>
      <c r="AF23" s="446"/>
      <c r="AG23" s="445"/>
      <c r="AH23" s="457"/>
      <c r="AI23" s="458"/>
      <c r="AJ23" s="458"/>
      <c r="AK23" s="458"/>
      <c r="AL23" s="458"/>
      <c r="AM23" s="459"/>
      <c r="AN23" s="83"/>
      <c r="AO23" s="420"/>
      <c r="AP23" s="421"/>
      <c r="AQ23" s="421"/>
      <c r="AR23" s="421"/>
      <c r="AS23" s="421"/>
      <c r="AT23" s="422"/>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row>
    <row r="24" spans="1:80" x14ac:dyDescent="0.25">
      <c r="A24" s="83"/>
      <c r="B24" s="397"/>
      <c r="C24" s="397"/>
      <c r="D24" s="398"/>
      <c r="E24" s="438"/>
      <c r="F24" s="439"/>
      <c r="G24" s="439"/>
      <c r="H24" s="439"/>
      <c r="I24" s="440"/>
      <c r="J24" s="466" t="str">
        <f>IF(AND('Mapa final'!$H$28="Media",'Mapa final'!$L$28="Leve"),CONCATENATE("R",'Mapa final'!$A$28),"")</f>
        <v/>
      </c>
      <c r="K24" s="467"/>
      <c r="L24" s="467" t="str">
        <f>IF(AND('Mapa final'!$H$34="Media",'Mapa final'!$L$34="Leve"),CONCATENATE("R",'Mapa final'!$A$34),"")</f>
        <v/>
      </c>
      <c r="M24" s="467"/>
      <c r="N24" s="467" t="str">
        <f>IF(AND('Mapa final'!$H$40="Media",'Mapa final'!$L$40="Leve"),CONCATENATE("R",'Mapa final'!$A$40),"")</f>
        <v/>
      </c>
      <c r="O24" s="468"/>
      <c r="P24" s="466" t="str">
        <f>IF(AND('Mapa final'!$H$28="Media",'Mapa final'!$L$28="Menor"),CONCATENATE("R",'Mapa final'!$A$28),"")</f>
        <v/>
      </c>
      <c r="Q24" s="467"/>
      <c r="R24" s="467" t="str">
        <f>IF(AND('Mapa final'!$H$34="Media",'Mapa final'!$L$34="Menor"),CONCATENATE("R",'Mapa final'!$A$34),"")</f>
        <v/>
      </c>
      <c r="S24" s="467"/>
      <c r="T24" s="467" t="str">
        <f>IF(AND('Mapa final'!$H$40="Media",'Mapa final'!$L$40="Menor"),CONCATENATE("R",'Mapa final'!$A$40),"")</f>
        <v/>
      </c>
      <c r="U24" s="468"/>
      <c r="V24" s="466" t="str">
        <f>IF(AND('Mapa final'!$H$28="Media",'Mapa final'!$L$28="Moderado"),CONCATENATE("R",'Mapa final'!$A$28),"")</f>
        <v>R41</v>
      </c>
      <c r="W24" s="467"/>
      <c r="X24" s="467" t="str">
        <f>IF(AND('Mapa final'!$H$34="Media",'Mapa final'!$L$34="Moderado"),CONCATENATE("R",'Mapa final'!$A$34),"")</f>
        <v/>
      </c>
      <c r="Y24" s="467"/>
      <c r="Z24" s="467" t="str">
        <f>IF(AND('Mapa final'!$H$40="Media",'Mapa final'!$L$40="Moderado"),CONCATENATE("R",'Mapa final'!$A$40),"")</f>
        <v/>
      </c>
      <c r="AA24" s="468"/>
      <c r="AB24" s="449" t="str">
        <f>IF(AND('Mapa final'!$H$28="Media",'Mapa final'!$L$28="Mayor"),CONCATENATE("R",'Mapa final'!$A$28),"")</f>
        <v/>
      </c>
      <c r="AC24" s="446"/>
      <c r="AD24" s="444" t="str">
        <f>IF(AND('Mapa final'!$H$34="Media",'Mapa final'!$L$34="Mayor"),CONCATENATE("R",'Mapa final'!$A$34),"")</f>
        <v/>
      </c>
      <c r="AE24" s="444"/>
      <c r="AF24" s="444" t="str">
        <f>IF(AND('Mapa final'!$H$40="Media",'Mapa final'!$L$40="Mayor"),CONCATENATE("R",'Mapa final'!$A$40),"")</f>
        <v/>
      </c>
      <c r="AG24" s="445"/>
      <c r="AH24" s="457" t="str">
        <f>IF(AND('Mapa final'!$H$28="Media",'Mapa final'!$L$28="Catastrófico"),CONCATENATE("R",'Mapa final'!$A$28),"")</f>
        <v/>
      </c>
      <c r="AI24" s="458"/>
      <c r="AJ24" s="458" t="str">
        <f>IF(AND('Mapa final'!$H$34="Media",'Mapa final'!$L$34="Catastrófico"),CONCATENATE("R",'Mapa final'!$A$34),"")</f>
        <v/>
      </c>
      <c r="AK24" s="458"/>
      <c r="AL24" s="458" t="str">
        <f>IF(AND('Mapa final'!$H$40="Media",'Mapa final'!$L$40="Catastrófico"),CONCATENATE("R",'Mapa final'!$A$40),"")</f>
        <v/>
      </c>
      <c r="AM24" s="459"/>
      <c r="AN24" s="83"/>
      <c r="AO24" s="420"/>
      <c r="AP24" s="421"/>
      <c r="AQ24" s="421"/>
      <c r="AR24" s="421"/>
      <c r="AS24" s="421"/>
      <c r="AT24" s="422"/>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row>
    <row r="25" spans="1:80" x14ac:dyDescent="0.25">
      <c r="A25" s="83"/>
      <c r="B25" s="397"/>
      <c r="C25" s="397"/>
      <c r="D25" s="398"/>
      <c r="E25" s="438"/>
      <c r="F25" s="439"/>
      <c r="G25" s="439"/>
      <c r="H25" s="439"/>
      <c r="I25" s="440"/>
      <c r="J25" s="466"/>
      <c r="K25" s="467"/>
      <c r="L25" s="467"/>
      <c r="M25" s="467"/>
      <c r="N25" s="467"/>
      <c r="O25" s="468"/>
      <c r="P25" s="466"/>
      <c r="Q25" s="467"/>
      <c r="R25" s="467"/>
      <c r="S25" s="467"/>
      <c r="T25" s="467"/>
      <c r="U25" s="468"/>
      <c r="V25" s="466"/>
      <c r="W25" s="467"/>
      <c r="X25" s="467"/>
      <c r="Y25" s="467"/>
      <c r="Z25" s="467"/>
      <c r="AA25" s="468"/>
      <c r="AB25" s="449"/>
      <c r="AC25" s="446"/>
      <c r="AD25" s="444"/>
      <c r="AE25" s="444"/>
      <c r="AF25" s="444"/>
      <c r="AG25" s="445"/>
      <c r="AH25" s="457"/>
      <c r="AI25" s="458"/>
      <c r="AJ25" s="458"/>
      <c r="AK25" s="458"/>
      <c r="AL25" s="458"/>
      <c r="AM25" s="459"/>
      <c r="AN25" s="83"/>
      <c r="AO25" s="420"/>
      <c r="AP25" s="421"/>
      <c r="AQ25" s="421"/>
      <c r="AR25" s="421"/>
      <c r="AS25" s="421"/>
      <c r="AT25" s="422"/>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row>
    <row r="26" spans="1:80" x14ac:dyDescent="0.25">
      <c r="A26" s="83"/>
      <c r="B26" s="397"/>
      <c r="C26" s="397"/>
      <c r="D26" s="398"/>
      <c r="E26" s="438"/>
      <c r="F26" s="439"/>
      <c r="G26" s="439"/>
      <c r="H26" s="439"/>
      <c r="I26" s="440"/>
      <c r="J26" s="466" t="str">
        <f>IF(AND('Mapa final'!$H$46="Media",'Mapa final'!$L$46="Leve"),CONCATENATE("R",'Mapa final'!$A$46),"")</f>
        <v/>
      </c>
      <c r="K26" s="467"/>
      <c r="L26" s="467" t="str">
        <f>IF(AND('Mapa final'!$H$52="Media",'Mapa final'!$L$52="Leve"),CONCATENATE("R",'Mapa final'!$A$52),"")</f>
        <v/>
      </c>
      <c r="M26" s="467"/>
      <c r="N26" s="467" t="str">
        <f>IF(AND('Mapa final'!$H$58="Media",'Mapa final'!$L$58="Leve"),CONCATENATE("R",'Mapa final'!$A$58),"")</f>
        <v/>
      </c>
      <c r="O26" s="468"/>
      <c r="P26" s="466" t="str">
        <f>IF(AND('Mapa final'!$H$46="Media",'Mapa final'!$L$46="Menor"),CONCATENATE("R",'Mapa final'!$A$46),"")</f>
        <v/>
      </c>
      <c r="Q26" s="467"/>
      <c r="R26" s="467" t="str">
        <f>IF(AND('Mapa final'!$H$52="Media",'Mapa final'!$L$52="Menor"),CONCATENATE("R",'Mapa final'!$A$52),"")</f>
        <v/>
      </c>
      <c r="S26" s="467"/>
      <c r="T26" s="467" t="str">
        <f>IF(AND('Mapa final'!$H$58="Media",'Mapa final'!$L$58="Menor"),CONCATENATE("R",'Mapa final'!$A$58),"")</f>
        <v/>
      </c>
      <c r="U26" s="468"/>
      <c r="V26" s="466" t="str">
        <f>IF(AND('Mapa final'!$H$46="Media",'Mapa final'!$L$46="Moderado"),CONCATENATE("R",'Mapa final'!$A$46),"")</f>
        <v/>
      </c>
      <c r="W26" s="467"/>
      <c r="X26" s="467" t="str">
        <f>IF(AND('Mapa final'!$H$52="Media",'Mapa final'!$L$52="Moderado"),CONCATENATE("R",'Mapa final'!$A$52),"")</f>
        <v/>
      </c>
      <c r="Y26" s="467"/>
      <c r="Z26" s="467" t="str">
        <f>IF(AND('Mapa final'!$H$58="Media",'Mapa final'!$L$58="Moderado"),CONCATENATE("R",'Mapa final'!$A$58),"")</f>
        <v/>
      </c>
      <c r="AA26" s="468"/>
      <c r="AB26" s="449" t="str">
        <f>IF(AND('Mapa final'!$H$46="Media",'Mapa final'!$L$46="Mayor"),CONCATENATE("R",'Mapa final'!$A$46),"")</f>
        <v/>
      </c>
      <c r="AC26" s="446"/>
      <c r="AD26" s="444" t="str">
        <f>IF(AND('Mapa final'!$H$52="Media",'Mapa final'!$L$52="Mayor"),CONCATENATE("R",'Mapa final'!$A$52),"")</f>
        <v/>
      </c>
      <c r="AE26" s="444"/>
      <c r="AF26" s="444" t="str">
        <f>IF(AND('Mapa final'!$H$58="Media",'Mapa final'!$L$58="Mayor"),CONCATENATE("R",'Mapa final'!$A$58),"")</f>
        <v/>
      </c>
      <c r="AG26" s="445"/>
      <c r="AH26" s="457" t="str">
        <f>IF(AND('Mapa final'!$H$46="Media",'Mapa final'!$L$46="Catastrófico"),CONCATENATE("R",'Mapa final'!$A$46),"")</f>
        <v/>
      </c>
      <c r="AI26" s="458"/>
      <c r="AJ26" s="458" t="str">
        <f>IF(AND('Mapa final'!$H$52="Media",'Mapa final'!$L$52="Catastrófico"),CONCATENATE("R",'Mapa final'!$A$52),"")</f>
        <v/>
      </c>
      <c r="AK26" s="458"/>
      <c r="AL26" s="458" t="str">
        <f>IF(AND('Mapa final'!$H$58="Media",'Mapa final'!$L$58="Catastrófico"),CONCATENATE("R",'Mapa final'!$A$58),"")</f>
        <v/>
      </c>
      <c r="AM26" s="459"/>
      <c r="AN26" s="83"/>
      <c r="AO26" s="420"/>
      <c r="AP26" s="421"/>
      <c r="AQ26" s="421"/>
      <c r="AR26" s="421"/>
      <c r="AS26" s="421"/>
      <c r="AT26" s="422"/>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row>
    <row r="27" spans="1:80" x14ac:dyDescent="0.25">
      <c r="A27" s="83"/>
      <c r="B27" s="397"/>
      <c r="C27" s="397"/>
      <c r="D27" s="398"/>
      <c r="E27" s="438"/>
      <c r="F27" s="439"/>
      <c r="G27" s="439"/>
      <c r="H27" s="439"/>
      <c r="I27" s="440"/>
      <c r="J27" s="466"/>
      <c r="K27" s="467"/>
      <c r="L27" s="467"/>
      <c r="M27" s="467"/>
      <c r="N27" s="467"/>
      <c r="O27" s="468"/>
      <c r="P27" s="466"/>
      <c r="Q27" s="467"/>
      <c r="R27" s="467"/>
      <c r="S27" s="467"/>
      <c r="T27" s="467"/>
      <c r="U27" s="468"/>
      <c r="V27" s="466"/>
      <c r="W27" s="467"/>
      <c r="X27" s="467"/>
      <c r="Y27" s="467"/>
      <c r="Z27" s="467"/>
      <c r="AA27" s="468"/>
      <c r="AB27" s="449"/>
      <c r="AC27" s="446"/>
      <c r="AD27" s="444"/>
      <c r="AE27" s="444"/>
      <c r="AF27" s="444"/>
      <c r="AG27" s="445"/>
      <c r="AH27" s="457"/>
      <c r="AI27" s="458"/>
      <c r="AJ27" s="458"/>
      <c r="AK27" s="458"/>
      <c r="AL27" s="458"/>
      <c r="AM27" s="459"/>
      <c r="AN27" s="83"/>
      <c r="AO27" s="420"/>
      <c r="AP27" s="421"/>
      <c r="AQ27" s="421"/>
      <c r="AR27" s="421"/>
      <c r="AS27" s="421"/>
      <c r="AT27" s="422"/>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row>
    <row r="28" spans="1:80" x14ac:dyDescent="0.25">
      <c r="A28" s="83"/>
      <c r="B28" s="397"/>
      <c r="C28" s="397"/>
      <c r="D28" s="398"/>
      <c r="E28" s="438"/>
      <c r="F28" s="439"/>
      <c r="G28" s="439"/>
      <c r="H28" s="439"/>
      <c r="I28" s="440"/>
      <c r="J28" s="466" t="str">
        <f>IF(AND('Mapa final'!$H$64="Media",'Mapa final'!$L$64="Leve"),CONCATENATE("R",'Mapa final'!$A$64),"")</f>
        <v/>
      </c>
      <c r="K28" s="467"/>
      <c r="L28" s="467" t="str">
        <f>IF(AND('Mapa final'!$H$70="Media",'Mapa final'!$L$70="Leve"),CONCATENATE("R",'Mapa final'!$A$70),"")</f>
        <v/>
      </c>
      <c r="M28" s="467"/>
      <c r="N28" s="467" t="str">
        <f>IF(AND('Mapa final'!$H$76="Media",'Mapa final'!$L$76="Leve"),CONCATENATE("R",'Mapa final'!$A$76),"")</f>
        <v/>
      </c>
      <c r="O28" s="468"/>
      <c r="P28" s="466" t="str">
        <f>IF(AND('Mapa final'!$H$64="Media",'Mapa final'!$L$64="Menor"),CONCATENATE("R",'Mapa final'!$A$64),"")</f>
        <v/>
      </c>
      <c r="Q28" s="467"/>
      <c r="R28" s="467" t="str">
        <f>IF(AND('Mapa final'!$H$70="Media",'Mapa final'!$L$70="Menor"),CONCATENATE("R",'Mapa final'!$A$70),"")</f>
        <v/>
      </c>
      <c r="S28" s="467"/>
      <c r="T28" s="467" t="str">
        <f>IF(AND('Mapa final'!$H$76="Media",'Mapa final'!$L$76="Menor"),CONCATENATE("R",'Mapa final'!$A$76),"")</f>
        <v/>
      </c>
      <c r="U28" s="468"/>
      <c r="V28" s="466" t="str">
        <f>IF(AND('Mapa final'!$H$64="Media",'Mapa final'!$L$64="Moderado"),CONCATENATE("R",'Mapa final'!$A$64),"")</f>
        <v/>
      </c>
      <c r="W28" s="467"/>
      <c r="X28" s="467" t="str">
        <f>IF(AND('Mapa final'!$H$70="Media",'Mapa final'!$L$70="Moderado"),CONCATENATE("R",'Mapa final'!$A$70),"")</f>
        <v/>
      </c>
      <c r="Y28" s="467"/>
      <c r="Z28" s="467" t="str">
        <f>IF(AND('Mapa final'!$H$76="Media",'Mapa final'!$L$76="Moderado"),CONCATENATE("R",'Mapa final'!$A$76),"")</f>
        <v/>
      </c>
      <c r="AA28" s="468"/>
      <c r="AB28" s="449" t="str">
        <f>IF(AND('Mapa final'!$H$64="Media",'Mapa final'!$L$64="Mayor"),CONCATENATE("R",'Mapa final'!$A$64),"")</f>
        <v/>
      </c>
      <c r="AC28" s="446"/>
      <c r="AD28" s="444" t="str">
        <f>IF(AND('Mapa final'!$H$70="Media",'Mapa final'!$L$70="Mayor"),CONCATENATE("R",'Mapa final'!$A$70),"")</f>
        <v/>
      </c>
      <c r="AE28" s="444"/>
      <c r="AF28" s="444" t="str">
        <f>IF(AND('Mapa final'!$H$76="Media",'Mapa final'!$L$76="Mayor"),CONCATENATE("R",'Mapa final'!$A$76),"")</f>
        <v/>
      </c>
      <c r="AG28" s="445"/>
      <c r="AH28" s="457" t="str">
        <f>IF(AND('Mapa final'!$H$64="Media",'Mapa final'!$L$64="Catastrófico"),CONCATENATE("R",'Mapa final'!$A$64),"")</f>
        <v/>
      </c>
      <c r="AI28" s="458"/>
      <c r="AJ28" s="458" t="str">
        <f>IF(AND('Mapa final'!$H$70="Media",'Mapa final'!$L$70="Catastrófico"),CONCATENATE("R",'Mapa final'!$A$70),"")</f>
        <v/>
      </c>
      <c r="AK28" s="458"/>
      <c r="AL28" s="458" t="str">
        <f>IF(AND('Mapa final'!$H$76="Media",'Mapa final'!$L$76="Catastrófico"),CONCATENATE("R",'Mapa final'!$A$76),"")</f>
        <v/>
      </c>
      <c r="AM28" s="459"/>
      <c r="AN28" s="83"/>
      <c r="AO28" s="420"/>
      <c r="AP28" s="421"/>
      <c r="AQ28" s="421"/>
      <c r="AR28" s="421"/>
      <c r="AS28" s="421"/>
      <c r="AT28" s="422"/>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row>
    <row r="29" spans="1:80" ht="15.75" thickBot="1" x14ac:dyDescent="0.3">
      <c r="A29" s="83"/>
      <c r="B29" s="397"/>
      <c r="C29" s="397"/>
      <c r="D29" s="398"/>
      <c r="E29" s="441"/>
      <c r="F29" s="442"/>
      <c r="G29" s="442"/>
      <c r="H29" s="442"/>
      <c r="I29" s="443"/>
      <c r="J29" s="466"/>
      <c r="K29" s="467"/>
      <c r="L29" s="467"/>
      <c r="M29" s="467"/>
      <c r="N29" s="467"/>
      <c r="O29" s="468"/>
      <c r="P29" s="469"/>
      <c r="Q29" s="470"/>
      <c r="R29" s="470"/>
      <c r="S29" s="470"/>
      <c r="T29" s="470"/>
      <c r="U29" s="471"/>
      <c r="V29" s="469"/>
      <c r="W29" s="470"/>
      <c r="X29" s="470"/>
      <c r="Y29" s="470"/>
      <c r="Z29" s="470"/>
      <c r="AA29" s="471"/>
      <c r="AB29" s="454"/>
      <c r="AC29" s="455"/>
      <c r="AD29" s="455"/>
      <c r="AE29" s="455"/>
      <c r="AF29" s="455"/>
      <c r="AG29" s="456"/>
      <c r="AH29" s="460"/>
      <c r="AI29" s="461"/>
      <c r="AJ29" s="461"/>
      <c r="AK29" s="461"/>
      <c r="AL29" s="461"/>
      <c r="AM29" s="462"/>
      <c r="AN29" s="83"/>
      <c r="AO29" s="423"/>
      <c r="AP29" s="424"/>
      <c r="AQ29" s="424"/>
      <c r="AR29" s="424"/>
      <c r="AS29" s="424"/>
      <c r="AT29" s="425"/>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row>
    <row r="30" spans="1:80" x14ac:dyDescent="0.25">
      <c r="A30" s="83"/>
      <c r="B30" s="397"/>
      <c r="C30" s="397"/>
      <c r="D30" s="398"/>
      <c r="E30" s="435" t="s">
        <v>114</v>
      </c>
      <c r="F30" s="436"/>
      <c r="G30" s="436"/>
      <c r="H30" s="436"/>
      <c r="I30" s="436"/>
      <c r="J30" s="481" t="str">
        <f>IF(AND('Mapa final'!$H$10="Baja",'Mapa final'!$L$10="Leve"),CONCATENATE("R",'Mapa final'!$A$10),"")</f>
        <v/>
      </c>
      <c r="K30" s="482"/>
      <c r="L30" s="482" t="str">
        <f>IF(AND('Mapa final'!$H$16="Baja",'Mapa final'!$L$16="Leve"),CONCATENATE("R",'Mapa final'!$A$16),"")</f>
        <v/>
      </c>
      <c r="M30" s="482"/>
      <c r="N30" s="482" t="str">
        <f>IF(AND('Mapa final'!$H$22="Baja",'Mapa final'!$L$22="Leve"),CONCATENATE("R",'Mapa final'!$A$22),"")</f>
        <v/>
      </c>
      <c r="O30" s="483"/>
      <c r="P30" s="473" t="str">
        <f>IF(AND('Mapa final'!$H$10="Baja",'Mapa final'!$L$10="Menor"),CONCATENATE("R",'Mapa final'!$A$10),"")</f>
        <v/>
      </c>
      <c r="Q30" s="473"/>
      <c r="R30" s="473" t="str">
        <f>IF(AND('Mapa final'!$H$16="Baja",'Mapa final'!$L$16="Menor"),CONCATENATE("R",'Mapa final'!$A$16),"")</f>
        <v/>
      </c>
      <c r="S30" s="473"/>
      <c r="T30" s="473" t="str">
        <f>IF(AND('Mapa final'!$H$22="Baja",'Mapa final'!$L$22="Menor"),CONCATENATE("R",'Mapa final'!$A$22),"")</f>
        <v/>
      </c>
      <c r="U30" s="474"/>
      <c r="V30" s="472" t="str">
        <f>IF(AND('Mapa final'!$H$10="Baja",'Mapa final'!$L$10="Moderado"),CONCATENATE("R",'Mapa final'!$A$10),"")</f>
        <v/>
      </c>
      <c r="W30" s="473"/>
      <c r="X30" s="473" t="str">
        <f>IF(AND('Mapa final'!$H$16="Baja",'Mapa final'!$L$16="Moderado"),CONCATENATE("R",'Mapa final'!$A$16),"")</f>
        <v/>
      </c>
      <c r="Y30" s="473"/>
      <c r="Z30" s="473" t="str">
        <f>IF(AND('Mapa final'!$H$22="Baja",'Mapa final'!$L$22="Moderado"),CONCATENATE("R",'Mapa final'!$A$22),"")</f>
        <v/>
      </c>
      <c r="AA30" s="474"/>
      <c r="AB30" s="447" t="str">
        <f>IF(AND('Mapa final'!$H$10="Baja",'Mapa final'!$L$10="Mayor"),CONCATENATE("R",'Mapa final'!$A$10),"")</f>
        <v/>
      </c>
      <c r="AC30" s="448"/>
      <c r="AD30" s="448" t="str">
        <f>IF(AND('Mapa final'!$H$16="Baja",'Mapa final'!$L$16="Mayor"),CONCATENATE("R",'Mapa final'!$A$16),"")</f>
        <v/>
      </c>
      <c r="AE30" s="448"/>
      <c r="AF30" s="448" t="str">
        <f>IF(AND('Mapa final'!$H$22="Baja",'Mapa final'!$L$22="Mayor"),CONCATENATE("R",'Mapa final'!$A$22),"")</f>
        <v/>
      </c>
      <c r="AG30" s="450"/>
      <c r="AH30" s="463" t="str">
        <f>IF(AND('Mapa final'!$H$10="Baja",'Mapa final'!$L$10="Catastrófico"),CONCATENATE("R",'Mapa final'!$A$10),"")</f>
        <v/>
      </c>
      <c r="AI30" s="464"/>
      <c r="AJ30" s="464" t="str">
        <f>IF(AND('Mapa final'!$H$16="Baja",'Mapa final'!$L$16="Catastrófico"),CONCATENATE("R",'Mapa final'!$A$16),"")</f>
        <v/>
      </c>
      <c r="AK30" s="464"/>
      <c r="AL30" s="464" t="str">
        <f>IF(AND('Mapa final'!$H$22="Baja",'Mapa final'!$L$22="Catastrófico"),CONCATENATE("R",'Mapa final'!$A$22),"")</f>
        <v/>
      </c>
      <c r="AM30" s="465"/>
      <c r="AN30" s="83"/>
      <c r="AO30" s="426" t="s">
        <v>82</v>
      </c>
      <c r="AP30" s="427"/>
      <c r="AQ30" s="427"/>
      <c r="AR30" s="427"/>
      <c r="AS30" s="427"/>
      <c r="AT30" s="428"/>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row>
    <row r="31" spans="1:80" x14ac:dyDescent="0.25">
      <c r="A31" s="83"/>
      <c r="B31" s="397"/>
      <c r="C31" s="397"/>
      <c r="D31" s="398"/>
      <c r="E31" s="438"/>
      <c r="F31" s="439"/>
      <c r="G31" s="439"/>
      <c r="H31" s="439"/>
      <c r="I31" s="452"/>
      <c r="J31" s="477"/>
      <c r="K31" s="475"/>
      <c r="L31" s="475"/>
      <c r="M31" s="475"/>
      <c r="N31" s="475"/>
      <c r="O31" s="476"/>
      <c r="P31" s="467"/>
      <c r="Q31" s="467"/>
      <c r="R31" s="467"/>
      <c r="S31" s="467"/>
      <c r="T31" s="467"/>
      <c r="U31" s="468"/>
      <c r="V31" s="466"/>
      <c r="W31" s="467"/>
      <c r="X31" s="467"/>
      <c r="Y31" s="467"/>
      <c r="Z31" s="467"/>
      <c r="AA31" s="468"/>
      <c r="AB31" s="449"/>
      <c r="AC31" s="446"/>
      <c r="AD31" s="446"/>
      <c r="AE31" s="446"/>
      <c r="AF31" s="446"/>
      <c r="AG31" s="445"/>
      <c r="AH31" s="457"/>
      <c r="AI31" s="458"/>
      <c r="AJ31" s="458"/>
      <c r="AK31" s="458"/>
      <c r="AL31" s="458"/>
      <c r="AM31" s="459"/>
      <c r="AN31" s="83"/>
      <c r="AO31" s="429"/>
      <c r="AP31" s="430"/>
      <c r="AQ31" s="430"/>
      <c r="AR31" s="430"/>
      <c r="AS31" s="430"/>
      <c r="AT31" s="431"/>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row>
    <row r="32" spans="1:80" x14ac:dyDescent="0.25">
      <c r="A32" s="83"/>
      <c r="B32" s="397"/>
      <c r="C32" s="397"/>
      <c r="D32" s="398"/>
      <c r="E32" s="438"/>
      <c r="F32" s="439"/>
      <c r="G32" s="439"/>
      <c r="H32" s="439"/>
      <c r="I32" s="452"/>
      <c r="J32" s="477" t="str">
        <f>IF(AND('Mapa final'!$H$28="Baja",'Mapa final'!$L$28="Leve"),CONCATENATE("R",'Mapa final'!$A$28),"")</f>
        <v/>
      </c>
      <c r="K32" s="475"/>
      <c r="L32" s="475" t="str">
        <f>IF(AND('Mapa final'!$H$34="Baja",'Mapa final'!$L$34="Leve"),CONCATENATE("R",'Mapa final'!$A$34),"")</f>
        <v/>
      </c>
      <c r="M32" s="475"/>
      <c r="N32" s="475" t="str">
        <f>IF(AND('Mapa final'!$H$40="Baja",'Mapa final'!$L$40="Leve"),CONCATENATE("R",'Mapa final'!$A$40),"")</f>
        <v/>
      </c>
      <c r="O32" s="476"/>
      <c r="P32" s="467" t="str">
        <f>IF(AND('Mapa final'!$H$28="Baja",'Mapa final'!$L$28="Menor"),CONCATENATE("R",'Mapa final'!$A$28),"")</f>
        <v/>
      </c>
      <c r="Q32" s="467"/>
      <c r="R32" s="467" t="str">
        <f>IF(AND('Mapa final'!$H$34="Baja",'Mapa final'!$L$34="Menor"),CONCATENATE("R",'Mapa final'!$A$34),"")</f>
        <v/>
      </c>
      <c r="S32" s="467"/>
      <c r="T32" s="467" t="str">
        <f>IF(AND('Mapa final'!$H$40="Baja",'Mapa final'!$L$40="Menor"),CONCATENATE("R",'Mapa final'!$A$40),"")</f>
        <v>R43</v>
      </c>
      <c r="U32" s="468"/>
      <c r="V32" s="466" t="str">
        <f>IF(AND('Mapa final'!$H$28="Baja",'Mapa final'!$L$28="Moderado"),CONCATENATE("R",'Mapa final'!$A$28),"")</f>
        <v/>
      </c>
      <c r="W32" s="467"/>
      <c r="X32" s="467" t="str">
        <f>IF(AND('Mapa final'!$H$34="Baja",'Mapa final'!$L$34="Moderado"),CONCATENATE("R",'Mapa final'!$A$34),"")</f>
        <v/>
      </c>
      <c r="Y32" s="467"/>
      <c r="Z32" s="467" t="str">
        <f>IF(AND('Mapa final'!$H$40="Baja",'Mapa final'!$L$40="Moderado"),CONCATENATE("R",'Mapa final'!$A$40),"")</f>
        <v/>
      </c>
      <c r="AA32" s="468"/>
      <c r="AB32" s="449" t="str">
        <f>IF(AND('Mapa final'!$H$28="Baja",'Mapa final'!$L$28="Mayor"),CONCATENATE("R",'Mapa final'!$A$28),"")</f>
        <v/>
      </c>
      <c r="AC32" s="446"/>
      <c r="AD32" s="444" t="str">
        <f>IF(AND('Mapa final'!$H$34="Baja",'Mapa final'!$L$34="Mayor"),CONCATENATE("R",'Mapa final'!$A$34),"")</f>
        <v/>
      </c>
      <c r="AE32" s="444"/>
      <c r="AF32" s="444" t="str">
        <f>IF(AND('Mapa final'!$H$40="Baja",'Mapa final'!$L$40="Mayor"),CONCATENATE("R",'Mapa final'!$A$40),"")</f>
        <v/>
      </c>
      <c r="AG32" s="445"/>
      <c r="AH32" s="457" t="str">
        <f>IF(AND('Mapa final'!$H$28="Baja",'Mapa final'!$L$28="Catastrófico"),CONCATENATE("R",'Mapa final'!$A$28),"")</f>
        <v/>
      </c>
      <c r="AI32" s="458"/>
      <c r="AJ32" s="458" t="str">
        <f>IF(AND('Mapa final'!$H$34="Baja",'Mapa final'!$L$34="Catastrófico"),CONCATENATE("R",'Mapa final'!$A$34),"")</f>
        <v/>
      </c>
      <c r="AK32" s="458"/>
      <c r="AL32" s="458" t="str">
        <f>IF(AND('Mapa final'!$H$40="Baja",'Mapa final'!$L$40="Catastrófico"),CONCATENATE("R",'Mapa final'!$A$40),"")</f>
        <v/>
      </c>
      <c r="AM32" s="459"/>
      <c r="AN32" s="83"/>
      <c r="AO32" s="429"/>
      <c r="AP32" s="430"/>
      <c r="AQ32" s="430"/>
      <c r="AR32" s="430"/>
      <c r="AS32" s="430"/>
      <c r="AT32" s="431"/>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row>
    <row r="33" spans="1:80" x14ac:dyDescent="0.25">
      <c r="A33" s="83"/>
      <c r="B33" s="397"/>
      <c r="C33" s="397"/>
      <c r="D33" s="398"/>
      <c r="E33" s="438"/>
      <c r="F33" s="439"/>
      <c r="G33" s="439"/>
      <c r="H33" s="439"/>
      <c r="I33" s="452"/>
      <c r="J33" s="477"/>
      <c r="K33" s="475"/>
      <c r="L33" s="475"/>
      <c r="M33" s="475"/>
      <c r="N33" s="475"/>
      <c r="O33" s="476"/>
      <c r="P33" s="467"/>
      <c r="Q33" s="467"/>
      <c r="R33" s="467"/>
      <c r="S33" s="467"/>
      <c r="T33" s="467"/>
      <c r="U33" s="468"/>
      <c r="V33" s="466"/>
      <c r="W33" s="467"/>
      <c r="X33" s="467"/>
      <c r="Y33" s="467"/>
      <c r="Z33" s="467"/>
      <c r="AA33" s="468"/>
      <c r="AB33" s="449"/>
      <c r="AC33" s="446"/>
      <c r="AD33" s="444"/>
      <c r="AE33" s="444"/>
      <c r="AF33" s="444"/>
      <c r="AG33" s="445"/>
      <c r="AH33" s="457"/>
      <c r="AI33" s="458"/>
      <c r="AJ33" s="458"/>
      <c r="AK33" s="458"/>
      <c r="AL33" s="458"/>
      <c r="AM33" s="459"/>
      <c r="AN33" s="83"/>
      <c r="AO33" s="429"/>
      <c r="AP33" s="430"/>
      <c r="AQ33" s="430"/>
      <c r="AR33" s="430"/>
      <c r="AS33" s="430"/>
      <c r="AT33" s="431"/>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row>
    <row r="34" spans="1:80" x14ac:dyDescent="0.25">
      <c r="A34" s="83"/>
      <c r="B34" s="397"/>
      <c r="C34" s="397"/>
      <c r="D34" s="398"/>
      <c r="E34" s="438"/>
      <c r="F34" s="439"/>
      <c r="G34" s="439"/>
      <c r="H34" s="439"/>
      <c r="I34" s="452"/>
      <c r="J34" s="477" t="str">
        <f>IF(AND('Mapa final'!$H$46="Baja",'Mapa final'!$L$46="Leve"),CONCATENATE("R",'Mapa final'!$A$46),"")</f>
        <v/>
      </c>
      <c r="K34" s="475"/>
      <c r="L34" s="475" t="str">
        <f>IF(AND('Mapa final'!$H$52="Baja",'Mapa final'!$L$52="Leve"),CONCATENATE("R",'Mapa final'!$A$52),"")</f>
        <v/>
      </c>
      <c r="M34" s="475"/>
      <c r="N34" s="475" t="str">
        <f>IF(AND('Mapa final'!$H$58="Baja",'Mapa final'!$L$58="Leve"),CONCATENATE("R",'Mapa final'!$A$58),"")</f>
        <v/>
      </c>
      <c r="O34" s="476"/>
      <c r="P34" s="467" t="str">
        <f>IF(AND('Mapa final'!$H$46="Baja",'Mapa final'!$L$46="Menor"),CONCATENATE("R",'Mapa final'!$A$46),"")</f>
        <v/>
      </c>
      <c r="Q34" s="467"/>
      <c r="R34" s="467" t="str">
        <f>IF(AND('Mapa final'!$H$52="Baja",'Mapa final'!$L$52="Menor"),CONCATENATE("R",'Mapa final'!$A$52),"")</f>
        <v/>
      </c>
      <c r="S34" s="467"/>
      <c r="T34" s="467" t="str">
        <f>IF(AND('Mapa final'!$H$58="Baja",'Mapa final'!$L$58="Menor"),CONCATENATE("R",'Mapa final'!$A$58),"")</f>
        <v/>
      </c>
      <c r="U34" s="468"/>
      <c r="V34" s="466" t="str">
        <f>IF(AND('Mapa final'!$H$46="Baja",'Mapa final'!$L$46="Moderado"),CONCATENATE("R",'Mapa final'!$A$46),"")</f>
        <v/>
      </c>
      <c r="W34" s="467"/>
      <c r="X34" s="467" t="str">
        <f>IF(AND('Mapa final'!$H$52="Baja",'Mapa final'!$L$52="Moderado"),CONCATENATE("R",'Mapa final'!$A$52),"")</f>
        <v/>
      </c>
      <c r="Y34" s="467"/>
      <c r="Z34" s="467" t="str">
        <f>IF(AND('Mapa final'!$H$58="Baja",'Mapa final'!$L$58="Moderado"),CONCATENATE("R",'Mapa final'!$A$58),"")</f>
        <v/>
      </c>
      <c r="AA34" s="468"/>
      <c r="AB34" s="449" t="str">
        <f>IF(AND('Mapa final'!$H$46="Baja",'Mapa final'!$L$46="Mayor"),CONCATENATE("R",'Mapa final'!$A$46),"")</f>
        <v/>
      </c>
      <c r="AC34" s="446"/>
      <c r="AD34" s="444" t="str">
        <f>IF(AND('Mapa final'!$H$52="Baja",'Mapa final'!$L$52="Mayor"),CONCATENATE("R",'Mapa final'!$A$52),"")</f>
        <v/>
      </c>
      <c r="AE34" s="444"/>
      <c r="AF34" s="444" t="str">
        <f>IF(AND('Mapa final'!$H$58="Baja",'Mapa final'!$L$58="Mayor"),CONCATENATE("R",'Mapa final'!$A$58),"")</f>
        <v/>
      </c>
      <c r="AG34" s="445"/>
      <c r="AH34" s="457" t="str">
        <f>IF(AND('Mapa final'!$H$46="Baja",'Mapa final'!$L$46="Catastrófico"),CONCATENATE("R",'Mapa final'!$A$46),"")</f>
        <v/>
      </c>
      <c r="AI34" s="458"/>
      <c r="AJ34" s="458" t="str">
        <f>IF(AND('Mapa final'!$H$52="Baja",'Mapa final'!$L$52="Catastrófico"),CONCATENATE("R",'Mapa final'!$A$52),"")</f>
        <v/>
      </c>
      <c r="AK34" s="458"/>
      <c r="AL34" s="458" t="str">
        <f>IF(AND('Mapa final'!$H$58="Baja",'Mapa final'!$L$58="Catastrófico"),CONCATENATE("R",'Mapa final'!$A$58),"")</f>
        <v/>
      </c>
      <c r="AM34" s="459"/>
      <c r="AN34" s="83"/>
      <c r="AO34" s="429"/>
      <c r="AP34" s="430"/>
      <c r="AQ34" s="430"/>
      <c r="AR34" s="430"/>
      <c r="AS34" s="430"/>
      <c r="AT34" s="431"/>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row>
    <row r="35" spans="1:80" x14ac:dyDescent="0.25">
      <c r="A35" s="83"/>
      <c r="B35" s="397"/>
      <c r="C35" s="397"/>
      <c r="D35" s="398"/>
      <c r="E35" s="438"/>
      <c r="F35" s="439"/>
      <c r="G35" s="439"/>
      <c r="H35" s="439"/>
      <c r="I35" s="452"/>
      <c r="J35" s="477"/>
      <c r="K35" s="475"/>
      <c r="L35" s="475"/>
      <c r="M35" s="475"/>
      <c r="N35" s="475"/>
      <c r="O35" s="476"/>
      <c r="P35" s="467"/>
      <c r="Q35" s="467"/>
      <c r="R35" s="467"/>
      <c r="S35" s="467"/>
      <c r="T35" s="467"/>
      <c r="U35" s="468"/>
      <c r="V35" s="466"/>
      <c r="W35" s="467"/>
      <c r="X35" s="467"/>
      <c r="Y35" s="467"/>
      <c r="Z35" s="467"/>
      <c r="AA35" s="468"/>
      <c r="AB35" s="449"/>
      <c r="AC35" s="446"/>
      <c r="AD35" s="444"/>
      <c r="AE35" s="444"/>
      <c r="AF35" s="444"/>
      <c r="AG35" s="445"/>
      <c r="AH35" s="457"/>
      <c r="AI35" s="458"/>
      <c r="AJ35" s="458"/>
      <c r="AK35" s="458"/>
      <c r="AL35" s="458"/>
      <c r="AM35" s="459"/>
      <c r="AN35" s="83"/>
      <c r="AO35" s="429"/>
      <c r="AP35" s="430"/>
      <c r="AQ35" s="430"/>
      <c r="AR35" s="430"/>
      <c r="AS35" s="430"/>
      <c r="AT35" s="431"/>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row>
    <row r="36" spans="1:80" x14ac:dyDescent="0.25">
      <c r="A36" s="83"/>
      <c r="B36" s="397"/>
      <c r="C36" s="397"/>
      <c r="D36" s="398"/>
      <c r="E36" s="438"/>
      <c r="F36" s="439"/>
      <c r="G36" s="439"/>
      <c r="H36" s="439"/>
      <c r="I36" s="452"/>
      <c r="J36" s="477" t="str">
        <f>IF(AND('Mapa final'!$H$64="Baja",'Mapa final'!$L$64="Leve"),CONCATENATE("R",'Mapa final'!$A$64),"")</f>
        <v/>
      </c>
      <c r="K36" s="475"/>
      <c r="L36" s="475" t="str">
        <f>IF(AND('Mapa final'!$H$70="Baja",'Mapa final'!$L$70="Leve"),CONCATENATE("R",'Mapa final'!$A$70),"")</f>
        <v/>
      </c>
      <c r="M36" s="475"/>
      <c r="N36" s="475" t="str">
        <f>IF(AND('Mapa final'!$H$76="Baja",'Mapa final'!$L$76="Leve"),CONCATENATE("R",'Mapa final'!$A$76),"")</f>
        <v/>
      </c>
      <c r="O36" s="476"/>
      <c r="P36" s="467" t="str">
        <f>IF(AND('Mapa final'!$H$64="Baja",'Mapa final'!$L$64="Menor"),CONCATENATE("R",'Mapa final'!$A$64),"")</f>
        <v/>
      </c>
      <c r="Q36" s="467"/>
      <c r="R36" s="467" t="str">
        <f>IF(AND('Mapa final'!$H$70="Baja",'Mapa final'!$L$70="Menor"),CONCATENATE("R",'Mapa final'!$A$70),"")</f>
        <v/>
      </c>
      <c r="S36" s="467"/>
      <c r="T36" s="467" t="str">
        <f>IF(AND('Mapa final'!$H$76="Baja",'Mapa final'!$L$76="Menor"),CONCATENATE("R",'Mapa final'!$A$76),"")</f>
        <v/>
      </c>
      <c r="U36" s="468"/>
      <c r="V36" s="466" t="str">
        <f>IF(AND('Mapa final'!$H$64="Baja",'Mapa final'!$L$64="Moderado"),CONCATENATE("R",'Mapa final'!$A$64),"")</f>
        <v/>
      </c>
      <c r="W36" s="467"/>
      <c r="X36" s="467" t="str">
        <f>IF(AND('Mapa final'!$H$70="Baja",'Mapa final'!$L$70="Moderado"),CONCATENATE("R",'Mapa final'!$A$70),"")</f>
        <v/>
      </c>
      <c r="Y36" s="467"/>
      <c r="Z36" s="467" t="str">
        <f>IF(AND('Mapa final'!$H$76="Baja",'Mapa final'!$L$76="Moderado"),CONCATENATE("R",'Mapa final'!$A$76),"")</f>
        <v/>
      </c>
      <c r="AA36" s="468"/>
      <c r="AB36" s="449" t="str">
        <f>IF(AND('Mapa final'!$H$64="Baja",'Mapa final'!$L$64="Mayor"),CONCATENATE("R",'Mapa final'!$A$64),"")</f>
        <v/>
      </c>
      <c r="AC36" s="446"/>
      <c r="AD36" s="444" t="str">
        <f>IF(AND('Mapa final'!$H$70="Baja",'Mapa final'!$L$70="Mayor"),CONCATENATE("R",'Mapa final'!$A$70),"")</f>
        <v/>
      </c>
      <c r="AE36" s="444"/>
      <c r="AF36" s="444" t="str">
        <f>IF(AND('Mapa final'!$H$76="Baja",'Mapa final'!$L$76="Mayor"),CONCATENATE("R",'Mapa final'!$A$76),"")</f>
        <v/>
      </c>
      <c r="AG36" s="445"/>
      <c r="AH36" s="457" t="str">
        <f>IF(AND('Mapa final'!$H$64="Baja",'Mapa final'!$L$64="Catastrófico"),CONCATENATE("R",'Mapa final'!$A$64),"")</f>
        <v/>
      </c>
      <c r="AI36" s="458"/>
      <c r="AJ36" s="458" t="str">
        <f>IF(AND('Mapa final'!$H$70="Baja",'Mapa final'!$L$70="Catastrófico"),CONCATENATE("R",'Mapa final'!$A$70),"")</f>
        <v/>
      </c>
      <c r="AK36" s="458"/>
      <c r="AL36" s="458" t="str">
        <f>IF(AND('Mapa final'!$H$76="Baja",'Mapa final'!$L$76="Catastrófico"),CONCATENATE("R",'Mapa final'!$A$76),"")</f>
        <v/>
      </c>
      <c r="AM36" s="459"/>
      <c r="AN36" s="83"/>
      <c r="AO36" s="429"/>
      <c r="AP36" s="430"/>
      <c r="AQ36" s="430"/>
      <c r="AR36" s="430"/>
      <c r="AS36" s="430"/>
      <c r="AT36" s="431"/>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row>
    <row r="37" spans="1:80" ht="15.75" thickBot="1" x14ac:dyDescent="0.3">
      <c r="A37" s="83"/>
      <c r="B37" s="397"/>
      <c r="C37" s="397"/>
      <c r="D37" s="398"/>
      <c r="E37" s="441"/>
      <c r="F37" s="442"/>
      <c r="G37" s="442"/>
      <c r="H37" s="442"/>
      <c r="I37" s="442"/>
      <c r="J37" s="478"/>
      <c r="K37" s="479"/>
      <c r="L37" s="479"/>
      <c r="M37" s="479"/>
      <c r="N37" s="479"/>
      <c r="O37" s="480"/>
      <c r="P37" s="470"/>
      <c r="Q37" s="470"/>
      <c r="R37" s="470"/>
      <c r="S37" s="470"/>
      <c r="T37" s="470"/>
      <c r="U37" s="471"/>
      <c r="V37" s="469"/>
      <c r="W37" s="470"/>
      <c r="X37" s="470"/>
      <c r="Y37" s="470"/>
      <c r="Z37" s="470"/>
      <c r="AA37" s="471"/>
      <c r="AB37" s="454"/>
      <c r="AC37" s="455"/>
      <c r="AD37" s="455"/>
      <c r="AE37" s="455"/>
      <c r="AF37" s="455"/>
      <c r="AG37" s="456"/>
      <c r="AH37" s="460"/>
      <c r="AI37" s="461"/>
      <c r="AJ37" s="461"/>
      <c r="AK37" s="461"/>
      <c r="AL37" s="461"/>
      <c r="AM37" s="462"/>
      <c r="AN37" s="83"/>
      <c r="AO37" s="432"/>
      <c r="AP37" s="433"/>
      <c r="AQ37" s="433"/>
      <c r="AR37" s="433"/>
      <c r="AS37" s="433"/>
      <c r="AT37" s="434"/>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row>
    <row r="38" spans="1:80" x14ac:dyDescent="0.25">
      <c r="A38" s="83"/>
      <c r="B38" s="397"/>
      <c r="C38" s="397"/>
      <c r="D38" s="398"/>
      <c r="E38" s="435" t="s">
        <v>113</v>
      </c>
      <c r="F38" s="436"/>
      <c r="G38" s="436"/>
      <c r="H38" s="436"/>
      <c r="I38" s="437"/>
      <c r="J38" s="481" t="str">
        <f>IF(AND('Mapa final'!$H$10="Muy Baja",'Mapa final'!$L$10="Leve"),CONCATENATE("R",'Mapa final'!$A$10),"")</f>
        <v>R38</v>
      </c>
      <c r="K38" s="482"/>
      <c r="L38" s="482" t="str">
        <f>IF(AND('Mapa final'!$H$16="Muy Baja",'Mapa final'!$L$16="Leve"),CONCATENATE("R",'Mapa final'!$A$16),"")</f>
        <v/>
      </c>
      <c r="M38" s="482"/>
      <c r="N38" s="482" t="str">
        <f>IF(AND('Mapa final'!$H$22="Muy Baja",'Mapa final'!$L$22="Leve"),CONCATENATE("R",'Mapa final'!$A$22),"")</f>
        <v/>
      </c>
      <c r="O38" s="483"/>
      <c r="P38" s="481" t="str">
        <f>IF(AND('Mapa final'!$H$10="Muy Baja",'Mapa final'!$L$10="Menor"),CONCATENATE("R",'Mapa final'!$A$10),"")</f>
        <v/>
      </c>
      <c r="Q38" s="482"/>
      <c r="R38" s="482" t="str">
        <f>IF(AND('Mapa final'!$H$16="Muy Baja",'Mapa final'!$L$16="Menor"),CONCATENATE("R",'Mapa final'!$A$16),"")</f>
        <v/>
      </c>
      <c r="S38" s="482"/>
      <c r="T38" s="482" t="str">
        <f>IF(AND('Mapa final'!$H$22="Muy Baja",'Mapa final'!$L$22="Menor"),CONCATENATE("R",'Mapa final'!$A$22),"")</f>
        <v/>
      </c>
      <c r="U38" s="483"/>
      <c r="V38" s="472" t="str">
        <f>IF(AND('Mapa final'!$H$10="Muy Baja",'Mapa final'!$L$10="Moderado"),CONCATENATE("R",'Mapa final'!$A$10),"")</f>
        <v/>
      </c>
      <c r="W38" s="473"/>
      <c r="X38" s="473" t="str">
        <f>IF(AND('Mapa final'!$H$16="Muy Baja",'Mapa final'!$L$16="Moderado"),CONCATENATE("R",'Mapa final'!$A$16),"")</f>
        <v/>
      </c>
      <c r="Y38" s="473"/>
      <c r="Z38" s="473" t="str">
        <f>IF(AND('Mapa final'!$H$22="Muy Baja",'Mapa final'!$L$22="Moderado"),CONCATENATE("R",'Mapa final'!$A$22),"")</f>
        <v/>
      </c>
      <c r="AA38" s="474"/>
      <c r="AB38" s="447" t="str">
        <f>IF(AND('Mapa final'!$H$10="Muy Baja",'Mapa final'!$L$10="Mayor"),CONCATENATE("R",'Mapa final'!$A$10),"")</f>
        <v/>
      </c>
      <c r="AC38" s="448"/>
      <c r="AD38" s="448" t="str">
        <f>IF(AND('Mapa final'!$H$16="Muy Baja",'Mapa final'!$L$16="Mayor"),CONCATENATE("R",'Mapa final'!$A$16),"")</f>
        <v/>
      </c>
      <c r="AE38" s="448"/>
      <c r="AF38" s="448" t="str">
        <f>IF(AND('Mapa final'!$H$22="Muy Baja",'Mapa final'!$L$22="Mayor"),CONCATENATE("R",'Mapa final'!$A$22),"")</f>
        <v/>
      </c>
      <c r="AG38" s="450"/>
      <c r="AH38" s="463" t="str">
        <f>IF(AND('Mapa final'!$H$10="Muy Baja",'Mapa final'!$L$10="Catastrófico"),CONCATENATE("R",'Mapa final'!$A$10),"")</f>
        <v/>
      </c>
      <c r="AI38" s="464"/>
      <c r="AJ38" s="464" t="str">
        <f>IF(AND('Mapa final'!$H$16="Muy Baja",'Mapa final'!$L$16="Catastrófico"),CONCATENATE("R",'Mapa final'!$A$16),"")</f>
        <v/>
      </c>
      <c r="AK38" s="464"/>
      <c r="AL38" s="464" t="str">
        <f>IF(AND('Mapa final'!$H$22="Muy Baja",'Mapa final'!$L$22="Catastrófico"),CONCATENATE("R",'Mapa final'!$A$22),"")</f>
        <v/>
      </c>
      <c r="AM38" s="465"/>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row>
    <row r="39" spans="1:80" x14ac:dyDescent="0.25">
      <c r="A39" s="83"/>
      <c r="B39" s="397"/>
      <c r="C39" s="397"/>
      <c r="D39" s="398"/>
      <c r="E39" s="438"/>
      <c r="F39" s="439"/>
      <c r="G39" s="439"/>
      <c r="H39" s="439"/>
      <c r="I39" s="440"/>
      <c r="J39" s="477"/>
      <c r="K39" s="475"/>
      <c r="L39" s="475"/>
      <c r="M39" s="475"/>
      <c r="N39" s="475"/>
      <c r="O39" s="476"/>
      <c r="P39" s="477"/>
      <c r="Q39" s="475"/>
      <c r="R39" s="475"/>
      <c r="S39" s="475"/>
      <c r="T39" s="475"/>
      <c r="U39" s="476"/>
      <c r="V39" s="466"/>
      <c r="W39" s="467"/>
      <c r="X39" s="467"/>
      <c r="Y39" s="467"/>
      <c r="Z39" s="467"/>
      <c r="AA39" s="468"/>
      <c r="AB39" s="449"/>
      <c r="AC39" s="446"/>
      <c r="AD39" s="446"/>
      <c r="AE39" s="446"/>
      <c r="AF39" s="446"/>
      <c r="AG39" s="445"/>
      <c r="AH39" s="457"/>
      <c r="AI39" s="458"/>
      <c r="AJ39" s="458"/>
      <c r="AK39" s="458"/>
      <c r="AL39" s="458"/>
      <c r="AM39" s="459"/>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row>
    <row r="40" spans="1:80" x14ac:dyDescent="0.25">
      <c r="A40" s="83"/>
      <c r="B40" s="397"/>
      <c r="C40" s="397"/>
      <c r="D40" s="398"/>
      <c r="E40" s="438"/>
      <c r="F40" s="439"/>
      <c r="G40" s="439"/>
      <c r="H40" s="439"/>
      <c r="I40" s="440"/>
      <c r="J40" s="477" t="str">
        <f>IF(AND('Mapa final'!$H$28="Muy Baja",'Mapa final'!$L$28="Leve"),CONCATENATE("R",'Mapa final'!$A$28),"")</f>
        <v/>
      </c>
      <c r="K40" s="475"/>
      <c r="L40" s="475" t="str">
        <f>IF(AND('Mapa final'!$H$34="Muy Baja",'Mapa final'!$L$34="Leve"),CONCATENATE("R",'Mapa final'!$A$34),"")</f>
        <v>R42</v>
      </c>
      <c r="M40" s="475"/>
      <c r="N40" s="475" t="str">
        <f>IF(AND('Mapa final'!$H$40="Muy Baja",'Mapa final'!$L$40="Leve"),CONCATENATE("R",'Mapa final'!$A$40),"")</f>
        <v/>
      </c>
      <c r="O40" s="476"/>
      <c r="P40" s="477" t="str">
        <f>IF(AND('Mapa final'!$H$28="Muy Baja",'Mapa final'!$L$28="Menor"),CONCATENATE("R",'Mapa final'!$A$28),"")</f>
        <v/>
      </c>
      <c r="Q40" s="475"/>
      <c r="R40" s="475" t="str">
        <f>IF(AND('Mapa final'!$H$34="Muy Baja",'Mapa final'!$L$34="Menor"),CONCATENATE("R",'Mapa final'!$A$34),"")</f>
        <v/>
      </c>
      <c r="S40" s="475"/>
      <c r="T40" s="475" t="str">
        <f>IF(AND('Mapa final'!$H$40="Muy Baja",'Mapa final'!$L$40="Menor"),CONCATENATE("R",'Mapa final'!$A$40),"")</f>
        <v/>
      </c>
      <c r="U40" s="476"/>
      <c r="V40" s="466" t="str">
        <f>IF(AND('Mapa final'!$H$28="Muy Baja",'Mapa final'!$L$28="Moderado"),CONCATENATE("R",'Mapa final'!$A$28),"")</f>
        <v/>
      </c>
      <c r="W40" s="467"/>
      <c r="X40" s="467" t="str">
        <f>IF(AND('Mapa final'!$H$34="Muy Baja",'Mapa final'!$L$34="Moderado"),CONCATENATE("R",'Mapa final'!$A$34),"")</f>
        <v/>
      </c>
      <c r="Y40" s="467"/>
      <c r="Z40" s="467" t="str">
        <f>IF(AND('Mapa final'!$H$40="Muy Baja",'Mapa final'!$L$40="Moderado"),CONCATENATE("R",'Mapa final'!$A$40),"")</f>
        <v/>
      </c>
      <c r="AA40" s="468"/>
      <c r="AB40" s="449" t="str">
        <f>IF(AND('Mapa final'!$H$28="Muy Baja",'Mapa final'!$L$28="Mayor"),CONCATENATE("R",'Mapa final'!$A$28),"")</f>
        <v/>
      </c>
      <c r="AC40" s="446"/>
      <c r="AD40" s="444" t="str">
        <f>IF(AND('Mapa final'!$H$34="Muy Baja",'Mapa final'!$L$34="Mayor"),CONCATENATE("R",'Mapa final'!$A$34),"")</f>
        <v/>
      </c>
      <c r="AE40" s="444"/>
      <c r="AF40" s="444" t="str">
        <f>IF(AND('Mapa final'!$H$40="Muy Baja",'Mapa final'!$L$40="Mayor"),CONCATENATE("R",'Mapa final'!$A$40),"")</f>
        <v/>
      </c>
      <c r="AG40" s="445"/>
      <c r="AH40" s="457" t="str">
        <f>IF(AND('Mapa final'!$H$28="Muy Baja",'Mapa final'!$L$28="Catastrófico"),CONCATENATE("R",'Mapa final'!$A$28),"")</f>
        <v/>
      </c>
      <c r="AI40" s="458"/>
      <c r="AJ40" s="458" t="str">
        <f>IF(AND('Mapa final'!$H$34="Muy Baja",'Mapa final'!$L$34="Catastrófico"),CONCATENATE("R",'Mapa final'!$A$34),"")</f>
        <v/>
      </c>
      <c r="AK40" s="458"/>
      <c r="AL40" s="458" t="str">
        <f>IF(AND('Mapa final'!$H$40="Muy Baja",'Mapa final'!$L$40="Catastrófico"),CONCATENATE("R",'Mapa final'!$A$40),"")</f>
        <v/>
      </c>
      <c r="AM40" s="459"/>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row>
    <row r="41" spans="1:80" x14ac:dyDescent="0.25">
      <c r="A41" s="83"/>
      <c r="B41" s="397"/>
      <c r="C41" s="397"/>
      <c r="D41" s="398"/>
      <c r="E41" s="438"/>
      <c r="F41" s="439"/>
      <c r="G41" s="439"/>
      <c r="H41" s="439"/>
      <c r="I41" s="440"/>
      <c r="J41" s="477"/>
      <c r="K41" s="475"/>
      <c r="L41" s="475"/>
      <c r="M41" s="475"/>
      <c r="N41" s="475"/>
      <c r="O41" s="476"/>
      <c r="P41" s="477"/>
      <c r="Q41" s="475"/>
      <c r="R41" s="475"/>
      <c r="S41" s="475"/>
      <c r="T41" s="475"/>
      <c r="U41" s="476"/>
      <c r="V41" s="466"/>
      <c r="W41" s="467"/>
      <c r="X41" s="467"/>
      <c r="Y41" s="467"/>
      <c r="Z41" s="467"/>
      <c r="AA41" s="468"/>
      <c r="AB41" s="449"/>
      <c r="AC41" s="446"/>
      <c r="AD41" s="444"/>
      <c r="AE41" s="444"/>
      <c r="AF41" s="444"/>
      <c r="AG41" s="445"/>
      <c r="AH41" s="457"/>
      <c r="AI41" s="458"/>
      <c r="AJ41" s="458"/>
      <c r="AK41" s="458"/>
      <c r="AL41" s="458"/>
      <c r="AM41" s="459"/>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row>
    <row r="42" spans="1:80" x14ac:dyDescent="0.25">
      <c r="A42" s="83"/>
      <c r="B42" s="397"/>
      <c r="C42" s="397"/>
      <c r="D42" s="398"/>
      <c r="E42" s="438"/>
      <c r="F42" s="439"/>
      <c r="G42" s="439"/>
      <c r="H42" s="439"/>
      <c r="I42" s="440"/>
      <c r="J42" s="477" t="str">
        <f>IF(AND('Mapa final'!$H$46="Muy Baja",'Mapa final'!$L$46="Leve"),CONCATENATE("R",'Mapa final'!$A$46),"")</f>
        <v/>
      </c>
      <c r="K42" s="475"/>
      <c r="L42" s="475" t="str">
        <f>IF(AND('Mapa final'!$H$52="Muy Baja",'Mapa final'!$L$52="Leve"),CONCATENATE("R",'Mapa final'!$A$52),"")</f>
        <v/>
      </c>
      <c r="M42" s="475"/>
      <c r="N42" s="475" t="str">
        <f>IF(AND('Mapa final'!$H$58="Muy Baja",'Mapa final'!$L$58="Leve"),CONCATENATE("R",'Mapa final'!$A$58),"")</f>
        <v/>
      </c>
      <c r="O42" s="476"/>
      <c r="P42" s="477" t="str">
        <f>IF(AND('Mapa final'!$H$46="Muy Baja",'Mapa final'!$L$46="Menor"),CONCATENATE("R",'Mapa final'!$A$46),"")</f>
        <v/>
      </c>
      <c r="Q42" s="475"/>
      <c r="R42" s="475" t="str">
        <f>IF(AND('Mapa final'!$H$52="Muy Baja",'Mapa final'!$L$52="Menor"),CONCATENATE("R",'Mapa final'!$A$52),"")</f>
        <v/>
      </c>
      <c r="S42" s="475"/>
      <c r="T42" s="475" t="str">
        <f>IF(AND('Mapa final'!$H$58="Muy Baja",'Mapa final'!$L$58="Menor"),CONCATENATE("R",'Mapa final'!$A$58),"")</f>
        <v/>
      </c>
      <c r="U42" s="476"/>
      <c r="V42" s="466" t="str">
        <f>IF(AND('Mapa final'!$H$46="Muy Baja",'Mapa final'!$L$46="Moderado"),CONCATENATE("R",'Mapa final'!$A$46),"")</f>
        <v/>
      </c>
      <c r="W42" s="467"/>
      <c r="X42" s="467" t="str">
        <f>IF(AND('Mapa final'!$H$52="Muy Baja",'Mapa final'!$L$52="Moderado"),CONCATENATE("R",'Mapa final'!$A$52),"")</f>
        <v/>
      </c>
      <c r="Y42" s="467"/>
      <c r="Z42" s="467" t="str">
        <f>IF(AND('Mapa final'!$H$58="Muy Baja",'Mapa final'!$L$58="Moderado"),CONCATENATE("R",'Mapa final'!$A$58),"")</f>
        <v/>
      </c>
      <c r="AA42" s="468"/>
      <c r="AB42" s="449" t="str">
        <f>IF(AND('Mapa final'!$H$46="Muy Baja",'Mapa final'!$L$46="Mayor"),CONCATENATE("R",'Mapa final'!$A$46),"")</f>
        <v/>
      </c>
      <c r="AC42" s="446"/>
      <c r="AD42" s="444" t="str">
        <f>IF(AND('Mapa final'!$H$52="Muy Baja",'Mapa final'!$L$52="Mayor"),CONCATENATE("R",'Mapa final'!$A$52),"")</f>
        <v/>
      </c>
      <c r="AE42" s="444"/>
      <c r="AF42" s="444" t="str">
        <f>IF(AND('Mapa final'!$H$58="Muy Baja",'Mapa final'!$L$58="Mayor"),CONCATENATE("R",'Mapa final'!$A$58),"")</f>
        <v/>
      </c>
      <c r="AG42" s="445"/>
      <c r="AH42" s="457" t="str">
        <f>IF(AND('Mapa final'!$H$46="Muy Baja",'Mapa final'!$L$46="Catastrófico"),CONCATENATE("R",'Mapa final'!$A$46),"")</f>
        <v/>
      </c>
      <c r="AI42" s="458"/>
      <c r="AJ42" s="458" t="str">
        <f>IF(AND('Mapa final'!$H$52="Muy Baja",'Mapa final'!$L$52="Catastrófico"),CONCATENATE("R",'Mapa final'!$A$52),"")</f>
        <v/>
      </c>
      <c r="AK42" s="458"/>
      <c r="AL42" s="458" t="str">
        <f>IF(AND('Mapa final'!$H$58="Muy Baja",'Mapa final'!$L$58="Catastrófico"),CONCATENATE("R",'Mapa final'!$A$58),"")</f>
        <v/>
      </c>
      <c r="AM42" s="459"/>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row>
    <row r="43" spans="1:80" x14ac:dyDescent="0.25">
      <c r="A43" s="83"/>
      <c r="B43" s="397"/>
      <c r="C43" s="397"/>
      <c r="D43" s="398"/>
      <c r="E43" s="438"/>
      <c r="F43" s="439"/>
      <c r="G43" s="439"/>
      <c r="H43" s="439"/>
      <c r="I43" s="440"/>
      <c r="J43" s="477"/>
      <c r="K43" s="475"/>
      <c r="L43" s="475"/>
      <c r="M43" s="475"/>
      <c r="N43" s="475"/>
      <c r="O43" s="476"/>
      <c r="P43" s="477"/>
      <c r="Q43" s="475"/>
      <c r="R43" s="475"/>
      <c r="S43" s="475"/>
      <c r="T43" s="475"/>
      <c r="U43" s="476"/>
      <c r="V43" s="466"/>
      <c r="W43" s="467"/>
      <c r="X43" s="467"/>
      <c r="Y43" s="467"/>
      <c r="Z43" s="467"/>
      <c r="AA43" s="468"/>
      <c r="AB43" s="449"/>
      <c r="AC43" s="446"/>
      <c r="AD43" s="444"/>
      <c r="AE43" s="444"/>
      <c r="AF43" s="444"/>
      <c r="AG43" s="445"/>
      <c r="AH43" s="457"/>
      <c r="AI43" s="458"/>
      <c r="AJ43" s="458"/>
      <c r="AK43" s="458"/>
      <c r="AL43" s="458"/>
      <c r="AM43" s="459"/>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row>
    <row r="44" spans="1:80" x14ac:dyDescent="0.25">
      <c r="A44" s="83"/>
      <c r="B44" s="397"/>
      <c r="C44" s="397"/>
      <c r="D44" s="398"/>
      <c r="E44" s="438"/>
      <c r="F44" s="439"/>
      <c r="G44" s="439"/>
      <c r="H44" s="439"/>
      <c r="I44" s="440"/>
      <c r="J44" s="477" t="str">
        <f>IF(AND('Mapa final'!$H$64="Muy Baja",'Mapa final'!$L$64="Leve"),CONCATENATE("R",'Mapa final'!$A$64),"")</f>
        <v/>
      </c>
      <c r="K44" s="475"/>
      <c r="L44" s="475" t="str">
        <f>IF(AND('Mapa final'!$H$70="Muy Baja",'Mapa final'!$L$70="Leve"),CONCATENATE("R",'Mapa final'!$A$70),"")</f>
        <v/>
      </c>
      <c r="M44" s="475"/>
      <c r="N44" s="475" t="str">
        <f>IF(AND('Mapa final'!$H$76="Muy Baja",'Mapa final'!$L$76="Leve"),CONCATENATE("R",'Mapa final'!$A$76),"")</f>
        <v/>
      </c>
      <c r="O44" s="476"/>
      <c r="P44" s="477" t="str">
        <f>IF(AND('Mapa final'!$H$64="Muy Baja",'Mapa final'!$L$64="Menor"),CONCATENATE("R",'Mapa final'!$A$64),"")</f>
        <v/>
      </c>
      <c r="Q44" s="475"/>
      <c r="R44" s="475" t="str">
        <f>IF(AND('Mapa final'!$H$70="Muy Baja",'Mapa final'!$L$70="Menor"),CONCATENATE("R",'Mapa final'!$A$70),"")</f>
        <v/>
      </c>
      <c r="S44" s="475"/>
      <c r="T44" s="475" t="str">
        <f>IF(AND('Mapa final'!$H$76="Muy Baja",'Mapa final'!$L$76="Menor"),CONCATENATE("R",'Mapa final'!$A$76),"")</f>
        <v/>
      </c>
      <c r="U44" s="476"/>
      <c r="V44" s="466" t="str">
        <f>IF(AND('Mapa final'!$H$64="Muy Baja",'Mapa final'!$L$64="Moderado"),CONCATENATE("R",'Mapa final'!$A$64),"")</f>
        <v/>
      </c>
      <c r="W44" s="467"/>
      <c r="X44" s="467" t="str">
        <f>IF(AND('Mapa final'!$H$70="Muy Baja",'Mapa final'!$L$70="Moderado"),CONCATENATE("R",'Mapa final'!$A$70),"")</f>
        <v/>
      </c>
      <c r="Y44" s="467"/>
      <c r="Z44" s="467" t="str">
        <f>IF(AND('Mapa final'!$H$76="Muy Baja",'Mapa final'!$L$76="Moderado"),CONCATENATE("R",'Mapa final'!$A$76),"")</f>
        <v/>
      </c>
      <c r="AA44" s="468"/>
      <c r="AB44" s="449" t="str">
        <f>IF(AND('Mapa final'!$H$64="Muy Baja",'Mapa final'!$L$64="Mayor"),CONCATENATE("R",'Mapa final'!$A$64),"")</f>
        <v/>
      </c>
      <c r="AC44" s="446"/>
      <c r="AD44" s="444" t="str">
        <f>IF(AND('Mapa final'!$H$70="Muy Baja",'Mapa final'!$L$70="Mayor"),CONCATENATE("R",'Mapa final'!$A$70),"")</f>
        <v/>
      </c>
      <c r="AE44" s="444"/>
      <c r="AF44" s="444" t="str">
        <f>IF(AND('Mapa final'!$H$76="Muy Baja",'Mapa final'!$L$76="Mayor"),CONCATENATE("R",'Mapa final'!$A$76),"")</f>
        <v/>
      </c>
      <c r="AG44" s="445"/>
      <c r="AH44" s="457" t="str">
        <f>IF(AND('Mapa final'!$H$64="Muy Baja",'Mapa final'!$L$64="Catastrófico"),CONCATENATE("R",'Mapa final'!$A$64),"")</f>
        <v/>
      </c>
      <c r="AI44" s="458"/>
      <c r="AJ44" s="458" t="str">
        <f>IF(AND('Mapa final'!$H$70="Muy Baja",'Mapa final'!$L$70="Catastrófico"),CONCATENATE("R",'Mapa final'!$A$70),"")</f>
        <v/>
      </c>
      <c r="AK44" s="458"/>
      <c r="AL44" s="458" t="str">
        <f>IF(AND('Mapa final'!$H$76="Muy Baja",'Mapa final'!$L$76="Catastrófico"),CONCATENATE("R",'Mapa final'!$A$76),"")</f>
        <v/>
      </c>
      <c r="AM44" s="459"/>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row>
    <row r="45" spans="1:80" ht="15.75" thickBot="1" x14ac:dyDescent="0.3">
      <c r="A45" s="83"/>
      <c r="B45" s="397"/>
      <c r="C45" s="397"/>
      <c r="D45" s="398"/>
      <c r="E45" s="441"/>
      <c r="F45" s="442"/>
      <c r="G45" s="442"/>
      <c r="H45" s="442"/>
      <c r="I45" s="443"/>
      <c r="J45" s="478"/>
      <c r="K45" s="479"/>
      <c r="L45" s="479"/>
      <c r="M45" s="479"/>
      <c r="N45" s="479"/>
      <c r="O45" s="480"/>
      <c r="P45" s="478"/>
      <c r="Q45" s="479"/>
      <c r="R45" s="479"/>
      <c r="S45" s="479"/>
      <c r="T45" s="479"/>
      <c r="U45" s="480"/>
      <c r="V45" s="469"/>
      <c r="W45" s="470"/>
      <c r="X45" s="470"/>
      <c r="Y45" s="470"/>
      <c r="Z45" s="470"/>
      <c r="AA45" s="471"/>
      <c r="AB45" s="454"/>
      <c r="AC45" s="455"/>
      <c r="AD45" s="455"/>
      <c r="AE45" s="455"/>
      <c r="AF45" s="455"/>
      <c r="AG45" s="456"/>
      <c r="AH45" s="460"/>
      <c r="AI45" s="461"/>
      <c r="AJ45" s="461"/>
      <c r="AK45" s="461"/>
      <c r="AL45" s="461"/>
      <c r="AM45" s="462"/>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row>
    <row r="46" spans="1:80" x14ac:dyDescent="0.25">
      <c r="A46" s="83"/>
      <c r="B46" s="83"/>
      <c r="C46" s="83"/>
      <c r="D46" s="83"/>
      <c r="E46" s="83"/>
      <c r="F46" s="83"/>
      <c r="G46" s="83"/>
      <c r="H46" s="83"/>
      <c r="I46" s="83"/>
      <c r="J46" s="435" t="s">
        <v>112</v>
      </c>
      <c r="K46" s="436"/>
      <c r="L46" s="436"/>
      <c r="M46" s="436"/>
      <c r="N46" s="436"/>
      <c r="O46" s="437"/>
      <c r="P46" s="435" t="s">
        <v>111</v>
      </c>
      <c r="Q46" s="436"/>
      <c r="R46" s="436"/>
      <c r="S46" s="436"/>
      <c r="T46" s="436"/>
      <c r="U46" s="437"/>
      <c r="V46" s="435" t="s">
        <v>110</v>
      </c>
      <c r="W46" s="436"/>
      <c r="X46" s="436"/>
      <c r="Y46" s="436"/>
      <c r="Z46" s="436"/>
      <c r="AA46" s="437"/>
      <c r="AB46" s="435" t="s">
        <v>109</v>
      </c>
      <c r="AC46" s="453"/>
      <c r="AD46" s="436"/>
      <c r="AE46" s="436"/>
      <c r="AF46" s="436"/>
      <c r="AG46" s="437"/>
      <c r="AH46" s="435" t="s">
        <v>108</v>
      </c>
      <c r="AI46" s="436"/>
      <c r="AJ46" s="436"/>
      <c r="AK46" s="436"/>
      <c r="AL46" s="436"/>
      <c r="AM46" s="437"/>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row>
    <row r="47" spans="1:80" x14ac:dyDescent="0.25">
      <c r="A47" s="83"/>
      <c r="B47" s="83"/>
      <c r="C47" s="83"/>
      <c r="D47" s="83"/>
      <c r="E47" s="83"/>
      <c r="F47" s="83"/>
      <c r="G47" s="83"/>
      <c r="H47" s="83"/>
      <c r="I47" s="83"/>
      <c r="J47" s="438"/>
      <c r="K47" s="439"/>
      <c r="L47" s="439"/>
      <c r="M47" s="439"/>
      <c r="N47" s="439"/>
      <c r="O47" s="440"/>
      <c r="P47" s="438"/>
      <c r="Q47" s="439"/>
      <c r="R47" s="439"/>
      <c r="S47" s="439"/>
      <c r="T47" s="439"/>
      <c r="U47" s="440"/>
      <c r="V47" s="438"/>
      <c r="W47" s="439"/>
      <c r="X47" s="439"/>
      <c r="Y47" s="439"/>
      <c r="Z47" s="439"/>
      <c r="AA47" s="440"/>
      <c r="AB47" s="438"/>
      <c r="AC47" s="439"/>
      <c r="AD47" s="439"/>
      <c r="AE47" s="439"/>
      <c r="AF47" s="439"/>
      <c r="AG47" s="440"/>
      <c r="AH47" s="438"/>
      <c r="AI47" s="439"/>
      <c r="AJ47" s="439"/>
      <c r="AK47" s="439"/>
      <c r="AL47" s="439"/>
      <c r="AM47" s="440"/>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row>
    <row r="48" spans="1:80" x14ac:dyDescent="0.25">
      <c r="A48" s="83"/>
      <c r="B48" s="83"/>
      <c r="C48" s="83"/>
      <c r="D48" s="83"/>
      <c r="E48" s="83"/>
      <c r="F48" s="83"/>
      <c r="G48" s="83"/>
      <c r="H48" s="83"/>
      <c r="I48" s="83"/>
      <c r="J48" s="438"/>
      <c r="K48" s="439"/>
      <c r="L48" s="439"/>
      <c r="M48" s="439"/>
      <c r="N48" s="439"/>
      <c r="O48" s="440"/>
      <c r="P48" s="438"/>
      <c r="Q48" s="439"/>
      <c r="R48" s="439"/>
      <c r="S48" s="439"/>
      <c r="T48" s="439"/>
      <c r="U48" s="440"/>
      <c r="V48" s="438"/>
      <c r="W48" s="439"/>
      <c r="X48" s="439"/>
      <c r="Y48" s="439"/>
      <c r="Z48" s="439"/>
      <c r="AA48" s="440"/>
      <c r="AB48" s="438"/>
      <c r="AC48" s="439"/>
      <c r="AD48" s="439"/>
      <c r="AE48" s="439"/>
      <c r="AF48" s="439"/>
      <c r="AG48" s="440"/>
      <c r="AH48" s="438"/>
      <c r="AI48" s="439"/>
      <c r="AJ48" s="439"/>
      <c r="AK48" s="439"/>
      <c r="AL48" s="439"/>
      <c r="AM48" s="440"/>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row>
    <row r="49" spans="1:80" x14ac:dyDescent="0.25">
      <c r="A49" s="83"/>
      <c r="B49" s="83"/>
      <c r="C49" s="83"/>
      <c r="D49" s="83"/>
      <c r="E49" s="83"/>
      <c r="F49" s="83"/>
      <c r="G49" s="83"/>
      <c r="H49" s="83"/>
      <c r="I49" s="83"/>
      <c r="J49" s="438"/>
      <c r="K49" s="439"/>
      <c r="L49" s="439"/>
      <c r="M49" s="439"/>
      <c r="N49" s="439"/>
      <c r="O49" s="440"/>
      <c r="P49" s="438"/>
      <c r="Q49" s="439"/>
      <c r="R49" s="439"/>
      <c r="S49" s="439"/>
      <c r="T49" s="439"/>
      <c r="U49" s="440"/>
      <c r="V49" s="438"/>
      <c r="W49" s="439"/>
      <c r="X49" s="439"/>
      <c r="Y49" s="439"/>
      <c r="Z49" s="439"/>
      <c r="AA49" s="440"/>
      <c r="AB49" s="438"/>
      <c r="AC49" s="439"/>
      <c r="AD49" s="439"/>
      <c r="AE49" s="439"/>
      <c r="AF49" s="439"/>
      <c r="AG49" s="440"/>
      <c r="AH49" s="438"/>
      <c r="AI49" s="439"/>
      <c r="AJ49" s="439"/>
      <c r="AK49" s="439"/>
      <c r="AL49" s="439"/>
      <c r="AM49" s="440"/>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row>
    <row r="50" spans="1:80" x14ac:dyDescent="0.25">
      <c r="A50" s="83"/>
      <c r="B50" s="83"/>
      <c r="C50" s="83"/>
      <c r="D50" s="83"/>
      <c r="E50" s="83"/>
      <c r="F50" s="83"/>
      <c r="G50" s="83"/>
      <c r="H50" s="83"/>
      <c r="I50" s="83"/>
      <c r="J50" s="438"/>
      <c r="K50" s="439"/>
      <c r="L50" s="439"/>
      <c r="M50" s="439"/>
      <c r="N50" s="439"/>
      <c r="O50" s="440"/>
      <c r="P50" s="438"/>
      <c r="Q50" s="439"/>
      <c r="R50" s="439"/>
      <c r="S50" s="439"/>
      <c r="T50" s="439"/>
      <c r="U50" s="440"/>
      <c r="V50" s="438"/>
      <c r="W50" s="439"/>
      <c r="X50" s="439"/>
      <c r="Y50" s="439"/>
      <c r="Z50" s="439"/>
      <c r="AA50" s="440"/>
      <c r="AB50" s="438"/>
      <c r="AC50" s="439"/>
      <c r="AD50" s="439"/>
      <c r="AE50" s="439"/>
      <c r="AF50" s="439"/>
      <c r="AG50" s="440"/>
      <c r="AH50" s="438"/>
      <c r="AI50" s="439"/>
      <c r="AJ50" s="439"/>
      <c r="AK50" s="439"/>
      <c r="AL50" s="439"/>
      <c r="AM50" s="440"/>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row>
    <row r="51" spans="1:80" ht="15.75" thickBot="1" x14ac:dyDescent="0.3">
      <c r="A51" s="83"/>
      <c r="B51" s="83"/>
      <c r="C51" s="83"/>
      <c r="D51" s="83"/>
      <c r="E51" s="83"/>
      <c r="F51" s="83"/>
      <c r="G51" s="83"/>
      <c r="H51" s="83"/>
      <c r="I51" s="83"/>
      <c r="J51" s="441"/>
      <c r="K51" s="442"/>
      <c r="L51" s="442"/>
      <c r="M51" s="442"/>
      <c r="N51" s="442"/>
      <c r="O51" s="443"/>
      <c r="P51" s="441"/>
      <c r="Q51" s="442"/>
      <c r="R51" s="442"/>
      <c r="S51" s="442"/>
      <c r="T51" s="442"/>
      <c r="U51" s="443"/>
      <c r="V51" s="441"/>
      <c r="W51" s="442"/>
      <c r="X51" s="442"/>
      <c r="Y51" s="442"/>
      <c r="Z51" s="442"/>
      <c r="AA51" s="443"/>
      <c r="AB51" s="441"/>
      <c r="AC51" s="442"/>
      <c r="AD51" s="442"/>
      <c r="AE51" s="442"/>
      <c r="AF51" s="442"/>
      <c r="AG51" s="443"/>
      <c r="AH51" s="441"/>
      <c r="AI51" s="442"/>
      <c r="AJ51" s="442"/>
      <c r="AK51" s="442"/>
      <c r="AL51" s="442"/>
      <c r="AM51" s="44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row>
    <row r="52" spans="1:80" x14ac:dyDescent="0.25">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row>
    <row r="53" spans="1:80" ht="15" customHeight="1" x14ac:dyDescent="0.25">
      <c r="A53" s="83"/>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row>
    <row r="54" spans="1:80" ht="15" customHeight="1" x14ac:dyDescent="0.25">
      <c r="A54" s="83"/>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row>
    <row r="55" spans="1:80" x14ac:dyDescent="0.2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row>
    <row r="56" spans="1:80" x14ac:dyDescent="0.25">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row>
    <row r="57" spans="1:80" x14ac:dyDescent="0.25">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row>
    <row r="58" spans="1:80" x14ac:dyDescent="0.25">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row>
    <row r="59" spans="1:80" x14ac:dyDescent="0.25">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row>
    <row r="60" spans="1:80" x14ac:dyDescent="0.25">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row>
    <row r="61" spans="1:80" x14ac:dyDescent="0.25">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row>
    <row r="62" spans="1:80" x14ac:dyDescent="0.2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row>
    <row r="63" spans="1:80" x14ac:dyDescent="0.25">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row>
    <row r="64" spans="1:80" x14ac:dyDescent="0.25">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row>
    <row r="65" spans="1:80" x14ac:dyDescent="0.2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row>
    <row r="66" spans="1:80" x14ac:dyDescent="0.2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row>
    <row r="67" spans="1:80"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row>
    <row r="68" spans="1:80"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row>
    <row r="69" spans="1:80"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row>
    <row r="70" spans="1:80"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row>
    <row r="71" spans="1:80"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row>
    <row r="72" spans="1:80"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row>
    <row r="73" spans="1:80"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row>
    <row r="74" spans="1:80"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row>
    <row r="75" spans="1:80"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row>
    <row r="76" spans="1:80"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row>
    <row r="77" spans="1:80"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row>
    <row r="78" spans="1:80"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row>
    <row r="79" spans="1:80"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row>
    <row r="80" spans="1:80"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row>
    <row r="81" spans="1:63"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row>
    <row r="82" spans="1:63"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row>
    <row r="83" spans="1:63"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row>
    <row r="84" spans="1:63"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row>
    <row r="85" spans="1:63"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row>
    <row r="86" spans="1:63"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row>
    <row r="87" spans="1:63"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row>
    <row r="88" spans="1:63"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row>
    <row r="89" spans="1:63"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row>
    <row r="90" spans="1:63"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row>
    <row r="91" spans="1:63"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row>
    <row r="92" spans="1:63"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row>
    <row r="93" spans="1:63"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row>
    <row r="94" spans="1:63"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row>
    <row r="95" spans="1:63"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row>
    <row r="96" spans="1:63"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row>
    <row r="97" spans="1:63"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row>
    <row r="98" spans="1:63"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row>
    <row r="99" spans="1:63"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row>
    <row r="100" spans="1:63"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row>
    <row r="101" spans="1:63"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row>
    <row r="102" spans="1:63"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row>
    <row r="103" spans="1:63"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row>
    <row r="104" spans="1:63"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row>
    <row r="105" spans="1:63"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row>
    <row r="106" spans="1:63"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row>
    <row r="107" spans="1:63"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row>
    <row r="108" spans="1:63"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row>
    <row r="109" spans="1:63"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row>
    <row r="110" spans="1:63"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row>
    <row r="111" spans="1:63"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row>
    <row r="112" spans="1:63"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row>
    <row r="113" spans="1:63"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row>
    <row r="114" spans="1:63"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row>
    <row r="115" spans="1:63"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row>
    <row r="116" spans="1:63"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row>
    <row r="117" spans="1:63"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row>
    <row r="118" spans="1:63"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row>
    <row r="119" spans="1:63"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row>
    <row r="120" spans="1:63"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row>
    <row r="121" spans="1:63"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row>
    <row r="122" spans="1:63" x14ac:dyDescent="0.25">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row>
    <row r="123" spans="1:63" x14ac:dyDescent="0.25">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row>
    <row r="124" spans="1:63" x14ac:dyDescent="0.25">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row>
    <row r="125" spans="1:63" x14ac:dyDescent="0.25">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row>
    <row r="126" spans="1:63" x14ac:dyDescent="0.25">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row>
    <row r="127" spans="1:63" x14ac:dyDescent="0.25">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row>
    <row r="128" spans="1:63" x14ac:dyDescent="0.25">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row>
    <row r="129" spans="2:63" x14ac:dyDescent="0.25">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row>
    <row r="130" spans="2:63" x14ac:dyDescent="0.25">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row>
    <row r="131" spans="2:63" x14ac:dyDescent="0.25">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row>
    <row r="132" spans="2:63" x14ac:dyDescent="0.25">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row>
    <row r="133" spans="2:63" x14ac:dyDescent="0.25">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row>
    <row r="134" spans="2:63" x14ac:dyDescent="0.25">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row>
    <row r="135" spans="2:63" x14ac:dyDescent="0.25">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row>
    <row r="136" spans="2:63" x14ac:dyDescent="0.25">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row>
    <row r="137" spans="2:63" x14ac:dyDescent="0.25">
      <c r="B137" s="83"/>
      <c r="C137" s="83"/>
      <c r="D137" s="83"/>
      <c r="E137" s="83"/>
      <c r="F137" s="83"/>
      <c r="G137" s="83"/>
      <c r="H137" s="83"/>
      <c r="I137" s="83"/>
    </row>
    <row r="138" spans="2:63" x14ac:dyDescent="0.25">
      <c r="B138" s="83"/>
      <c r="C138" s="83"/>
      <c r="D138" s="83"/>
      <c r="E138" s="83"/>
      <c r="F138" s="83"/>
      <c r="G138" s="83"/>
      <c r="H138" s="83"/>
      <c r="I138" s="83"/>
    </row>
    <row r="139" spans="2:63" x14ac:dyDescent="0.25">
      <c r="B139" s="83"/>
      <c r="C139" s="83"/>
      <c r="D139" s="83"/>
      <c r="E139" s="83"/>
      <c r="F139" s="83"/>
      <c r="G139" s="83"/>
      <c r="H139" s="83"/>
      <c r="I139" s="83"/>
    </row>
    <row r="140" spans="2:63" x14ac:dyDescent="0.25">
      <c r="B140" s="83"/>
      <c r="C140" s="83"/>
      <c r="D140" s="83"/>
      <c r="E140" s="83"/>
      <c r="F140" s="83"/>
      <c r="G140" s="83"/>
      <c r="H140" s="83"/>
      <c r="I140" s="83"/>
    </row>
  </sheetData>
  <sheetProtection algorithmName="SHA-512" hashValue="kpXlidzmWxbP3brn8k4eIEWxhYHkoNV8mMuhH1lPT/xypiCOesm15jiCfvbsOoPDCD8/umcOeC7isQqNzzQXVQ==" saltValue="e8t6+j8RQ+iPDyNDapgnxw==" spinCount="100000" sheet="1" objects="1" scenarios="1"/>
  <mergeCells count="317">
    <mergeCell ref="B2:I4"/>
    <mergeCell ref="P42:Q43"/>
    <mergeCell ref="R42:S43"/>
    <mergeCell ref="T42:U43"/>
    <mergeCell ref="P44:Q45"/>
    <mergeCell ref="R44:S45"/>
    <mergeCell ref="T44:U45"/>
    <mergeCell ref="P38:Q39"/>
    <mergeCell ref="R38:S39"/>
    <mergeCell ref="T38:U39"/>
    <mergeCell ref="P40:Q41"/>
    <mergeCell ref="R40:S41"/>
    <mergeCell ref="T40:U41"/>
    <mergeCell ref="J42:K43"/>
    <mergeCell ref="L42:M43"/>
    <mergeCell ref="N42:O43"/>
    <mergeCell ref="J44:K45"/>
    <mergeCell ref="L44:M45"/>
    <mergeCell ref="N44:O45"/>
    <mergeCell ref="J38:K39"/>
    <mergeCell ref="L38:M39"/>
    <mergeCell ref="N38:O39"/>
    <mergeCell ref="J40:K41"/>
    <mergeCell ref="L40:M41"/>
    <mergeCell ref="N40:O41"/>
    <mergeCell ref="J34:K35"/>
    <mergeCell ref="L34:M35"/>
    <mergeCell ref="N34:O35"/>
    <mergeCell ref="J36:K37"/>
    <mergeCell ref="L36:M37"/>
    <mergeCell ref="N36:O37"/>
    <mergeCell ref="J30:K31"/>
    <mergeCell ref="L30:M31"/>
    <mergeCell ref="N30:O31"/>
    <mergeCell ref="J32:K33"/>
    <mergeCell ref="L32:M33"/>
    <mergeCell ref="N32:O33"/>
    <mergeCell ref="V42:W43"/>
    <mergeCell ref="X42:Y43"/>
    <mergeCell ref="Z42:AA43"/>
    <mergeCell ref="V44:W45"/>
    <mergeCell ref="X44:Y45"/>
    <mergeCell ref="Z44:AA45"/>
    <mergeCell ref="V38:W39"/>
    <mergeCell ref="X38:Y39"/>
    <mergeCell ref="Z38:AA39"/>
    <mergeCell ref="V40:W41"/>
    <mergeCell ref="X40:Y41"/>
    <mergeCell ref="Z40:AA41"/>
    <mergeCell ref="P34:Q35"/>
    <mergeCell ref="R34:S35"/>
    <mergeCell ref="T34:U35"/>
    <mergeCell ref="P36:Q37"/>
    <mergeCell ref="R36:S37"/>
    <mergeCell ref="T36:U37"/>
    <mergeCell ref="P30:Q31"/>
    <mergeCell ref="R30:S31"/>
    <mergeCell ref="T30:U31"/>
    <mergeCell ref="P32:Q33"/>
    <mergeCell ref="R32:S33"/>
    <mergeCell ref="T32:U33"/>
    <mergeCell ref="V34:W35"/>
    <mergeCell ref="X34:Y35"/>
    <mergeCell ref="Z34:AA35"/>
    <mergeCell ref="V36:W37"/>
    <mergeCell ref="X36:Y37"/>
    <mergeCell ref="Z36:AA37"/>
    <mergeCell ref="V30:W31"/>
    <mergeCell ref="X30:Y31"/>
    <mergeCell ref="Z30:AA31"/>
    <mergeCell ref="V32:W33"/>
    <mergeCell ref="X32:Y33"/>
    <mergeCell ref="Z32:AA33"/>
    <mergeCell ref="V26:W27"/>
    <mergeCell ref="X26:Y27"/>
    <mergeCell ref="Z26:AA27"/>
    <mergeCell ref="V28:W29"/>
    <mergeCell ref="X28:Y29"/>
    <mergeCell ref="Z28:AA29"/>
    <mergeCell ref="V22:W23"/>
    <mergeCell ref="X22:Y23"/>
    <mergeCell ref="Z22:AA23"/>
    <mergeCell ref="V24:W25"/>
    <mergeCell ref="X24:Y25"/>
    <mergeCell ref="Z24:AA25"/>
    <mergeCell ref="P26:Q27"/>
    <mergeCell ref="R26:S27"/>
    <mergeCell ref="T26:U27"/>
    <mergeCell ref="P28:Q29"/>
    <mergeCell ref="R28:S29"/>
    <mergeCell ref="T28:U29"/>
    <mergeCell ref="P22:Q23"/>
    <mergeCell ref="R22:S23"/>
    <mergeCell ref="T22:U23"/>
    <mergeCell ref="P24:Q25"/>
    <mergeCell ref="R24:S25"/>
    <mergeCell ref="T24:U25"/>
    <mergeCell ref="J26:K27"/>
    <mergeCell ref="L26:M27"/>
    <mergeCell ref="N26:O27"/>
    <mergeCell ref="J28:K29"/>
    <mergeCell ref="L28:M29"/>
    <mergeCell ref="N28:O29"/>
    <mergeCell ref="J22:K23"/>
    <mergeCell ref="L22:M23"/>
    <mergeCell ref="N22:O23"/>
    <mergeCell ref="J24:K25"/>
    <mergeCell ref="L24:M25"/>
    <mergeCell ref="N24:O25"/>
    <mergeCell ref="P18:Q19"/>
    <mergeCell ref="R18:S19"/>
    <mergeCell ref="T18:U19"/>
    <mergeCell ref="P20:Q21"/>
    <mergeCell ref="R20:S21"/>
    <mergeCell ref="T20:U21"/>
    <mergeCell ref="P14:Q15"/>
    <mergeCell ref="R14:S15"/>
    <mergeCell ref="T14:U15"/>
    <mergeCell ref="P16:Q17"/>
    <mergeCell ref="R16:S17"/>
    <mergeCell ref="T16:U17"/>
    <mergeCell ref="J18:K19"/>
    <mergeCell ref="L18:M19"/>
    <mergeCell ref="N18:O19"/>
    <mergeCell ref="J20:K21"/>
    <mergeCell ref="L20:M21"/>
    <mergeCell ref="N20:O21"/>
    <mergeCell ref="J14:K15"/>
    <mergeCell ref="L14:M15"/>
    <mergeCell ref="N14:O15"/>
    <mergeCell ref="J16:K17"/>
    <mergeCell ref="L16:M17"/>
    <mergeCell ref="N16:O17"/>
    <mergeCell ref="AH42:AI43"/>
    <mergeCell ref="AJ42:AK43"/>
    <mergeCell ref="AL42:AM43"/>
    <mergeCell ref="AH44:AI45"/>
    <mergeCell ref="AJ44:AK45"/>
    <mergeCell ref="AL44:AM45"/>
    <mergeCell ref="AH38:AI39"/>
    <mergeCell ref="AJ38:AK39"/>
    <mergeCell ref="AL38:AM39"/>
    <mergeCell ref="AH40:AI41"/>
    <mergeCell ref="AJ40:AK41"/>
    <mergeCell ref="AL40:AM41"/>
    <mergeCell ref="AH34:AI35"/>
    <mergeCell ref="AJ34:AK35"/>
    <mergeCell ref="AL34:AM35"/>
    <mergeCell ref="AH36:AI37"/>
    <mergeCell ref="AJ36:AK37"/>
    <mergeCell ref="AL36:AM37"/>
    <mergeCell ref="AH30:AI31"/>
    <mergeCell ref="AJ30:AK31"/>
    <mergeCell ref="AL30:AM31"/>
    <mergeCell ref="AH32:AI33"/>
    <mergeCell ref="AJ32:AK33"/>
    <mergeCell ref="AL32:AM33"/>
    <mergeCell ref="AH26:AI27"/>
    <mergeCell ref="AJ26:AK27"/>
    <mergeCell ref="AL26:AM27"/>
    <mergeCell ref="AH28:AI29"/>
    <mergeCell ref="AJ28:AK29"/>
    <mergeCell ref="AL28:AM29"/>
    <mergeCell ref="AH22:AI23"/>
    <mergeCell ref="AJ22:AK23"/>
    <mergeCell ref="AL22:AM23"/>
    <mergeCell ref="AH24:AI25"/>
    <mergeCell ref="AJ24:AK25"/>
    <mergeCell ref="AL24:AM25"/>
    <mergeCell ref="AH18:AI19"/>
    <mergeCell ref="AJ18:AK19"/>
    <mergeCell ref="AL18:AM19"/>
    <mergeCell ref="AH20:AI21"/>
    <mergeCell ref="AJ20:AK21"/>
    <mergeCell ref="AL20:AM21"/>
    <mergeCell ref="AH14:AI15"/>
    <mergeCell ref="AJ14:AK15"/>
    <mergeCell ref="AL14:AM15"/>
    <mergeCell ref="AH16:AI17"/>
    <mergeCell ref="AJ16:AK17"/>
    <mergeCell ref="AL16:AM17"/>
    <mergeCell ref="AH10:AI11"/>
    <mergeCell ref="AJ10:AK11"/>
    <mergeCell ref="AL10:AM11"/>
    <mergeCell ref="AH12:AI13"/>
    <mergeCell ref="AJ12:AK13"/>
    <mergeCell ref="AL12:AM13"/>
    <mergeCell ref="AH6:AI7"/>
    <mergeCell ref="AJ6:AK7"/>
    <mergeCell ref="AL6:AM7"/>
    <mergeCell ref="AH8:AI9"/>
    <mergeCell ref="AJ8:AK9"/>
    <mergeCell ref="AL8:AM9"/>
    <mergeCell ref="AB42:AC43"/>
    <mergeCell ref="AD42:AE43"/>
    <mergeCell ref="AF42:AG43"/>
    <mergeCell ref="AB44:AC45"/>
    <mergeCell ref="AD44:AE45"/>
    <mergeCell ref="AF44:AG45"/>
    <mergeCell ref="AB38:AC39"/>
    <mergeCell ref="AD38:AE39"/>
    <mergeCell ref="AF38:AG39"/>
    <mergeCell ref="AB40:AC41"/>
    <mergeCell ref="AD40:AE41"/>
    <mergeCell ref="AF40:AG41"/>
    <mergeCell ref="AB34:AC35"/>
    <mergeCell ref="AD34:AE35"/>
    <mergeCell ref="AF34:AG35"/>
    <mergeCell ref="AB36:AC37"/>
    <mergeCell ref="AD36:AE37"/>
    <mergeCell ref="AF36:AG37"/>
    <mergeCell ref="AB30:AC31"/>
    <mergeCell ref="AD30:AE31"/>
    <mergeCell ref="AF30:AG31"/>
    <mergeCell ref="AB32:AC33"/>
    <mergeCell ref="AD32:AE33"/>
    <mergeCell ref="AF32:AG33"/>
    <mergeCell ref="AB26:AC27"/>
    <mergeCell ref="AD26:AE27"/>
    <mergeCell ref="AF26:AG27"/>
    <mergeCell ref="AB28:AC29"/>
    <mergeCell ref="AD28:AE29"/>
    <mergeCell ref="AF28:AG29"/>
    <mergeCell ref="AB22:AC23"/>
    <mergeCell ref="AD22:AE23"/>
    <mergeCell ref="AF22:AG23"/>
    <mergeCell ref="AB24:AC25"/>
    <mergeCell ref="AD24:AE25"/>
    <mergeCell ref="AF24:AG25"/>
    <mergeCell ref="AB14:AC15"/>
    <mergeCell ref="AD14:AE15"/>
    <mergeCell ref="AF14:AG15"/>
    <mergeCell ref="AB16:AC17"/>
    <mergeCell ref="AD16:AE17"/>
    <mergeCell ref="AF16:AG17"/>
    <mergeCell ref="V20:W21"/>
    <mergeCell ref="X20:Y21"/>
    <mergeCell ref="Z20:AA21"/>
    <mergeCell ref="V14:W15"/>
    <mergeCell ref="X14:Y15"/>
    <mergeCell ref="Z14:AA15"/>
    <mergeCell ref="V16:W17"/>
    <mergeCell ref="X16:Y17"/>
    <mergeCell ref="Z16:AA17"/>
    <mergeCell ref="AB18:AC19"/>
    <mergeCell ref="AD18:AE19"/>
    <mergeCell ref="V18:W19"/>
    <mergeCell ref="X18:Y19"/>
    <mergeCell ref="Z18:AA19"/>
    <mergeCell ref="AF18:AG19"/>
    <mergeCell ref="AB20:AC21"/>
    <mergeCell ref="AD20:AE21"/>
    <mergeCell ref="AF20:AG21"/>
    <mergeCell ref="AF6:AG7"/>
    <mergeCell ref="AB8:AC9"/>
    <mergeCell ref="AD8:AE9"/>
    <mergeCell ref="AF8:AG9"/>
    <mergeCell ref="AB10:AC11"/>
    <mergeCell ref="AD10:AE11"/>
    <mergeCell ref="AF10:AG11"/>
    <mergeCell ref="Z10:AA11"/>
    <mergeCell ref="V12:W13"/>
    <mergeCell ref="X12:Y13"/>
    <mergeCell ref="Z12:AA13"/>
    <mergeCell ref="AB6:AC7"/>
    <mergeCell ref="AD6:AE7"/>
    <mergeCell ref="AB12:AC13"/>
    <mergeCell ref="AD12:AE13"/>
    <mergeCell ref="AF12:AG13"/>
    <mergeCell ref="J2:AM4"/>
    <mergeCell ref="E6:I13"/>
    <mergeCell ref="E14:I21"/>
    <mergeCell ref="J6:K7"/>
    <mergeCell ref="AB46:AG51"/>
    <mergeCell ref="AH46:AM51"/>
    <mergeCell ref="P6:Q7"/>
    <mergeCell ref="P12:Q13"/>
    <mergeCell ref="L6:M7"/>
    <mergeCell ref="N6:O7"/>
    <mergeCell ref="N8:O9"/>
    <mergeCell ref="L8:M9"/>
    <mergeCell ref="J8:K9"/>
    <mergeCell ref="J10:K11"/>
    <mergeCell ref="E30:I37"/>
    <mergeCell ref="P8:Q9"/>
    <mergeCell ref="R8:S9"/>
    <mergeCell ref="T8:U9"/>
    <mergeCell ref="P10:Q11"/>
    <mergeCell ref="R10:S11"/>
    <mergeCell ref="T10:U11"/>
    <mergeCell ref="J12:K13"/>
    <mergeCell ref="L10:M11"/>
    <mergeCell ref="L12:M13"/>
    <mergeCell ref="B6:D45"/>
    <mergeCell ref="AO6:AT13"/>
    <mergeCell ref="AO14:AT21"/>
    <mergeCell ref="AO22:AT29"/>
    <mergeCell ref="AO30:AT37"/>
    <mergeCell ref="E22:I29"/>
    <mergeCell ref="E38:I45"/>
    <mergeCell ref="J46:O51"/>
    <mergeCell ref="P46:U51"/>
    <mergeCell ref="V46:AA51"/>
    <mergeCell ref="N10:O11"/>
    <mergeCell ref="N12:O13"/>
    <mergeCell ref="R12:S13"/>
    <mergeCell ref="T12:U13"/>
    <mergeCell ref="V6:W7"/>
    <mergeCell ref="X6:Y7"/>
    <mergeCell ref="Z6:AA7"/>
    <mergeCell ref="V8:W9"/>
    <mergeCell ref="X8:Y9"/>
    <mergeCell ref="Z8:AA9"/>
    <mergeCell ref="V10:W11"/>
    <mergeCell ref="X10:Y11"/>
    <mergeCell ref="R6:S7"/>
    <mergeCell ref="T6:U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248"/>
  <sheetViews>
    <sheetView topLeftCell="A16" zoomScale="50" zoomScaleNormal="50" workbookViewId="0">
      <selection activeCell="AV54" sqref="AV54"/>
    </sheetView>
  </sheetViews>
  <sheetFormatPr baseColWidth="10" defaultRowHeight="15" x14ac:dyDescent="0.25"/>
  <cols>
    <col min="2" max="18" width="5.7109375" customWidth="1"/>
    <col min="19" max="19" width="8.42578125" customWidth="1"/>
    <col min="20" max="23" width="5.7109375" customWidth="1"/>
    <col min="24" max="24" width="8.5703125" customWidth="1"/>
    <col min="25" max="26" width="5.7109375" customWidth="1"/>
    <col min="27" max="27" width="10.7109375" customWidth="1"/>
    <col min="28" max="28" width="5.7109375" customWidth="1"/>
    <col min="29" max="29" width="7.42578125" customWidth="1"/>
    <col min="30" max="33" width="5.7109375" customWidth="1"/>
    <col min="34" max="34" width="8.5703125" customWidth="1"/>
    <col min="35" max="39" width="5.7109375" customWidth="1"/>
    <col min="41" max="46" width="5.7109375" customWidth="1"/>
  </cols>
  <sheetData>
    <row r="1" spans="1:91" x14ac:dyDescent="0.25">
      <c r="A1" s="83"/>
      <c r="B1" s="83"/>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row>
    <row r="2" spans="1:91" ht="18" customHeight="1" x14ac:dyDescent="0.25">
      <c r="A2" s="83"/>
      <c r="B2" s="511" t="s">
        <v>160</v>
      </c>
      <c r="C2" s="512"/>
      <c r="D2" s="512"/>
      <c r="E2" s="512"/>
      <c r="F2" s="512"/>
      <c r="G2" s="512"/>
      <c r="H2" s="512"/>
      <c r="I2" s="512"/>
      <c r="J2" s="451" t="s">
        <v>2</v>
      </c>
      <c r="K2" s="451"/>
      <c r="L2" s="451"/>
      <c r="M2" s="451"/>
      <c r="N2" s="451"/>
      <c r="O2" s="451"/>
      <c r="P2" s="451"/>
      <c r="Q2" s="451"/>
      <c r="R2" s="451"/>
      <c r="S2" s="451"/>
      <c r="T2" s="451"/>
      <c r="U2" s="451"/>
      <c r="V2" s="451"/>
      <c r="W2" s="451"/>
      <c r="X2" s="451"/>
      <c r="Y2" s="451"/>
      <c r="Z2" s="451"/>
      <c r="AA2" s="451"/>
      <c r="AB2" s="451"/>
      <c r="AC2" s="451"/>
      <c r="AD2" s="451"/>
      <c r="AE2" s="451"/>
      <c r="AF2" s="451"/>
      <c r="AG2" s="451"/>
      <c r="AH2" s="451"/>
      <c r="AI2" s="451"/>
      <c r="AJ2" s="451"/>
      <c r="AK2" s="451"/>
      <c r="AL2" s="451"/>
      <c r="AM2" s="451"/>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row>
    <row r="3" spans="1:91" ht="18.75" customHeight="1" x14ac:dyDescent="0.25">
      <c r="A3" s="83"/>
      <c r="B3" s="512"/>
      <c r="C3" s="512"/>
      <c r="D3" s="512"/>
      <c r="E3" s="512"/>
      <c r="F3" s="512"/>
      <c r="G3" s="512"/>
      <c r="H3" s="512"/>
      <c r="I3" s="512"/>
      <c r="J3" s="451"/>
      <c r="K3" s="451"/>
      <c r="L3" s="451"/>
      <c r="M3" s="451"/>
      <c r="N3" s="451"/>
      <c r="O3" s="451"/>
      <c r="P3" s="451"/>
      <c r="Q3" s="451"/>
      <c r="R3" s="451"/>
      <c r="S3" s="451"/>
      <c r="T3" s="451"/>
      <c r="U3" s="451"/>
      <c r="V3" s="451"/>
      <c r="W3" s="451"/>
      <c r="X3" s="451"/>
      <c r="Y3" s="451"/>
      <c r="Z3" s="451"/>
      <c r="AA3" s="451"/>
      <c r="AB3" s="451"/>
      <c r="AC3" s="451"/>
      <c r="AD3" s="451"/>
      <c r="AE3" s="451"/>
      <c r="AF3" s="451"/>
      <c r="AG3" s="451"/>
      <c r="AH3" s="451"/>
      <c r="AI3" s="451"/>
      <c r="AJ3" s="451"/>
      <c r="AK3" s="451"/>
      <c r="AL3" s="451"/>
      <c r="AM3" s="451"/>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row>
    <row r="4" spans="1:91" ht="15" customHeight="1" x14ac:dyDescent="0.25">
      <c r="A4" s="83"/>
      <c r="B4" s="512"/>
      <c r="C4" s="512"/>
      <c r="D4" s="512"/>
      <c r="E4" s="512"/>
      <c r="F4" s="512"/>
      <c r="G4" s="512"/>
      <c r="H4" s="512"/>
      <c r="I4" s="512"/>
      <c r="J4" s="451"/>
      <c r="K4" s="451"/>
      <c r="L4" s="451"/>
      <c r="M4" s="451"/>
      <c r="N4" s="451"/>
      <c r="O4" s="451"/>
      <c r="P4" s="451"/>
      <c r="Q4" s="451"/>
      <c r="R4" s="451"/>
      <c r="S4" s="451"/>
      <c r="T4" s="451"/>
      <c r="U4" s="451"/>
      <c r="V4" s="451"/>
      <c r="W4" s="451"/>
      <c r="X4" s="451"/>
      <c r="Y4" s="451"/>
      <c r="Z4" s="451"/>
      <c r="AA4" s="451"/>
      <c r="AB4" s="451"/>
      <c r="AC4" s="451"/>
      <c r="AD4" s="451"/>
      <c r="AE4" s="451"/>
      <c r="AF4" s="451"/>
      <c r="AG4" s="451"/>
      <c r="AH4" s="451"/>
      <c r="AI4" s="451"/>
      <c r="AJ4" s="451"/>
      <c r="AK4" s="451"/>
      <c r="AL4" s="451"/>
      <c r="AM4" s="451"/>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row>
    <row r="5" spans="1:91" ht="15.75" thickBot="1" x14ac:dyDescent="0.3">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row>
    <row r="6" spans="1:91" ht="15" customHeight="1" x14ac:dyDescent="0.25">
      <c r="A6" s="83"/>
      <c r="B6" s="397" t="s">
        <v>4</v>
      </c>
      <c r="C6" s="397"/>
      <c r="D6" s="398"/>
      <c r="E6" s="494" t="s">
        <v>116</v>
      </c>
      <c r="F6" s="495"/>
      <c r="G6" s="495"/>
      <c r="H6" s="495"/>
      <c r="I6" s="513"/>
      <c r="J6" s="45" t="str">
        <f>IF(AND('Mapa final'!$Y$10="Muy Alta",'Mapa final'!$AA$10="Leve"),CONCATENATE("R1C",'Mapa final'!$O$10),"")</f>
        <v/>
      </c>
      <c r="K6" s="46" t="str">
        <f>IF(AND('Mapa final'!$Y$11="Muy Alta",'Mapa final'!$AA$11="Leve"),CONCATENATE("R1C",'Mapa final'!$O$11),"")</f>
        <v/>
      </c>
      <c r="L6" s="46" t="str">
        <f>IF(AND('Mapa final'!$Y$12="Muy Alta",'Mapa final'!$AA$12="Leve"),CONCATENATE("R1C",'Mapa final'!$O$12),"")</f>
        <v/>
      </c>
      <c r="M6" s="46" t="str">
        <f>IF(AND('Mapa final'!$Y$13="Muy Alta",'Mapa final'!$AA$13="Leve"),CONCATENATE("R1C",'Mapa final'!$O$13),"")</f>
        <v/>
      </c>
      <c r="N6" s="46" t="str">
        <f>IF(AND('Mapa final'!$Y$14="Muy Alta",'Mapa final'!$AA$14="Leve"),CONCATENATE("R1C",'Mapa final'!$O$14),"")</f>
        <v/>
      </c>
      <c r="O6" s="47" t="str">
        <f>IF(AND('Mapa final'!$Y$15="Muy Alta",'Mapa final'!$AA$15="Leve"),CONCATENATE("R1C",'Mapa final'!$O$15),"")</f>
        <v/>
      </c>
      <c r="P6" s="45" t="str">
        <f>IF(AND('Mapa final'!$Y$10="Muy Alta",'Mapa final'!$AA$10="Menor"),CONCATENATE("R1C",'Mapa final'!$O$10),"")</f>
        <v/>
      </c>
      <c r="Q6" s="46" t="str">
        <f>IF(AND('Mapa final'!$Y$11="Muy Alta",'Mapa final'!$AA$11="Menor"),CONCATENATE("R1C",'Mapa final'!$O$11),"")</f>
        <v/>
      </c>
      <c r="R6" s="46" t="str">
        <f>IF(AND('Mapa final'!$Y$12="Muy Alta",'Mapa final'!$AA$12="Menor"),CONCATENATE("R1C",'Mapa final'!$O$12),"")</f>
        <v/>
      </c>
      <c r="S6" s="46" t="str">
        <f>IF(AND('Mapa final'!$Y$13="Muy Alta",'Mapa final'!$AA$13="Menor"),CONCATENATE("R1C",'Mapa final'!$O$13),"")</f>
        <v/>
      </c>
      <c r="T6" s="46" t="str">
        <f>IF(AND('Mapa final'!$Y$14="Muy Alta",'Mapa final'!$AA$14="Menor"),CONCATENATE("R1C",'Mapa final'!$O$14),"")</f>
        <v/>
      </c>
      <c r="U6" s="47" t="str">
        <f>IF(AND('Mapa final'!$Y$15="Muy Alta",'Mapa final'!$AA$15="Menor"),CONCATENATE("R1C",'Mapa final'!$O$15),"")</f>
        <v/>
      </c>
      <c r="V6" s="45" t="str">
        <f>IF(AND('Mapa final'!$Y$10="Muy Alta",'Mapa final'!$AA$10="Moderado"),CONCATENATE("R1C",'Mapa final'!$O$10),"")</f>
        <v/>
      </c>
      <c r="W6" s="46" t="str">
        <f>IF(AND('Mapa final'!$Y$11="Muy Alta",'Mapa final'!$AA$11="Moderado"),CONCATENATE("R1C",'Mapa final'!$O$11),"")</f>
        <v/>
      </c>
      <c r="X6" s="46" t="str">
        <f>IF(AND('Mapa final'!$Y$12="Muy Alta",'Mapa final'!$AA$12="Moderado"),CONCATENATE("R1C",'Mapa final'!$O$12),"")</f>
        <v/>
      </c>
      <c r="Y6" s="46" t="str">
        <f>IF(AND('Mapa final'!$Y$13="Muy Alta",'Mapa final'!$AA$13="Moderado"),CONCATENATE("R1C",'Mapa final'!$O$13),"")</f>
        <v/>
      </c>
      <c r="Z6" s="46" t="str">
        <f>IF(AND('Mapa final'!$Y$14="Muy Alta",'Mapa final'!$AA$14="Moderado"),CONCATENATE("R1C",'Mapa final'!$O$14),"")</f>
        <v/>
      </c>
      <c r="AA6" s="47" t="str">
        <f>IF(AND('Mapa final'!$Y$15="Muy Alta",'Mapa final'!$AA$15="Moderado"),CONCATENATE("R1C",'Mapa final'!$O$15),"")</f>
        <v/>
      </c>
      <c r="AB6" s="45" t="str">
        <f>IF(AND('Mapa final'!$Y$10="Muy Alta",'Mapa final'!$AA$10="Mayor"),CONCATENATE("R1C",'Mapa final'!$O$10),"")</f>
        <v/>
      </c>
      <c r="AC6" s="46" t="str">
        <f>IF(AND('Mapa final'!$Y$11="Muy Alta",'Mapa final'!$AA$11="Mayor"),CONCATENATE("R1C",'Mapa final'!$O$11),"")</f>
        <v/>
      </c>
      <c r="AD6" s="46" t="str">
        <f>IF(AND('Mapa final'!$Y$12="Muy Alta",'Mapa final'!$AA$12="Mayor"),CONCATENATE("R1C",'Mapa final'!$O$12),"")</f>
        <v/>
      </c>
      <c r="AE6" s="46" t="str">
        <f>IF(AND('Mapa final'!$Y$13="Muy Alta",'Mapa final'!$AA$13="Mayor"),CONCATENATE("R1C",'Mapa final'!$O$13),"")</f>
        <v/>
      </c>
      <c r="AF6" s="46" t="str">
        <f>IF(AND('Mapa final'!$Y$14="Muy Alta",'Mapa final'!$AA$14="Mayor"),CONCATENATE("R1C",'Mapa final'!$O$14),"")</f>
        <v/>
      </c>
      <c r="AG6" s="47" t="str">
        <f>IF(AND('Mapa final'!$Y$15="Muy Alta",'Mapa final'!$AA$15="Mayor"),CONCATENATE("R1C",'Mapa final'!$O$15),"")</f>
        <v/>
      </c>
      <c r="AH6" s="48" t="str">
        <f>IF(AND('Mapa final'!$Y$10="Muy Alta",'Mapa final'!$AA$10="Catastrófico"),CONCATENATE("R1C",'Mapa final'!$O$10),"")</f>
        <v/>
      </c>
      <c r="AI6" s="49" t="str">
        <f>IF(AND('Mapa final'!$Y$11="Muy Alta",'Mapa final'!$AA$11="Catastrófico"),CONCATENATE("R1C",'Mapa final'!$O$11),"")</f>
        <v/>
      </c>
      <c r="AJ6" s="49" t="str">
        <f>IF(AND('Mapa final'!$Y$12="Muy Alta",'Mapa final'!$AA$12="Catastrófico"),CONCATENATE("R1C",'Mapa final'!$O$12),"")</f>
        <v/>
      </c>
      <c r="AK6" s="49" t="str">
        <f>IF(AND('Mapa final'!$Y$13="Muy Alta",'Mapa final'!$AA$13="Catastrófico"),CONCATENATE("R1C",'Mapa final'!$O$13),"")</f>
        <v/>
      </c>
      <c r="AL6" s="49" t="str">
        <f>IF(AND('Mapa final'!$Y$14="Muy Alta",'Mapa final'!$AA$14="Catastrófico"),CONCATENATE("R1C",'Mapa final'!$O$14),"")</f>
        <v/>
      </c>
      <c r="AM6" s="50" t="str">
        <f>IF(AND('Mapa final'!$Y$15="Muy Alta",'Mapa final'!$AA$15="Catastrófico"),CONCATENATE("R1C",'Mapa final'!$O$15),"")</f>
        <v/>
      </c>
      <c r="AN6" s="83"/>
      <c r="AO6" s="502" t="s">
        <v>79</v>
      </c>
      <c r="AP6" s="503"/>
      <c r="AQ6" s="503"/>
      <c r="AR6" s="503"/>
      <c r="AS6" s="503"/>
      <c r="AT6" s="504"/>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row>
    <row r="7" spans="1:91" ht="15" customHeight="1" x14ac:dyDescent="0.25">
      <c r="A7" s="83"/>
      <c r="B7" s="397"/>
      <c r="C7" s="397"/>
      <c r="D7" s="398"/>
      <c r="E7" s="498"/>
      <c r="F7" s="499"/>
      <c r="G7" s="499"/>
      <c r="H7" s="499"/>
      <c r="I7" s="514"/>
      <c r="J7" s="51" t="str">
        <f>IF(AND('Mapa final'!$Y$16="Muy Alta",'Mapa final'!$AA$16="Leve"),CONCATENATE("R2C",'Mapa final'!$O$16),"")</f>
        <v/>
      </c>
      <c r="K7" s="52" t="str">
        <f>IF(AND('Mapa final'!$Y$17="Muy Alta",'Mapa final'!$AA$17="Leve"),CONCATENATE("R2C",'Mapa final'!$O$17),"")</f>
        <v/>
      </c>
      <c r="L7" s="52" t="str">
        <f>IF(AND('Mapa final'!$Y$18="Muy Alta",'Mapa final'!$AA$18="Leve"),CONCATENATE("R2C",'Mapa final'!$O$18),"")</f>
        <v/>
      </c>
      <c r="M7" s="52" t="str">
        <f>IF(AND('Mapa final'!$Y$19="Muy Alta",'Mapa final'!$AA$19="Leve"),CONCATENATE("R2C",'Mapa final'!$O$19),"")</f>
        <v/>
      </c>
      <c r="N7" s="52" t="str">
        <f>IF(AND('Mapa final'!$Y$20="Muy Alta",'Mapa final'!$AA$20="Leve"),CONCATENATE("R2C",'Mapa final'!$O$20),"")</f>
        <v/>
      </c>
      <c r="O7" s="53" t="str">
        <f>IF(AND('Mapa final'!$Y$21="Muy Alta",'Mapa final'!$AA$21="Leve"),CONCATENATE("R2C",'Mapa final'!$O$21),"")</f>
        <v/>
      </c>
      <c r="P7" s="51" t="str">
        <f>IF(AND('Mapa final'!$Y$16="Muy Alta",'Mapa final'!$AA$16="Menor"),CONCATENATE("R2C",'Mapa final'!$O$16),"")</f>
        <v/>
      </c>
      <c r="Q7" s="52" t="str">
        <f>IF(AND('Mapa final'!$Y$17="Muy Alta",'Mapa final'!$AA$17="Menor"),CONCATENATE("R2C",'Mapa final'!$O$17),"")</f>
        <v/>
      </c>
      <c r="R7" s="52" t="str">
        <f>IF(AND('Mapa final'!$Y$18="Muy Alta",'Mapa final'!$AA$18="Menor"),CONCATENATE("R2C",'Mapa final'!$O$18),"")</f>
        <v/>
      </c>
      <c r="S7" s="52" t="str">
        <f>IF(AND('Mapa final'!$Y$19="Muy Alta",'Mapa final'!$AA$19="Menor"),CONCATENATE("R2C",'Mapa final'!$O$19),"")</f>
        <v/>
      </c>
      <c r="T7" s="52" t="str">
        <f>IF(AND('Mapa final'!$Y$20="Muy Alta",'Mapa final'!$AA$20="Menor"),CONCATENATE("R2C",'Mapa final'!$O$20),"")</f>
        <v/>
      </c>
      <c r="U7" s="53" t="str">
        <f>IF(AND('Mapa final'!$Y$21="Muy Alta",'Mapa final'!$AA$21="Menor"),CONCATENATE("R2C",'Mapa final'!$O$21),"")</f>
        <v/>
      </c>
      <c r="V7" s="51" t="str">
        <f>IF(AND('Mapa final'!$Y$16="Muy Alta",'Mapa final'!$AA$16="Moderado"),CONCATENATE("R2C",'Mapa final'!$O$16),"")</f>
        <v/>
      </c>
      <c r="W7" s="52" t="str">
        <f>IF(AND('Mapa final'!$Y$17="Muy Alta",'Mapa final'!$AA$17="Moderado"),CONCATENATE("R2C",'Mapa final'!$O$17),"")</f>
        <v/>
      </c>
      <c r="X7" s="52" t="str">
        <f>IF(AND('Mapa final'!$Y$18="Muy Alta",'Mapa final'!$AA$18="Moderado"),CONCATENATE("R2C",'Mapa final'!$O$18),"")</f>
        <v/>
      </c>
      <c r="Y7" s="52" t="str">
        <f>IF(AND('Mapa final'!$Y$19="Muy Alta",'Mapa final'!$AA$19="Moderado"),CONCATENATE("R2C",'Mapa final'!$O$19),"")</f>
        <v/>
      </c>
      <c r="Z7" s="52" t="str">
        <f>IF(AND('Mapa final'!$Y$20="Muy Alta",'Mapa final'!$AA$20="Moderado"),CONCATENATE("R2C",'Mapa final'!$O$20),"")</f>
        <v/>
      </c>
      <c r="AA7" s="53" t="str">
        <f>IF(AND('Mapa final'!$Y$21="Muy Alta",'Mapa final'!$AA$21="Moderado"),CONCATENATE("R2C",'Mapa final'!$O$21),"")</f>
        <v/>
      </c>
      <c r="AB7" s="51" t="str">
        <f>IF(AND('Mapa final'!$Y$16="Muy Alta",'Mapa final'!$AA$16="Mayor"),CONCATENATE("R2C",'Mapa final'!$O$16),"")</f>
        <v/>
      </c>
      <c r="AC7" s="52" t="str">
        <f>IF(AND('Mapa final'!$Y$17="Muy Alta",'Mapa final'!$AA$17="Mayor"),CONCATENATE("R2C",'Mapa final'!$O$17),"")</f>
        <v/>
      </c>
      <c r="AD7" s="52" t="str">
        <f>IF(AND('Mapa final'!$Y$18="Muy Alta",'Mapa final'!$AA$18="Mayor"),CONCATENATE("R2C",'Mapa final'!$O$18),"")</f>
        <v/>
      </c>
      <c r="AE7" s="52" t="str">
        <f>IF(AND('Mapa final'!$Y$19="Muy Alta",'Mapa final'!$AA$19="Mayor"),CONCATENATE("R2C",'Mapa final'!$O$19),"")</f>
        <v/>
      </c>
      <c r="AF7" s="52" t="str">
        <f>IF(AND('Mapa final'!$Y$20="Muy Alta",'Mapa final'!$AA$20="Mayor"),CONCATENATE("R2C",'Mapa final'!$O$20),"")</f>
        <v/>
      </c>
      <c r="AG7" s="53" t="str">
        <f>IF(AND('Mapa final'!$Y$21="Muy Alta",'Mapa final'!$AA$21="Mayor"),CONCATENATE("R2C",'Mapa final'!$O$21),"")</f>
        <v/>
      </c>
      <c r="AH7" s="54" t="str">
        <f>IF(AND('Mapa final'!$Y$16="Muy Alta",'Mapa final'!$AA$16="Catastrófico"),CONCATENATE("R2C",'Mapa final'!$O$16),"")</f>
        <v/>
      </c>
      <c r="AI7" s="55" t="str">
        <f>IF(AND('Mapa final'!$Y$17="Muy Alta",'Mapa final'!$AA$17="Catastrófico"),CONCATENATE("R2C",'Mapa final'!$O$17),"")</f>
        <v/>
      </c>
      <c r="AJ7" s="55" t="str">
        <f>IF(AND('Mapa final'!$Y$18="Muy Alta",'Mapa final'!$AA$18="Catastrófico"),CONCATENATE("R2C",'Mapa final'!$O$18),"")</f>
        <v/>
      </c>
      <c r="AK7" s="55" t="str">
        <f>IF(AND('Mapa final'!$Y$19="Muy Alta",'Mapa final'!$AA$19="Catastrófico"),CONCATENATE("R2C",'Mapa final'!$O$19),"")</f>
        <v/>
      </c>
      <c r="AL7" s="55" t="str">
        <f>IF(AND('Mapa final'!$Y$20="Muy Alta",'Mapa final'!$AA$20="Catastrófico"),CONCATENATE("R2C",'Mapa final'!$O$20),"")</f>
        <v/>
      </c>
      <c r="AM7" s="56" t="str">
        <f>IF(AND('Mapa final'!$Y$21="Muy Alta",'Mapa final'!$AA$21="Catastrófico"),CONCATENATE("R2C",'Mapa final'!$O$21),"")</f>
        <v/>
      </c>
      <c r="AN7" s="83"/>
      <c r="AO7" s="505"/>
      <c r="AP7" s="506"/>
      <c r="AQ7" s="506"/>
      <c r="AR7" s="506"/>
      <c r="AS7" s="506"/>
      <c r="AT7" s="507"/>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row>
    <row r="8" spans="1:91" ht="15" customHeight="1" x14ac:dyDescent="0.25">
      <c r="A8" s="83"/>
      <c r="B8" s="397"/>
      <c r="C8" s="397"/>
      <c r="D8" s="398"/>
      <c r="E8" s="498"/>
      <c r="F8" s="499"/>
      <c r="G8" s="499"/>
      <c r="H8" s="499"/>
      <c r="I8" s="514"/>
      <c r="J8" s="51" t="str">
        <f>IF(AND('Mapa final'!$Y$22="Muy Alta",'Mapa final'!$AA$22="Leve"),CONCATENATE("R3C",'Mapa final'!$O$22),"")</f>
        <v/>
      </c>
      <c r="K8" s="52" t="str">
        <f>IF(AND('Mapa final'!$Y$23="Muy Alta",'Mapa final'!$AA$23="Leve"),CONCATENATE("R3C",'Mapa final'!$O$23),"")</f>
        <v/>
      </c>
      <c r="L8" s="52" t="str">
        <f>IF(AND('Mapa final'!$Y$24="Muy Alta",'Mapa final'!$AA$24="Leve"),CONCATENATE("R3C",'Mapa final'!$O$24),"")</f>
        <v/>
      </c>
      <c r="M8" s="52" t="str">
        <f>IF(AND('Mapa final'!$Y$25="Muy Alta",'Mapa final'!$AA$25="Leve"),CONCATENATE("R3C",'Mapa final'!$O$25),"")</f>
        <v/>
      </c>
      <c r="N8" s="52" t="str">
        <f>IF(AND('Mapa final'!$Y$26="Muy Alta",'Mapa final'!$AA$26="Leve"),CONCATENATE("R3C",'Mapa final'!$O$26),"")</f>
        <v/>
      </c>
      <c r="O8" s="53" t="str">
        <f>IF(AND('Mapa final'!$Y$27="Muy Alta",'Mapa final'!$AA$27="Leve"),CONCATENATE("R3C",'Mapa final'!$O$27),"")</f>
        <v/>
      </c>
      <c r="P8" s="51" t="str">
        <f>IF(AND('Mapa final'!$Y$22="Muy Alta",'Mapa final'!$AA$22="Menor"),CONCATENATE("R3C",'Mapa final'!$O$22),"")</f>
        <v/>
      </c>
      <c r="Q8" s="52" t="str">
        <f>IF(AND('Mapa final'!$Y$23="Muy Alta",'Mapa final'!$AA$23="Menor"),CONCATENATE("R3C",'Mapa final'!$O$23),"")</f>
        <v/>
      </c>
      <c r="R8" s="52" t="str">
        <f>IF(AND('Mapa final'!$Y$24="Muy Alta",'Mapa final'!$AA$24="Menor"),CONCATENATE("R3C",'Mapa final'!$O$24),"")</f>
        <v/>
      </c>
      <c r="S8" s="52" t="str">
        <f>IF(AND('Mapa final'!$Y$25="Muy Alta",'Mapa final'!$AA$25="Menor"),CONCATENATE("R3C",'Mapa final'!$O$25),"")</f>
        <v/>
      </c>
      <c r="T8" s="52" t="str">
        <f>IF(AND('Mapa final'!$Y$26="Muy Alta",'Mapa final'!$AA$26="Menor"),CONCATENATE("R3C",'Mapa final'!$O$26),"")</f>
        <v/>
      </c>
      <c r="U8" s="53" t="str">
        <f>IF(AND('Mapa final'!$Y$27="Muy Alta",'Mapa final'!$AA$27="Menor"),CONCATENATE("R3C",'Mapa final'!$O$27),"")</f>
        <v/>
      </c>
      <c r="V8" s="51" t="str">
        <f>IF(AND('Mapa final'!$Y$22="Muy Alta",'Mapa final'!$AA$22="Moderado"),CONCATENATE("R3C",'Mapa final'!$O$22),"")</f>
        <v/>
      </c>
      <c r="W8" s="52" t="str">
        <f>IF(AND('Mapa final'!$Y$23="Muy Alta",'Mapa final'!$AA$23="Moderado"),CONCATENATE("R3C",'Mapa final'!$O$23),"")</f>
        <v/>
      </c>
      <c r="X8" s="52" t="str">
        <f>IF(AND('Mapa final'!$Y$24="Muy Alta",'Mapa final'!$AA$24="Moderado"),CONCATENATE("R3C",'Mapa final'!$O$24),"")</f>
        <v/>
      </c>
      <c r="Y8" s="52" t="str">
        <f>IF(AND('Mapa final'!$Y$25="Muy Alta",'Mapa final'!$AA$25="Moderado"),CONCATENATE("R3C",'Mapa final'!$O$25),"")</f>
        <v/>
      </c>
      <c r="Z8" s="52" t="str">
        <f>IF(AND('Mapa final'!$Y$26="Muy Alta",'Mapa final'!$AA$26="Moderado"),CONCATENATE("R3C",'Mapa final'!$O$26),"")</f>
        <v/>
      </c>
      <c r="AA8" s="53" t="str">
        <f>IF(AND('Mapa final'!$Y$27="Muy Alta",'Mapa final'!$AA$27="Moderado"),CONCATENATE("R3C",'Mapa final'!$O$27),"")</f>
        <v/>
      </c>
      <c r="AB8" s="51" t="str">
        <f>IF(AND('Mapa final'!$Y$22="Muy Alta",'Mapa final'!$AA$22="Mayor"),CONCATENATE("R3C",'Mapa final'!$O$22),"")</f>
        <v/>
      </c>
      <c r="AC8" s="52" t="str">
        <f>IF(AND('Mapa final'!$Y$23="Muy Alta",'Mapa final'!$AA$23="Mayor"),CONCATENATE("R3C",'Mapa final'!$O$23),"")</f>
        <v/>
      </c>
      <c r="AD8" s="52" t="str">
        <f>IF(AND('Mapa final'!$Y$24="Muy Alta",'Mapa final'!$AA$24="Mayor"),CONCATENATE("R3C",'Mapa final'!$O$24),"")</f>
        <v/>
      </c>
      <c r="AE8" s="52" t="str">
        <f>IF(AND('Mapa final'!$Y$25="Muy Alta",'Mapa final'!$AA$25="Mayor"),CONCATENATE("R3C",'Mapa final'!$O$25),"")</f>
        <v/>
      </c>
      <c r="AF8" s="52" t="str">
        <f>IF(AND('Mapa final'!$Y$26="Muy Alta",'Mapa final'!$AA$26="Mayor"),CONCATENATE("R3C",'Mapa final'!$O$26),"")</f>
        <v/>
      </c>
      <c r="AG8" s="53" t="str">
        <f>IF(AND('Mapa final'!$Y$27="Muy Alta",'Mapa final'!$AA$27="Mayor"),CONCATENATE("R3C",'Mapa final'!$O$27),"")</f>
        <v/>
      </c>
      <c r="AH8" s="54" t="str">
        <f>IF(AND('Mapa final'!$Y$22="Muy Alta",'Mapa final'!$AA$22="Catastrófico"),CONCATENATE("R3C",'Mapa final'!$O$22),"")</f>
        <v/>
      </c>
      <c r="AI8" s="55" t="str">
        <f>IF(AND('Mapa final'!$Y$23="Muy Alta",'Mapa final'!$AA$23="Catastrófico"),CONCATENATE("R3C",'Mapa final'!$O$23),"")</f>
        <v/>
      </c>
      <c r="AJ8" s="55" t="str">
        <f>IF(AND('Mapa final'!$Y$24="Muy Alta",'Mapa final'!$AA$24="Catastrófico"),CONCATENATE("R3C",'Mapa final'!$O$24),"")</f>
        <v/>
      </c>
      <c r="AK8" s="55" t="str">
        <f>IF(AND('Mapa final'!$Y$25="Muy Alta",'Mapa final'!$AA$25="Catastrófico"),CONCATENATE("R3C",'Mapa final'!$O$25),"")</f>
        <v/>
      </c>
      <c r="AL8" s="55" t="str">
        <f>IF(AND('Mapa final'!$Y$26="Muy Alta",'Mapa final'!$AA$26="Catastrófico"),CONCATENATE("R3C",'Mapa final'!$O$26),"")</f>
        <v/>
      </c>
      <c r="AM8" s="56" t="str">
        <f>IF(AND('Mapa final'!$Y$27="Muy Alta",'Mapa final'!$AA$27="Catastrófico"),CONCATENATE("R3C",'Mapa final'!$O$27),"")</f>
        <v/>
      </c>
      <c r="AN8" s="83"/>
      <c r="AO8" s="505"/>
      <c r="AP8" s="506"/>
      <c r="AQ8" s="506"/>
      <c r="AR8" s="506"/>
      <c r="AS8" s="506"/>
      <c r="AT8" s="507"/>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row>
    <row r="9" spans="1:91" ht="15" customHeight="1" x14ac:dyDescent="0.25">
      <c r="A9" s="83"/>
      <c r="B9" s="397"/>
      <c r="C9" s="397"/>
      <c r="D9" s="398"/>
      <c r="E9" s="498"/>
      <c r="F9" s="499"/>
      <c r="G9" s="499"/>
      <c r="H9" s="499"/>
      <c r="I9" s="514"/>
      <c r="J9" s="51" t="str">
        <f>IF(AND('Mapa final'!$Y$28="Muy Alta",'Mapa final'!$AA$28="Leve"),CONCATENATE("R4C",'Mapa final'!$O$28),"")</f>
        <v/>
      </c>
      <c r="K9" s="52" t="str">
        <f>IF(AND('Mapa final'!$Y$29="Muy Alta",'Mapa final'!$AA$29="Leve"),CONCATENATE("R4C",'Mapa final'!$O$29),"")</f>
        <v/>
      </c>
      <c r="L9" s="57" t="str">
        <f>IF(AND('Mapa final'!$Y$30="Muy Alta",'Mapa final'!$AA$30="Leve"),CONCATENATE("R4C",'Mapa final'!$O$30),"")</f>
        <v/>
      </c>
      <c r="M9" s="57" t="str">
        <f>IF(AND('Mapa final'!$Y$31="Muy Alta",'Mapa final'!$AA$31="Leve"),CONCATENATE("R4C",'Mapa final'!$O$31),"")</f>
        <v/>
      </c>
      <c r="N9" s="57" t="str">
        <f>IF(AND('Mapa final'!$Y$32="Muy Alta",'Mapa final'!$AA$32="Leve"),CONCATENATE("R4C",'Mapa final'!$O$32),"")</f>
        <v/>
      </c>
      <c r="O9" s="53" t="str">
        <f>IF(AND('Mapa final'!$Y$33="Muy Alta",'Mapa final'!$AA$33="Leve"),CONCATENATE("R4C",'Mapa final'!$O$33),"")</f>
        <v/>
      </c>
      <c r="P9" s="51" t="str">
        <f>IF(AND('Mapa final'!$Y$28="Muy Alta",'Mapa final'!$AA$28="Menor"),CONCATENATE("R4C",'Mapa final'!$O$28),"")</f>
        <v/>
      </c>
      <c r="Q9" s="52" t="str">
        <f>IF(AND('Mapa final'!$Y$29="Muy Alta",'Mapa final'!$AA$29="Menor"),CONCATENATE("R4C",'Mapa final'!$O$29),"")</f>
        <v/>
      </c>
      <c r="R9" s="57" t="str">
        <f>IF(AND('Mapa final'!$Y$30="Muy Alta",'Mapa final'!$AA$30="Menor"),CONCATENATE("R4C",'Mapa final'!$O$30),"")</f>
        <v/>
      </c>
      <c r="S9" s="57" t="str">
        <f>IF(AND('Mapa final'!$Y$31="Muy Alta",'Mapa final'!$AA$31="Menor"),CONCATENATE("R4C",'Mapa final'!$O$31),"")</f>
        <v/>
      </c>
      <c r="T9" s="57" t="str">
        <f>IF(AND('Mapa final'!$Y$32="Muy Alta",'Mapa final'!$AA$32="Menor"),CONCATENATE("R4C",'Mapa final'!$O$32),"")</f>
        <v/>
      </c>
      <c r="U9" s="53" t="str">
        <f>IF(AND('Mapa final'!$Y$33="Muy Alta",'Mapa final'!$AA$33="Menor"),CONCATENATE("R4C",'Mapa final'!$O$33),"")</f>
        <v/>
      </c>
      <c r="V9" s="51" t="str">
        <f>IF(AND('Mapa final'!$Y$28="Muy Alta",'Mapa final'!$AA$28="Moderado"),CONCATENATE("R4C",'Mapa final'!$O$28),"")</f>
        <v/>
      </c>
      <c r="W9" s="52" t="str">
        <f>IF(AND('Mapa final'!$Y$29="Muy Alta",'Mapa final'!$AA$29="Moderado"),CONCATENATE("R4C",'Mapa final'!$O$29),"")</f>
        <v/>
      </c>
      <c r="X9" s="57" t="str">
        <f>IF(AND('Mapa final'!$Y$30="Muy Alta",'Mapa final'!$AA$30="Moderado"),CONCATENATE("R4C",'Mapa final'!$O$30),"")</f>
        <v/>
      </c>
      <c r="Y9" s="57" t="str">
        <f>IF(AND('Mapa final'!$Y$31="Muy Alta",'Mapa final'!$AA$31="Moderado"),CONCATENATE("R4C",'Mapa final'!$O$31),"")</f>
        <v/>
      </c>
      <c r="Z9" s="57" t="str">
        <f>IF(AND('Mapa final'!$Y$32="Muy Alta",'Mapa final'!$AA$32="Moderado"),CONCATENATE("R4C",'Mapa final'!$O$32),"")</f>
        <v/>
      </c>
      <c r="AA9" s="53" t="str">
        <f>IF(AND('Mapa final'!$Y$33="Muy Alta",'Mapa final'!$AA$33="Moderado"),CONCATENATE("R4C",'Mapa final'!$O$33),"")</f>
        <v/>
      </c>
      <c r="AB9" s="51" t="str">
        <f>IF(AND('Mapa final'!$Y$28="Muy Alta",'Mapa final'!$AA$28="Mayor"),CONCATENATE("R4C",'Mapa final'!$O$28),"")</f>
        <v/>
      </c>
      <c r="AC9" s="52" t="str">
        <f>IF(AND('Mapa final'!$Y$29="Muy Alta",'Mapa final'!$AA$29="Mayor"),CONCATENATE("R4C",'Mapa final'!$O$29),"")</f>
        <v/>
      </c>
      <c r="AD9" s="57" t="str">
        <f>IF(AND('Mapa final'!$Y$30="Muy Alta",'Mapa final'!$AA$30="Mayor"),CONCATENATE("R4C",'Mapa final'!$O$30),"")</f>
        <v/>
      </c>
      <c r="AE9" s="57" t="str">
        <f>IF(AND('Mapa final'!$Y$31="Muy Alta",'Mapa final'!$AA$31="Mayor"),CONCATENATE("R4C",'Mapa final'!$O$31),"")</f>
        <v/>
      </c>
      <c r="AF9" s="57" t="str">
        <f>IF(AND('Mapa final'!$Y$32="Muy Alta",'Mapa final'!$AA$32="Mayor"),CONCATENATE("R4C",'Mapa final'!$O$32),"")</f>
        <v/>
      </c>
      <c r="AG9" s="53" t="str">
        <f>IF(AND('Mapa final'!$Y$33="Muy Alta",'Mapa final'!$AA$33="Mayor"),CONCATENATE("R4C",'Mapa final'!$O$33),"")</f>
        <v/>
      </c>
      <c r="AH9" s="54" t="str">
        <f>IF(AND('Mapa final'!$Y$28="Muy Alta",'Mapa final'!$AA$28="Catastrófico"),CONCATENATE("R4C",'Mapa final'!$O$28),"")</f>
        <v/>
      </c>
      <c r="AI9" s="55" t="str">
        <f>IF(AND('Mapa final'!$Y$29="Muy Alta",'Mapa final'!$AA$29="Catastrófico"),CONCATENATE("R4C",'Mapa final'!$O$29),"")</f>
        <v/>
      </c>
      <c r="AJ9" s="55" t="str">
        <f>IF(AND('Mapa final'!$Y$30="Muy Alta",'Mapa final'!$AA$30="Catastrófico"),CONCATENATE("R4C",'Mapa final'!$O$30),"")</f>
        <v/>
      </c>
      <c r="AK9" s="55" t="str">
        <f>IF(AND('Mapa final'!$Y$31="Muy Alta",'Mapa final'!$AA$31="Catastrófico"),CONCATENATE("R4C",'Mapa final'!$O$31),"")</f>
        <v/>
      </c>
      <c r="AL9" s="55" t="str">
        <f>IF(AND('Mapa final'!$Y$32="Muy Alta",'Mapa final'!$AA$32="Catastrófico"),CONCATENATE("R4C",'Mapa final'!$O$32),"")</f>
        <v/>
      </c>
      <c r="AM9" s="56" t="str">
        <f>IF(AND('Mapa final'!$Y$33="Muy Alta",'Mapa final'!$AA$33="Catastrófico"),CONCATENATE("R4C",'Mapa final'!$O$33),"")</f>
        <v/>
      </c>
      <c r="AN9" s="83"/>
      <c r="AO9" s="505"/>
      <c r="AP9" s="506"/>
      <c r="AQ9" s="506"/>
      <c r="AR9" s="506"/>
      <c r="AS9" s="506"/>
      <c r="AT9" s="507"/>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row>
    <row r="10" spans="1:91" ht="15" customHeight="1" x14ac:dyDescent="0.25">
      <c r="A10" s="83"/>
      <c r="B10" s="397"/>
      <c r="C10" s="397"/>
      <c r="D10" s="398"/>
      <c r="E10" s="498"/>
      <c r="F10" s="499"/>
      <c r="G10" s="499"/>
      <c r="H10" s="499"/>
      <c r="I10" s="514"/>
      <c r="J10" s="51" t="str">
        <f>IF(AND('Mapa final'!$Y$34="Muy Alta",'Mapa final'!$AA$34="Leve"),CONCATENATE("R5C",'Mapa final'!$O$34),"")</f>
        <v/>
      </c>
      <c r="K10" s="52" t="str">
        <f>IF(AND('Mapa final'!$Y$35="Muy Alta",'Mapa final'!$AA$35="Leve"),CONCATENATE("R5C",'Mapa final'!$O$35),"")</f>
        <v/>
      </c>
      <c r="L10" s="57" t="str">
        <f>IF(AND('Mapa final'!$Y$36="Muy Alta",'Mapa final'!$AA$36="Leve"),CONCATENATE("R5C",'Mapa final'!$O$36),"")</f>
        <v/>
      </c>
      <c r="M10" s="57" t="str">
        <f>IF(AND('Mapa final'!$Y$37="Muy Alta",'Mapa final'!$AA$37="Leve"),CONCATENATE("R5C",'Mapa final'!$O$37),"")</f>
        <v/>
      </c>
      <c r="N10" s="57" t="str">
        <f>IF(AND('Mapa final'!$Y$38="Muy Alta",'Mapa final'!$AA$38="Leve"),CONCATENATE("R5C",'Mapa final'!$O$38),"")</f>
        <v/>
      </c>
      <c r="O10" s="53" t="str">
        <f>IF(AND('Mapa final'!$Y$39="Muy Alta",'Mapa final'!$AA$39="Leve"),CONCATENATE("R5C",'Mapa final'!$O$39),"")</f>
        <v/>
      </c>
      <c r="P10" s="51" t="str">
        <f>IF(AND('Mapa final'!$Y$34="Muy Alta",'Mapa final'!$AA$34="Menor"),CONCATENATE("R5C",'Mapa final'!$O$34),"")</f>
        <v/>
      </c>
      <c r="Q10" s="52" t="str">
        <f>IF(AND('Mapa final'!$Y$35="Muy Alta",'Mapa final'!$AA$35="Menor"),CONCATENATE("R5C",'Mapa final'!$O$35),"")</f>
        <v/>
      </c>
      <c r="R10" s="57" t="str">
        <f>IF(AND('Mapa final'!$Y$36="Muy Alta",'Mapa final'!$AA$36="Menor"),CONCATENATE("R5C",'Mapa final'!$O$36),"")</f>
        <v/>
      </c>
      <c r="S10" s="57" t="str">
        <f>IF(AND('Mapa final'!$Y$37="Muy Alta",'Mapa final'!$AA$37="Menor"),CONCATENATE("R5C",'Mapa final'!$O$37),"")</f>
        <v/>
      </c>
      <c r="T10" s="57" t="str">
        <f>IF(AND('Mapa final'!$Y$38="Muy Alta",'Mapa final'!$AA$38="Menor"),CONCATENATE("R5C",'Mapa final'!$O$38),"")</f>
        <v/>
      </c>
      <c r="U10" s="53" t="str">
        <f>IF(AND('Mapa final'!$Y$39="Muy Alta",'Mapa final'!$AA$39="Menor"),CONCATENATE("R5C",'Mapa final'!$O$39),"")</f>
        <v/>
      </c>
      <c r="V10" s="51" t="str">
        <f>IF(AND('Mapa final'!$Y$34="Muy Alta",'Mapa final'!$AA$34="Moderado"),CONCATENATE("R5C",'Mapa final'!$O$34),"")</f>
        <v/>
      </c>
      <c r="W10" s="52" t="str">
        <f>IF(AND('Mapa final'!$Y$35="Muy Alta",'Mapa final'!$AA$35="Moderado"),CONCATENATE("R5C",'Mapa final'!$O$35),"")</f>
        <v/>
      </c>
      <c r="X10" s="57" t="str">
        <f>IF(AND('Mapa final'!$Y$36="Muy Alta",'Mapa final'!$AA$36="Moderado"),CONCATENATE("R5C",'Mapa final'!$O$36),"")</f>
        <v/>
      </c>
      <c r="Y10" s="57" t="str">
        <f>IF(AND('Mapa final'!$Y$37="Muy Alta",'Mapa final'!$AA$37="Moderado"),CONCATENATE("R5C",'Mapa final'!$O$37),"")</f>
        <v/>
      </c>
      <c r="Z10" s="57" t="str">
        <f>IF(AND('Mapa final'!$Y$38="Muy Alta",'Mapa final'!$AA$38="Moderado"),CONCATENATE("R5C",'Mapa final'!$O$38),"")</f>
        <v/>
      </c>
      <c r="AA10" s="53" t="str">
        <f>IF(AND('Mapa final'!$Y$39="Muy Alta",'Mapa final'!$AA$39="Moderado"),CONCATENATE("R5C",'Mapa final'!$O$39),"")</f>
        <v/>
      </c>
      <c r="AB10" s="51" t="str">
        <f>IF(AND('Mapa final'!$Y$34="Muy Alta",'Mapa final'!$AA$34="Mayor"),CONCATENATE("R5C",'Mapa final'!$O$34),"")</f>
        <v/>
      </c>
      <c r="AC10" s="52" t="str">
        <f>IF(AND('Mapa final'!$Y$35="Muy Alta",'Mapa final'!$AA$35="Mayor"),CONCATENATE("R5C",'Mapa final'!$O$35),"")</f>
        <v/>
      </c>
      <c r="AD10" s="57" t="str">
        <f>IF(AND('Mapa final'!$Y$36="Muy Alta",'Mapa final'!$AA$36="Mayor"),CONCATENATE("R5C",'Mapa final'!$O$36),"")</f>
        <v/>
      </c>
      <c r="AE10" s="57" t="str">
        <f>IF(AND('Mapa final'!$Y$37="Muy Alta",'Mapa final'!$AA$37="Mayor"),CONCATENATE("R5C",'Mapa final'!$O$37),"")</f>
        <v/>
      </c>
      <c r="AF10" s="57" t="str">
        <f>IF(AND('Mapa final'!$Y$38="Muy Alta",'Mapa final'!$AA$38="Mayor"),CONCATENATE("R5C",'Mapa final'!$O$38),"")</f>
        <v/>
      </c>
      <c r="AG10" s="53" t="str">
        <f>IF(AND('Mapa final'!$Y$39="Muy Alta",'Mapa final'!$AA$39="Mayor"),CONCATENATE("R5C",'Mapa final'!$O$39),"")</f>
        <v/>
      </c>
      <c r="AH10" s="54" t="str">
        <f>IF(AND('Mapa final'!$Y$34="Muy Alta",'Mapa final'!$AA$34="Catastrófico"),CONCATENATE("R5C",'Mapa final'!$O$34),"")</f>
        <v/>
      </c>
      <c r="AI10" s="55" t="str">
        <f>IF(AND('Mapa final'!$Y$35="Muy Alta",'Mapa final'!$AA$35="Catastrófico"),CONCATENATE("R5C",'Mapa final'!$O$35),"")</f>
        <v/>
      </c>
      <c r="AJ10" s="55" t="str">
        <f>IF(AND('Mapa final'!$Y$36="Muy Alta",'Mapa final'!$AA$36="Catastrófico"),CONCATENATE("R5C",'Mapa final'!$O$36),"")</f>
        <v/>
      </c>
      <c r="AK10" s="55" t="str">
        <f>IF(AND('Mapa final'!$Y$37="Muy Alta",'Mapa final'!$AA$37="Catastrófico"),CONCATENATE("R5C",'Mapa final'!$O$37),"")</f>
        <v/>
      </c>
      <c r="AL10" s="55" t="str">
        <f>IF(AND('Mapa final'!$Y$38="Muy Alta",'Mapa final'!$AA$38="Catastrófico"),CONCATENATE("R5C",'Mapa final'!$O$38),"")</f>
        <v/>
      </c>
      <c r="AM10" s="56" t="str">
        <f>IF(AND('Mapa final'!$Y$39="Muy Alta",'Mapa final'!$AA$39="Catastrófico"),CONCATENATE("R5C",'Mapa final'!$O$39),"")</f>
        <v/>
      </c>
      <c r="AN10" s="83"/>
      <c r="AO10" s="505"/>
      <c r="AP10" s="506"/>
      <c r="AQ10" s="506"/>
      <c r="AR10" s="506"/>
      <c r="AS10" s="506"/>
      <c r="AT10" s="507"/>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row>
    <row r="11" spans="1:91" ht="15" customHeight="1" x14ac:dyDescent="0.25">
      <c r="A11" s="83"/>
      <c r="B11" s="397"/>
      <c r="C11" s="397"/>
      <c r="D11" s="398"/>
      <c r="E11" s="498"/>
      <c r="F11" s="499"/>
      <c r="G11" s="499"/>
      <c r="H11" s="499"/>
      <c r="I11" s="514"/>
      <c r="J11" s="51" t="str">
        <f>IF(AND('Mapa final'!$Y$40="Muy Alta",'Mapa final'!$AA$40="Leve"),CONCATENATE("R6C",'Mapa final'!$O$40),"")</f>
        <v/>
      </c>
      <c r="K11" s="52" t="str">
        <f>IF(AND('Mapa final'!$Y$41="Muy Alta",'Mapa final'!$AA$41="Leve"),CONCATENATE("R6C",'Mapa final'!$O$41),"")</f>
        <v/>
      </c>
      <c r="L11" s="57" t="str">
        <f>IF(AND('Mapa final'!$Y$42="Muy Alta",'Mapa final'!$AA$42="Leve"),CONCATENATE("R6C",'Mapa final'!$O$42),"")</f>
        <v/>
      </c>
      <c r="M11" s="57" t="str">
        <f>IF(AND('Mapa final'!$Y$43="Muy Alta",'Mapa final'!$AA$43="Leve"),CONCATENATE("R6C",'Mapa final'!$O$43),"")</f>
        <v/>
      </c>
      <c r="N11" s="57" t="str">
        <f>IF(AND('Mapa final'!$Y$44="Muy Alta",'Mapa final'!$AA$44="Leve"),CONCATENATE("R6C",'Mapa final'!$O$44),"")</f>
        <v/>
      </c>
      <c r="O11" s="53" t="str">
        <f>IF(AND('Mapa final'!$Y$45="Muy Alta",'Mapa final'!$AA$45="Leve"),CONCATENATE("R6C",'Mapa final'!$O$45),"")</f>
        <v/>
      </c>
      <c r="P11" s="51" t="str">
        <f>IF(AND('Mapa final'!$Y$40="Muy Alta",'Mapa final'!$AA$40="Menor"),CONCATENATE("R6C",'Mapa final'!$O$40),"")</f>
        <v/>
      </c>
      <c r="Q11" s="52" t="str">
        <f>IF(AND('Mapa final'!$Y$41="Muy Alta",'Mapa final'!$AA$41="Menor"),CONCATENATE("R6C",'Mapa final'!$O$41),"")</f>
        <v/>
      </c>
      <c r="R11" s="57" t="str">
        <f>IF(AND('Mapa final'!$Y$42="Muy Alta",'Mapa final'!$AA$42="Menor"),CONCATENATE("R6C",'Mapa final'!$O$42),"")</f>
        <v/>
      </c>
      <c r="S11" s="57" t="str">
        <f>IF(AND('Mapa final'!$Y$43="Muy Alta",'Mapa final'!$AA$43="Menor"),CONCATENATE("R6C",'Mapa final'!$O$43),"")</f>
        <v/>
      </c>
      <c r="T11" s="57" t="str">
        <f>IF(AND('Mapa final'!$Y$44="Muy Alta",'Mapa final'!$AA$44="Menor"),CONCATENATE("R6C",'Mapa final'!$O$44),"")</f>
        <v/>
      </c>
      <c r="U11" s="53" t="str">
        <f>IF(AND('Mapa final'!$Y$45="Muy Alta",'Mapa final'!$AA$45="Menor"),CONCATENATE("R6C",'Mapa final'!$O$45),"")</f>
        <v/>
      </c>
      <c r="V11" s="51" t="str">
        <f>IF(AND('Mapa final'!$Y$40="Muy Alta",'Mapa final'!$AA$40="Moderado"),CONCATENATE("R6C",'Mapa final'!$O$40),"")</f>
        <v/>
      </c>
      <c r="W11" s="52" t="str">
        <f>IF(AND('Mapa final'!$Y$41="Muy Alta",'Mapa final'!$AA$41="Moderado"),CONCATENATE("R6C",'Mapa final'!$O$41),"")</f>
        <v/>
      </c>
      <c r="X11" s="57" t="str">
        <f>IF(AND('Mapa final'!$Y$42="Muy Alta",'Mapa final'!$AA$42="Moderado"),CONCATENATE("R6C",'Mapa final'!$O$42),"")</f>
        <v/>
      </c>
      <c r="Y11" s="57" t="str">
        <f>IF(AND('Mapa final'!$Y$43="Muy Alta",'Mapa final'!$AA$43="Moderado"),CONCATENATE("R6C",'Mapa final'!$O$43),"")</f>
        <v/>
      </c>
      <c r="Z11" s="57" t="str">
        <f>IF(AND('Mapa final'!$Y$44="Muy Alta",'Mapa final'!$AA$44="Moderado"),CONCATENATE("R6C",'Mapa final'!$O$44),"")</f>
        <v/>
      </c>
      <c r="AA11" s="53" t="str">
        <f>IF(AND('Mapa final'!$Y$45="Muy Alta",'Mapa final'!$AA$45="Moderado"),CONCATENATE("R6C",'Mapa final'!$O$45),"")</f>
        <v/>
      </c>
      <c r="AB11" s="51" t="str">
        <f>IF(AND('Mapa final'!$Y$40="Muy Alta",'Mapa final'!$AA$40="Mayor"),CONCATENATE("R6C",'Mapa final'!$O$40),"")</f>
        <v/>
      </c>
      <c r="AC11" s="52" t="str">
        <f>IF(AND('Mapa final'!$Y$41="Muy Alta",'Mapa final'!$AA$41="Mayor"),CONCATENATE("R6C",'Mapa final'!$O$41),"")</f>
        <v/>
      </c>
      <c r="AD11" s="57" t="str">
        <f>IF(AND('Mapa final'!$Y$42="Muy Alta",'Mapa final'!$AA$42="Mayor"),CONCATENATE("R6C",'Mapa final'!$O$42),"")</f>
        <v/>
      </c>
      <c r="AE11" s="57" t="str">
        <f>IF(AND('Mapa final'!$Y$43="Muy Alta",'Mapa final'!$AA$43="Mayor"),CONCATENATE("R6C",'Mapa final'!$O$43),"")</f>
        <v/>
      </c>
      <c r="AF11" s="57" t="str">
        <f>IF(AND('Mapa final'!$Y$44="Muy Alta",'Mapa final'!$AA$44="Mayor"),CONCATENATE("R6C",'Mapa final'!$O$44),"")</f>
        <v/>
      </c>
      <c r="AG11" s="53" t="str">
        <f>IF(AND('Mapa final'!$Y$45="Muy Alta",'Mapa final'!$AA$45="Mayor"),CONCATENATE("R6C",'Mapa final'!$O$45),"")</f>
        <v/>
      </c>
      <c r="AH11" s="54" t="str">
        <f>IF(AND('Mapa final'!$Y$40="Muy Alta",'Mapa final'!$AA$40="Catastrófico"),CONCATENATE("R6C",'Mapa final'!$O$40),"")</f>
        <v/>
      </c>
      <c r="AI11" s="55" t="str">
        <f>IF(AND('Mapa final'!$Y$41="Muy Alta",'Mapa final'!$AA$41="Catastrófico"),CONCATENATE("R6C",'Mapa final'!$O$41),"")</f>
        <v/>
      </c>
      <c r="AJ11" s="55" t="str">
        <f>IF(AND('Mapa final'!$Y$42="Muy Alta",'Mapa final'!$AA$42="Catastrófico"),CONCATENATE("R6C",'Mapa final'!$O$42),"")</f>
        <v/>
      </c>
      <c r="AK11" s="55" t="str">
        <f>IF(AND('Mapa final'!$Y$43="Muy Alta",'Mapa final'!$AA$43="Catastrófico"),CONCATENATE("R6C",'Mapa final'!$O$43),"")</f>
        <v/>
      </c>
      <c r="AL11" s="55" t="str">
        <f>IF(AND('Mapa final'!$Y$44="Muy Alta",'Mapa final'!$AA$44="Catastrófico"),CONCATENATE("R6C",'Mapa final'!$O$44),"")</f>
        <v/>
      </c>
      <c r="AM11" s="56" t="str">
        <f>IF(AND('Mapa final'!$Y$45="Muy Alta",'Mapa final'!$AA$45="Catastrófico"),CONCATENATE("R6C",'Mapa final'!$O$45),"")</f>
        <v/>
      </c>
      <c r="AN11" s="83"/>
      <c r="AO11" s="505"/>
      <c r="AP11" s="506"/>
      <c r="AQ11" s="506"/>
      <c r="AR11" s="506"/>
      <c r="AS11" s="506"/>
      <c r="AT11" s="507"/>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row>
    <row r="12" spans="1:91" ht="15" customHeight="1" x14ac:dyDescent="0.25">
      <c r="A12" s="83"/>
      <c r="B12" s="397"/>
      <c r="C12" s="397"/>
      <c r="D12" s="398"/>
      <c r="E12" s="498"/>
      <c r="F12" s="499"/>
      <c r="G12" s="499"/>
      <c r="H12" s="499"/>
      <c r="I12" s="514"/>
      <c r="J12" s="51" t="str">
        <f>IF(AND('Mapa final'!$Y$46="Muy Alta",'Mapa final'!$AA$46="Leve"),CONCATENATE("R7C",'Mapa final'!$O$46),"")</f>
        <v/>
      </c>
      <c r="K12" s="52" t="str">
        <f>IF(AND('Mapa final'!$Y$47="Muy Alta",'Mapa final'!$AA$47="Leve"),CONCATENATE("R7C",'Mapa final'!$O$47),"")</f>
        <v/>
      </c>
      <c r="L12" s="57" t="str">
        <f>IF(AND('Mapa final'!$Y$48="Muy Alta",'Mapa final'!$AA$48="Leve"),CONCATENATE("R7C",'Mapa final'!$O$48),"")</f>
        <v/>
      </c>
      <c r="M12" s="57" t="str">
        <f>IF(AND('Mapa final'!$Y$49="Muy Alta",'Mapa final'!$AA$49="Leve"),CONCATENATE("R7C",'Mapa final'!$O$49),"")</f>
        <v/>
      </c>
      <c r="N12" s="57" t="str">
        <f>IF(AND('Mapa final'!$Y$50="Muy Alta",'Mapa final'!$AA$50="Leve"),CONCATENATE("R7C",'Mapa final'!$O$50),"")</f>
        <v/>
      </c>
      <c r="O12" s="53" t="str">
        <f>IF(AND('Mapa final'!$Y$51="Muy Alta",'Mapa final'!$AA$51="Leve"),CONCATENATE("R7C",'Mapa final'!$O$51),"")</f>
        <v/>
      </c>
      <c r="P12" s="51" t="str">
        <f>IF(AND('Mapa final'!$Y$46="Muy Alta",'Mapa final'!$AA$46="Menor"),CONCATENATE("R7C",'Mapa final'!$O$46),"")</f>
        <v/>
      </c>
      <c r="Q12" s="52" t="str">
        <f>IF(AND('Mapa final'!$Y$47="Muy Alta",'Mapa final'!$AA$47="Menor"),CONCATENATE("R7C",'Mapa final'!$O$47),"")</f>
        <v/>
      </c>
      <c r="R12" s="57" t="str">
        <f>IF(AND('Mapa final'!$Y$48="Muy Alta",'Mapa final'!$AA$48="Menor"),CONCATENATE("R7C",'Mapa final'!$O$48),"")</f>
        <v/>
      </c>
      <c r="S12" s="57" t="str">
        <f>IF(AND('Mapa final'!$Y$49="Muy Alta",'Mapa final'!$AA$49="Menor"),CONCATENATE("R7C",'Mapa final'!$O$49),"")</f>
        <v/>
      </c>
      <c r="T12" s="57" t="str">
        <f>IF(AND('Mapa final'!$Y$50="Muy Alta",'Mapa final'!$AA$50="Menor"),CONCATENATE("R7C",'Mapa final'!$O$50),"")</f>
        <v/>
      </c>
      <c r="U12" s="53" t="str">
        <f>IF(AND('Mapa final'!$Y$51="Muy Alta",'Mapa final'!$AA$51="Menor"),CONCATENATE("R7C",'Mapa final'!$O$51),"")</f>
        <v/>
      </c>
      <c r="V12" s="51" t="str">
        <f>IF(AND('Mapa final'!$Y$46="Muy Alta",'Mapa final'!$AA$46="Moderado"),CONCATENATE("R7C",'Mapa final'!$O$46),"")</f>
        <v/>
      </c>
      <c r="W12" s="52" t="str">
        <f>IF(AND('Mapa final'!$Y$47="Muy Alta",'Mapa final'!$AA$47="Moderado"),CONCATENATE("R7C",'Mapa final'!$O$47),"")</f>
        <v/>
      </c>
      <c r="X12" s="57" t="str">
        <f>IF(AND('Mapa final'!$Y$48="Muy Alta",'Mapa final'!$AA$48="Moderado"),CONCATENATE("R7C",'Mapa final'!$O$48),"")</f>
        <v/>
      </c>
      <c r="Y12" s="57" t="str">
        <f>IF(AND('Mapa final'!$Y$49="Muy Alta",'Mapa final'!$AA$49="Moderado"),CONCATENATE("R7C",'Mapa final'!$O$49),"")</f>
        <v/>
      </c>
      <c r="Z12" s="57" t="str">
        <f>IF(AND('Mapa final'!$Y$50="Muy Alta",'Mapa final'!$AA$50="Moderado"),CONCATENATE("R7C",'Mapa final'!$O$50),"")</f>
        <v/>
      </c>
      <c r="AA12" s="53" t="str">
        <f>IF(AND('Mapa final'!$Y$51="Muy Alta",'Mapa final'!$AA$51="Moderado"),CONCATENATE("R7C",'Mapa final'!$O$51),"")</f>
        <v/>
      </c>
      <c r="AB12" s="51" t="str">
        <f>IF(AND('Mapa final'!$Y$46="Muy Alta",'Mapa final'!$AA$46="Mayor"),CONCATENATE("R7C",'Mapa final'!$O$46),"")</f>
        <v/>
      </c>
      <c r="AC12" s="52" t="str">
        <f>IF(AND('Mapa final'!$Y$47="Muy Alta",'Mapa final'!$AA$47="Mayor"),CONCATENATE("R7C",'Mapa final'!$O$47),"")</f>
        <v/>
      </c>
      <c r="AD12" s="57" t="str">
        <f>IF(AND('Mapa final'!$Y$48="Muy Alta",'Mapa final'!$AA$48="Mayor"),CONCATENATE("R7C",'Mapa final'!$O$48),"")</f>
        <v/>
      </c>
      <c r="AE12" s="57" t="str">
        <f>IF(AND('Mapa final'!$Y$49="Muy Alta",'Mapa final'!$AA$49="Mayor"),CONCATENATE("R7C",'Mapa final'!$O$49),"")</f>
        <v/>
      </c>
      <c r="AF12" s="57" t="str">
        <f>IF(AND('Mapa final'!$Y$50="Muy Alta",'Mapa final'!$AA$50="Mayor"),CONCATENATE("R7C",'Mapa final'!$O$50),"")</f>
        <v/>
      </c>
      <c r="AG12" s="53" t="str">
        <f>IF(AND('Mapa final'!$Y$51="Muy Alta",'Mapa final'!$AA$51="Mayor"),CONCATENATE("R7C",'Mapa final'!$O$51),"")</f>
        <v/>
      </c>
      <c r="AH12" s="54" t="str">
        <f>IF(AND('Mapa final'!$Y$46="Muy Alta",'Mapa final'!$AA$46="Catastrófico"),CONCATENATE("R7C",'Mapa final'!$O$46),"")</f>
        <v/>
      </c>
      <c r="AI12" s="55" t="str">
        <f>IF(AND('Mapa final'!$Y$47="Muy Alta",'Mapa final'!$AA$47="Catastrófico"),CONCATENATE("R7C",'Mapa final'!$O$47),"")</f>
        <v/>
      </c>
      <c r="AJ12" s="55" t="str">
        <f>IF(AND('Mapa final'!$Y$48="Muy Alta",'Mapa final'!$AA$48="Catastrófico"),CONCATENATE("R7C",'Mapa final'!$O$48),"")</f>
        <v/>
      </c>
      <c r="AK12" s="55" t="str">
        <f>IF(AND('Mapa final'!$Y$49="Muy Alta",'Mapa final'!$AA$49="Catastrófico"),CONCATENATE("R7C",'Mapa final'!$O$49),"")</f>
        <v/>
      </c>
      <c r="AL12" s="55" t="str">
        <f>IF(AND('Mapa final'!$Y$50="Muy Alta",'Mapa final'!$AA$50="Catastrófico"),CONCATENATE("R7C",'Mapa final'!$O$50),"")</f>
        <v/>
      </c>
      <c r="AM12" s="56" t="str">
        <f>IF(AND('Mapa final'!$Y$51="Muy Alta",'Mapa final'!$AA$51="Catastrófico"),CONCATENATE("R7C",'Mapa final'!$O$51),"")</f>
        <v/>
      </c>
      <c r="AN12" s="83"/>
      <c r="AO12" s="505"/>
      <c r="AP12" s="506"/>
      <c r="AQ12" s="506"/>
      <c r="AR12" s="506"/>
      <c r="AS12" s="506"/>
      <c r="AT12" s="507"/>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row>
    <row r="13" spans="1:91" ht="15" customHeight="1" x14ac:dyDescent="0.25">
      <c r="A13" s="83"/>
      <c r="B13" s="397"/>
      <c r="C13" s="397"/>
      <c r="D13" s="398"/>
      <c r="E13" s="498"/>
      <c r="F13" s="499"/>
      <c r="G13" s="499"/>
      <c r="H13" s="499"/>
      <c r="I13" s="514"/>
      <c r="J13" s="51" t="str">
        <f>IF(AND('Mapa final'!$Y$52="Muy Alta",'Mapa final'!$AA$52="Leve"),CONCATENATE("R8C",'Mapa final'!$O$52),"")</f>
        <v/>
      </c>
      <c r="K13" s="52" t="str">
        <f>IF(AND('Mapa final'!$Y$53="Muy Alta",'Mapa final'!$AA$53="Leve"),CONCATENATE("R8C",'Mapa final'!$O$53),"")</f>
        <v/>
      </c>
      <c r="L13" s="57" t="str">
        <f>IF(AND('Mapa final'!$Y$54="Muy Alta",'Mapa final'!$AA$54="Leve"),CONCATENATE("R8C",'Mapa final'!$O$54),"")</f>
        <v/>
      </c>
      <c r="M13" s="57" t="str">
        <f>IF(AND('Mapa final'!$Y$55="Muy Alta",'Mapa final'!$AA$55="Leve"),CONCATENATE("R8C",'Mapa final'!$O$55),"")</f>
        <v/>
      </c>
      <c r="N13" s="57" t="str">
        <f>IF(AND('Mapa final'!$Y$56="Muy Alta",'Mapa final'!$AA$56="Leve"),CONCATENATE("R8C",'Mapa final'!$O$56),"")</f>
        <v/>
      </c>
      <c r="O13" s="53" t="str">
        <f>IF(AND('Mapa final'!$Y$57="Muy Alta",'Mapa final'!$AA$57="Leve"),CONCATENATE("R8C",'Mapa final'!$O$57),"")</f>
        <v/>
      </c>
      <c r="P13" s="51" t="str">
        <f>IF(AND('Mapa final'!$Y$52="Muy Alta",'Mapa final'!$AA$52="Menor"),CONCATENATE("R8C",'Mapa final'!$O$52),"")</f>
        <v/>
      </c>
      <c r="Q13" s="52" t="str">
        <f>IF(AND('Mapa final'!$Y$53="Muy Alta",'Mapa final'!$AA$53="Menor"),CONCATENATE("R8C",'Mapa final'!$O$53),"")</f>
        <v/>
      </c>
      <c r="R13" s="57" t="str">
        <f>IF(AND('Mapa final'!$Y$54="Muy Alta",'Mapa final'!$AA$54="Menor"),CONCATENATE("R8C",'Mapa final'!$O$54),"")</f>
        <v/>
      </c>
      <c r="S13" s="57" t="str">
        <f>IF(AND('Mapa final'!$Y$55="Muy Alta",'Mapa final'!$AA$55="Menor"),CONCATENATE("R8C",'Mapa final'!$O$55),"")</f>
        <v/>
      </c>
      <c r="T13" s="57" t="str">
        <f>IF(AND('Mapa final'!$Y$56="Muy Alta",'Mapa final'!$AA$56="Menor"),CONCATENATE("R8C",'Mapa final'!$O$56),"")</f>
        <v/>
      </c>
      <c r="U13" s="53" t="str">
        <f>IF(AND('Mapa final'!$Y$57="Muy Alta",'Mapa final'!$AA$57="Menor"),CONCATENATE("R8C",'Mapa final'!$O$57),"")</f>
        <v/>
      </c>
      <c r="V13" s="51" t="str">
        <f>IF(AND('Mapa final'!$Y$52="Muy Alta",'Mapa final'!$AA$52="Moderado"),CONCATENATE("R8C",'Mapa final'!$O$52),"")</f>
        <v/>
      </c>
      <c r="W13" s="52" t="str">
        <f>IF(AND('Mapa final'!$Y$53="Muy Alta",'Mapa final'!$AA$53="Moderado"),CONCATENATE("R8C",'Mapa final'!$O$53),"")</f>
        <v/>
      </c>
      <c r="X13" s="57" t="str">
        <f>IF(AND('Mapa final'!$Y$54="Muy Alta",'Mapa final'!$AA$54="Moderado"),CONCATENATE("R8C",'Mapa final'!$O$54),"")</f>
        <v/>
      </c>
      <c r="Y13" s="57" t="str">
        <f>IF(AND('Mapa final'!$Y$55="Muy Alta",'Mapa final'!$AA$55="Moderado"),CONCATENATE("R8C",'Mapa final'!$O$55),"")</f>
        <v/>
      </c>
      <c r="Z13" s="57" t="str">
        <f>IF(AND('Mapa final'!$Y$56="Muy Alta",'Mapa final'!$AA$56="Moderado"),CONCATENATE("R8C",'Mapa final'!$O$56),"")</f>
        <v/>
      </c>
      <c r="AA13" s="53" t="str">
        <f>IF(AND('Mapa final'!$Y$57="Muy Alta",'Mapa final'!$AA$57="Moderado"),CONCATENATE("R8C",'Mapa final'!$O$57),"")</f>
        <v/>
      </c>
      <c r="AB13" s="51" t="str">
        <f>IF(AND('Mapa final'!$Y$52="Muy Alta",'Mapa final'!$AA$52="Mayor"),CONCATENATE("R8C",'Mapa final'!$O$52),"")</f>
        <v/>
      </c>
      <c r="AC13" s="52" t="str">
        <f>IF(AND('Mapa final'!$Y$53="Muy Alta",'Mapa final'!$AA$53="Mayor"),CONCATENATE("R8C",'Mapa final'!$O$53),"")</f>
        <v/>
      </c>
      <c r="AD13" s="57" t="str">
        <f>IF(AND('Mapa final'!$Y$54="Muy Alta",'Mapa final'!$AA$54="Mayor"),CONCATENATE("R8C",'Mapa final'!$O$54),"")</f>
        <v/>
      </c>
      <c r="AE13" s="57" t="str">
        <f>IF(AND('Mapa final'!$Y$55="Muy Alta",'Mapa final'!$AA$55="Mayor"),CONCATENATE("R8C",'Mapa final'!$O$55),"")</f>
        <v/>
      </c>
      <c r="AF13" s="57" t="str">
        <f>IF(AND('Mapa final'!$Y$56="Muy Alta",'Mapa final'!$AA$56="Mayor"),CONCATENATE("R8C",'Mapa final'!$O$56),"")</f>
        <v/>
      </c>
      <c r="AG13" s="53" t="str">
        <f>IF(AND('Mapa final'!$Y$57="Muy Alta",'Mapa final'!$AA$57="Mayor"),CONCATENATE("R8C",'Mapa final'!$O$57),"")</f>
        <v/>
      </c>
      <c r="AH13" s="54" t="str">
        <f>IF(AND('Mapa final'!$Y$52="Muy Alta",'Mapa final'!$AA$52="Catastrófico"),CONCATENATE("R8C",'Mapa final'!$O$52),"")</f>
        <v/>
      </c>
      <c r="AI13" s="55" t="str">
        <f>IF(AND('Mapa final'!$Y$53="Muy Alta",'Mapa final'!$AA$53="Catastrófico"),CONCATENATE("R8C",'Mapa final'!$O$53),"")</f>
        <v/>
      </c>
      <c r="AJ13" s="55" t="str">
        <f>IF(AND('Mapa final'!$Y$54="Muy Alta",'Mapa final'!$AA$54="Catastrófico"),CONCATENATE("R8C",'Mapa final'!$O$54),"")</f>
        <v/>
      </c>
      <c r="AK13" s="55" t="str">
        <f>IF(AND('Mapa final'!$Y$55="Muy Alta",'Mapa final'!$AA$55="Catastrófico"),CONCATENATE("R8C",'Mapa final'!$O$55),"")</f>
        <v/>
      </c>
      <c r="AL13" s="55" t="str">
        <f>IF(AND('Mapa final'!$Y$56="Muy Alta",'Mapa final'!$AA$56="Catastrófico"),CONCATENATE("R8C",'Mapa final'!$O$56),"")</f>
        <v/>
      </c>
      <c r="AM13" s="56" t="str">
        <f>IF(AND('Mapa final'!$Y$57="Muy Alta",'Mapa final'!$AA$57="Catastrófico"),CONCATENATE("R8C",'Mapa final'!$O$57),"")</f>
        <v/>
      </c>
      <c r="AN13" s="83"/>
      <c r="AO13" s="505"/>
      <c r="AP13" s="506"/>
      <c r="AQ13" s="506"/>
      <c r="AR13" s="506"/>
      <c r="AS13" s="506"/>
      <c r="AT13" s="507"/>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row>
    <row r="14" spans="1:91" ht="15" customHeight="1" x14ac:dyDescent="0.25">
      <c r="A14" s="83"/>
      <c r="B14" s="397"/>
      <c r="C14" s="397"/>
      <c r="D14" s="398"/>
      <c r="E14" s="498"/>
      <c r="F14" s="499"/>
      <c r="G14" s="499"/>
      <c r="H14" s="499"/>
      <c r="I14" s="514"/>
      <c r="J14" s="51" t="str">
        <f>IF(AND('Mapa final'!$Y$58="Muy Alta",'Mapa final'!$AA$58="Leve"),CONCATENATE("R9C",'Mapa final'!$O$58),"")</f>
        <v/>
      </c>
      <c r="K14" s="52" t="str">
        <f>IF(AND('Mapa final'!$Y$59="Muy Alta",'Mapa final'!$AA$59="Leve"),CONCATENATE("R9C",'Mapa final'!$O$59),"")</f>
        <v/>
      </c>
      <c r="L14" s="57" t="str">
        <f>IF(AND('Mapa final'!$Y$60="Muy Alta",'Mapa final'!$AA$60="Leve"),CONCATENATE("R9C",'Mapa final'!$O$60),"")</f>
        <v/>
      </c>
      <c r="M14" s="57" t="str">
        <f>IF(AND('Mapa final'!$Y$61="Muy Alta",'Mapa final'!$AA$61="Leve"),CONCATENATE("R9C",'Mapa final'!$O$61),"")</f>
        <v/>
      </c>
      <c r="N14" s="57" t="str">
        <f>IF(AND('Mapa final'!$Y$62="Muy Alta",'Mapa final'!$AA$62="Leve"),CONCATENATE("R9C",'Mapa final'!$O$62),"")</f>
        <v/>
      </c>
      <c r="O14" s="53" t="str">
        <f>IF(AND('Mapa final'!$Y$63="Muy Alta",'Mapa final'!$AA$63="Leve"),CONCATENATE("R9C",'Mapa final'!$O$63),"")</f>
        <v/>
      </c>
      <c r="P14" s="51" t="str">
        <f>IF(AND('Mapa final'!$Y$58="Muy Alta",'Mapa final'!$AA$58="Menor"),CONCATENATE("R9C",'Mapa final'!$O$58),"")</f>
        <v/>
      </c>
      <c r="Q14" s="52" t="str">
        <f>IF(AND('Mapa final'!$Y$59="Muy Alta",'Mapa final'!$AA$59="Menor"),CONCATENATE("R9C",'Mapa final'!$O$59),"")</f>
        <v/>
      </c>
      <c r="R14" s="57" t="str">
        <f>IF(AND('Mapa final'!$Y$60="Muy Alta",'Mapa final'!$AA$60="Menor"),CONCATENATE("R9C",'Mapa final'!$O$60),"")</f>
        <v/>
      </c>
      <c r="S14" s="57" t="str">
        <f>IF(AND('Mapa final'!$Y$61="Muy Alta",'Mapa final'!$AA$61="Menor"),CONCATENATE("R9C",'Mapa final'!$O$61),"")</f>
        <v/>
      </c>
      <c r="T14" s="57" t="str">
        <f>IF(AND('Mapa final'!$Y$62="Muy Alta",'Mapa final'!$AA$62="Menor"),CONCATENATE("R9C",'Mapa final'!$O$62),"")</f>
        <v/>
      </c>
      <c r="U14" s="53" t="str">
        <f>IF(AND('Mapa final'!$Y$63="Muy Alta",'Mapa final'!$AA$63="Menor"),CONCATENATE("R9C",'Mapa final'!$O$63),"")</f>
        <v/>
      </c>
      <c r="V14" s="51" t="str">
        <f>IF(AND('Mapa final'!$Y$58="Muy Alta",'Mapa final'!$AA$58="Moderado"),CONCATENATE("R9C",'Mapa final'!$O$58),"")</f>
        <v/>
      </c>
      <c r="W14" s="52" t="str">
        <f>IF(AND('Mapa final'!$Y$59="Muy Alta",'Mapa final'!$AA$59="Moderado"),CONCATENATE("R9C",'Mapa final'!$O$59),"")</f>
        <v/>
      </c>
      <c r="X14" s="57" t="str">
        <f>IF(AND('Mapa final'!$Y$60="Muy Alta",'Mapa final'!$AA$60="Moderado"),CONCATENATE("R9C",'Mapa final'!$O$60),"")</f>
        <v/>
      </c>
      <c r="Y14" s="57" t="str">
        <f>IF(AND('Mapa final'!$Y$61="Muy Alta",'Mapa final'!$AA$61="Moderado"),CONCATENATE("R9C",'Mapa final'!$O$61),"")</f>
        <v/>
      </c>
      <c r="Z14" s="57" t="str">
        <f>IF(AND('Mapa final'!$Y$62="Muy Alta",'Mapa final'!$AA$62="Moderado"),CONCATENATE("R9C",'Mapa final'!$O$62),"")</f>
        <v/>
      </c>
      <c r="AA14" s="53" t="str">
        <f>IF(AND('Mapa final'!$Y$63="Muy Alta",'Mapa final'!$AA$63="Moderado"),CONCATENATE("R9C",'Mapa final'!$O$63),"")</f>
        <v/>
      </c>
      <c r="AB14" s="51" t="str">
        <f>IF(AND('Mapa final'!$Y$58="Muy Alta",'Mapa final'!$AA$58="Mayor"),CONCATENATE("R9C",'Mapa final'!$O$58),"")</f>
        <v/>
      </c>
      <c r="AC14" s="52" t="str">
        <f>IF(AND('Mapa final'!$Y$59="Muy Alta",'Mapa final'!$AA$59="Mayor"),CONCATENATE("R9C",'Mapa final'!$O$59),"")</f>
        <v/>
      </c>
      <c r="AD14" s="57" t="str">
        <f>IF(AND('Mapa final'!$Y$60="Muy Alta",'Mapa final'!$AA$60="Mayor"),CONCATENATE("R9C",'Mapa final'!$O$60),"")</f>
        <v/>
      </c>
      <c r="AE14" s="57" t="str">
        <f>IF(AND('Mapa final'!$Y$61="Muy Alta",'Mapa final'!$AA$61="Mayor"),CONCATENATE("R9C",'Mapa final'!$O$61),"")</f>
        <v/>
      </c>
      <c r="AF14" s="57" t="str">
        <f>IF(AND('Mapa final'!$Y$62="Muy Alta",'Mapa final'!$AA$62="Mayor"),CONCATENATE("R9C",'Mapa final'!$O$62),"")</f>
        <v/>
      </c>
      <c r="AG14" s="53" t="str">
        <f>IF(AND('Mapa final'!$Y$63="Muy Alta",'Mapa final'!$AA$63="Mayor"),CONCATENATE("R9C",'Mapa final'!$O$63),"")</f>
        <v/>
      </c>
      <c r="AH14" s="54" t="str">
        <f>IF(AND('Mapa final'!$Y$58="Muy Alta",'Mapa final'!$AA$58="Catastrófico"),CONCATENATE("R9C",'Mapa final'!$O$58),"")</f>
        <v/>
      </c>
      <c r="AI14" s="55" t="str">
        <f>IF(AND('Mapa final'!$Y$59="Muy Alta",'Mapa final'!$AA$59="Catastrófico"),CONCATENATE("R9C",'Mapa final'!$O$59),"")</f>
        <v/>
      </c>
      <c r="AJ14" s="55" t="str">
        <f>IF(AND('Mapa final'!$Y$60="Muy Alta",'Mapa final'!$AA$60="Catastrófico"),CONCATENATE("R9C",'Mapa final'!$O$60),"")</f>
        <v/>
      </c>
      <c r="AK14" s="55" t="str">
        <f>IF(AND('Mapa final'!$Y$61="Muy Alta",'Mapa final'!$AA$61="Catastrófico"),CONCATENATE("R9C",'Mapa final'!$O$61),"")</f>
        <v/>
      </c>
      <c r="AL14" s="55" t="str">
        <f>IF(AND('Mapa final'!$Y$62="Muy Alta",'Mapa final'!$AA$62="Catastrófico"),CONCATENATE("R9C",'Mapa final'!$O$62),"")</f>
        <v/>
      </c>
      <c r="AM14" s="56" t="str">
        <f>IF(AND('Mapa final'!$Y$63="Muy Alta",'Mapa final'!$AA$63="Catastrófico"),CONCATENATE("R9C",'Mapa final'!$O$63),"")</f>
        <v/>
      </c>
      <c r="AN14" s="83"/>
      <c r="AO14" s="505"/>
      <c r="AP14" s="506"/>
      <c r="AQ14" s="506"/>
      <c r="AR14" s="506"/>
      <c r="AS14" s="506"/>
      <c r="AT14" s="507"/>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row>
    <row r="15" spans="1:91" ht="15.75" customHeight="1" thickBot="1" x14ac:dyDescent="0.3">
      <c r="A15" s="83"/>
      <c r="B15" s="397"/>
      <c r="C15" s="397"/>
      <c r="D15" s="398"/>
      <c r="E15" s="500"/>
      <c r="F15" s="501"/>
      <c r="G15" s="501"/>
      <c r="H15" s="501"/>
      <c r="I15" s="515"/>
      <c r="J15" s="58" t="str">
        <f>IF(AND('Mapa final'!$Y$64="Muy Alta",'Mapa final'!$AA$64="Leve"),CONCATENATE("R10C",'Mapa final'!$O$64),"")</f>
        <v/>
      </c>
      <c r="K15" s="59" t="str">
        <f>IF(AND('Mapa final'!$Y$65="Muy Alta",'Mapa final'!$AA$65="Leve"),CONCATENATE("R10C",'Mapa final'!$O$65),"")</f>
        <v/>
      </c>
      <c r="L15" s="59" t="str">
        <f>IF(AND('Mapa final'!$Y$66="Muy Alta",'Mapa final'!$AA$66="Leve"),CONCATENATE("R10C",'Mapa final'!$O$66),"")</f>
        <v/>
      </c>
      <c r="M15" s="59" t="str">
        <f>IF(AND('Mapa final'!$Y$67="Muy Alta",'Mapa final'!$AA$67="Leve"),CONCATENATE("R10C",'Mapa final'!$O$67),"")</f>
        <v/>
      </c>
      <c r="N15" s="59" t="str">
        <f>IF(AND('Mapa final'!$Y$68="Muy Alta",'Mapa final'!$AA$68="Leve"),CONCATENATE("R10C",'Mapa final'!$O$68),"")</f>
        <v/>
      </c>
      <c r="O15" s="60" t="str">
        <f>IF(AND('Mapa final'!$Y$69="Muy Alta",'Mapa final'!$AA$69="Leve"),CONCATENATE("R10C",'Mapa final'!$O$69),"")</f>
        <v/>
      </c>
      <c r="P15" s="51" t="str">
        <f>IF(AND('Mapa final'!$Y$64="Muy Alta",'Mapa final'!$AA$64="Menor"),CONCATENATE("R10C",'Mapa final'!$O$64),"")</f>
        <v/>
      </c>
      <c r="Q15" s="52" t="str">
        <f>IF(AND('Mapa final'!$Y$65="Muy Alta",'Mapa final'!$AA$65="Menor"),CONCATENATE("R10C",'Mapa final'!$O$65),"")</f>
        <v/>
      </c>
      <c r="R15" s="52" t="str">
        <f>IF(AND('Mapa final'!$Y$66="Muy Alta",'Mapa final'!$AA$66="Menor"),CONCATENATE("R10C",'Mapa final'!$O$66),"")</f>
        <v/>
      </c>
      <c r="S15" s="52" t="str">
        <f>IF(AND('Mapa final'!$Y$67="Muy Alta",'Mapa final'!$AA$67="Menor"),CONCATENATE("R10C",'Mapa final'!$O$67),"")</f>
        <v/>
      </c>
      <c r="T15" s="52" t="str">
        <f>IF(AND('Mapa final'!$Y$68="Muy Alta",'Mapa final'!$AA$68="Menor"),CONCATENATE("R10C",'Mapa final'!$O$68),"")</f>
        <v/>
      </c>
      <c r="U15" s="53" t="str">
        <f>IF(AND('Mapa final'!$Y$69="Muy Alta",'Mapa final'!$AA$69="Menor"),CONCATENATE("R10C",'Mapa final'!$O$69),"")</f>
        <v/>
      </c>
      <c r="V15" s="58" t="str">
        <f>IF(AND('Mapa final'!$Y$64="Muy Alta",'Mapa final'!$AA$64="Moderado"),CONCATENATE("R10C",'Mapa final'!$O$64),"")</f>
        <v/>
      </c>
      <c r="W15" s="59" t="str">
        <f>IF(AND('Mapa final'!$Y$65="Muy Alta",'Mapa final'!$AA$65="Moderado"),CONCATENATE("R10C",'Mapa final'!$O$65),"")</f>
        <v/>
      </c>
      <c r="X15" s="59" t="str">
        <f>IF(AND('Mapa final'!$Y$66="Muy Alta",'Mapa final'!$AA$66="Moderado"),CONCATENATE("R10C",'Mapa final'!$O$66),"")</f>
        <v/>
      </c>
      <c r="Y15" s="59" t="str">
        <f>IF(AND('Mapa final'!$Y$67="Muy Alta",'Mapa final'!$AA$67="Moderado"),CONCATENATE("R10C",'Mapa final'!$O$67),"")</f>
        <v/>
      </c>
      <c r="Z15" s="59" t="str">
        <f>IF(AND('Mapa final'!$Y$68="Muy Alta",'Mapa final'!$AA$68="Moderado"),CONCATENATE("R10C",'Mapa final'!$O$68),"")</f>
        <v/>
      </c>
      <c r="AA15" s="60" t="str">
        <f>IF(AND('Mapa final'!$Y$69="Muy Alta",'Mapa final'!$AA$69="Moderado"),CONCATENATE("R10C",'Mapa final'!$O$69),"")</f>
        <v/>
      </c>
      <c r="AB15" s="51" t="str">
        <f>IF(AND('Mapa final'!$Y$64="Muy Alta",'Mapa final'!$AA$64="Mayor"),CONCATENATE("R10C",'Mapa final'!$O$64),"")</f>
        <v/>
      </c>
      <c r="AC15" s="52" t="str">
        <f>IF(AND('Mapa final'!$Y$65="Muy Alta",'Mapa final'!$AA$65="Mayor"),CONCATENATE("R10C",'Mapa final'!$O$65),"")</f>
        <v/>
      </c>
      <c r="AD15" s="52" t="str">
        <f>IF(AND('Mapa final'!$Y$66="Muy Alta",'Mapa final'!$AA$66="Mayor"),CONCATENATE("R10C",'Mapa final'!$O$66),"")</f>
        <v/>
      </c>
      <c r="AE15" s="52" t="str">
        <f>IF(AND('Mapa final'!$Y$67="Muy Alta",'Mapa final'!$AA$67="Mayor"),CONCATENATE("R10C",'Mapa final'!$O$67),"")</f>
        <v/>
      </c>
      <c r="AF15" s="52" t="str">
        <f>IF(AND('Mapa final'!$Y$68="Muy Alta",'Mapa final'!$AA$68="Mayor"),CONCATENATE("R10C",'Mapa final'!$O$68),"")</f>
        <v/>
      </c>
      <c r="AG15" s="53" t="str">
        <f>IF(AND('Mapa final'!$Y$69="Muy Alta",'Mapa final'!$AA$69="Mayor"),CONCATENATE("R10C",'Mapa final'!$O$69),"")</f>
        <v/>
      </c>
      <c r="AH15" s="61" t="str">
        <f>IF(AND('Mapa final'!$Y$64="Muy Alta",'Mapa final'!$AA$64="Catastrófico"),CONCATENATE("R10C",'Mapa final'!$O$64),"")</f>
        <v/>
      </c>
      <c r="AI15" s="62" t="str">
        <f>IF(AND('Mapa final'!$Y$65="Muy Alta",'Mapa final'!$AA$65="Catastrófico"),CONCATENATE("R10C",'Mapa final'!$O$65),"")</f>
        <v/>
      </c>
      <c r="AJ15" s="62" t="str">
        <f>IF(AND('Mapa final'!$Y$66="Muy Alta",'Mapa final'!$AA$66="Catastrófico"),CONCATENATE("R10C",'Mapa final'!$O$66),"")</f>
        <v/>
      </c>
      <c r="AK15" s="62" t="str">
        <f>IF(AND('Mapa final'!$Y$67="Muy Alta",'Mapa final'!$AA$67="Catastrófico"),CONCATENATE("R10C",'Mapa final'!$O$67),"")</f>
        <v/>
      </c>
      <c r="AL15" s="62" t="str">
        <f>IF(AND('Mapa final'!$Y$68="Muy Alta",'Mapa final'!$AA$68="Catastrófico"),CONCATENATE("R10C",'Mapa final'!$O$68),"")</f>
        <v/>
      </c>
      <c r="AM15" s="63" t="str">
        <f>IF(AND('Mapa final'!$Y$69="Muy Alta",'Mapa final'!$AA$69="Catastrófico"),CONCATENATE("R10C",'Mapa final'!$O$69),"")</f>
        <v/>
      </c>
      <c r="AN15" s="83"/>
      <c r="AO15" s="508"/>
      <c r="AP15" s="509"/>
      <c r="AQ15" s="509"/>
      <c r="AR15" s="509"/>
      <c r="AS15" s="509"/>
      <c r="AT15" s="510"/>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row>
    <row r="16" spans="1:91" ht="15" customHeight="1" x14ac:dyDescent="0.25">
      <c r="A16" s="83"/>
      <c r="B16" s="397"/>
      <c r="C16" s="397"/>
      <c r="D16" s="398"/>
      <c r="E16" s="494" t="s">
        <v>115</v>
      </c>
      <c r="F16" s="495"/>
      <c r="G16" s="495"/>
      <c r="H16" s="495"/>
      <c r="I16" s="495"/>
      <c r="J16" s="64" t="str">
        <f>IF(AND('Mapa final'!$Y$10="Alta",'Mapa final'!$AA$10="Leve"),CONCATENATE("R1C",'Mapa final'!$O$10),"")</f>
        <v/>
      </c>
      <c r="K16" s="65" t="str">
        <f>IF(AND('Mapa final'!$Y$11="Alta",'Mapa final'!$AA$11="Leve"),CONCATENATE("R1C",'Mapa final'!$O$11),"")</f>
        <v/>
      </c>
      <c r="L16" s="65" t="str">
        <f>IF(AND('Mapa final'!$Y$12="Alta",'Mapa final'!$AA$12="Leve"),CONCATENATE("R1C",'Mapa final'!$O$12),"")</f>
        <v/>
      </c>
      <c r="M16" s="65" t="str">
        <f>IF(AND('Mapa final'!$Y$13="Alta",'Mapa final'!$AA$13="Leve"),CONCATENATE("R1C",'Mapa final'!$O$13),"")</f>
        <v/>
      </c>
      <c r="N16" s="65" t="str">
        <f>IF(AND('Mapa final'!$Y$14="Alta",'Mapa final'!$AA$14="Leve"),CONCATENATE("R1C",'Mapa final'!$O$14),"")</f>
        <v/>
      </c>
      <c r="O16" s="66" t="str">
        <f>IF(AND('Mapa final'!$Y$15="Alta",'Mapa final'!$AA$15="Leve"),CONCATENATE("R1C",'Mapa final'!$O$15),"")</f>
        <v/>
      </c>
      <c r="P16" s="64" t="str">
        <f>IF(AND('Mapa final'!$Y$10="Alta",'Mapa final'!$AA$10="Menor"),CONCATENATE("R1C",'Mapa final'!$O$10),"")</f>
        <v/>
      </c>
      <c r="Q16" s="65" t="str">
        <f>IF(AND('Mapa final'!$Y$11="Alta",'Mapa final'!$AA$11="Menor"),CONCATENATE("R1C",'Mapa final'!$O$11),"")</f>
        <v/>
      </c>
      <c r="R16" s="65" t="str">
        <f>IF(AND('Mapa final'!$Y$12="Alta",'Mapa final'!$AA$12="Menor"),CONCATENATE("R1C",'Mapa final'!$O$12),"")</f>
        <v/>
      </c>
      <c r="S16" s="65" t="str">
        <f>IF(AND('Mapa final'!$Y$13="Alta",'Mapa final'!$AA$13="Menor"),CONCATENATE("R1C",'Mapa final'!$O$13),"")</f>
        <v/>
      </c>
      <c r="T16" s="65" t="str">
        <f>IF(AND('Mapa final'!$Y$14="Alta",'Mapa final'!$AA$14="Menor"),CONCATENATE("R1C",'Mapa final'!$O$14),"")</f>
        <v/>
      </c>
      <c r="U16" s="66" t="str">
        <f>IF(AND('Mapa final'!$Y$15="Alta",'Mapa final'!$AA$15="Menor"),CONCATENATE("R1C",'Mapa final'!$O$15),"")</f>
        <v/>
      </c>
      <c r="V16" s="45" t="str">
        <f>IF(AND('Mapa final'!$Y$10="Alta",'Mapa final'!$AA$10="Moderado"),CONCATENATE("R1C",'Mapa final'!$O$10),"")</f>
        <v/>
      </c>
      <c r="W16" s="46" t="str">
        <f>IF(AND('Mapa final'!$Y$11="Alta",'Mapa final'!$AA$11="Moderado"),CONCATENATE("R1C",'Mapa final'!$O$11),"")</f>
        <v/>
      </c>
      <c r="X16" s="46" t="str">
        <f>IF(AND('Mapa final'!$Y$12="Alta",'Mapa final'!$AA$12="Moderado"),CONCATENATE("R1C",'Mapa final'!$O$12),"")</f>
        <v/>
      </c>
      <c r="Y16" s="46" t="str">
        <f>IF(AND('Mapa final'!$Y$13="Alta",'Mapa final'!$AA$13="Moderado"),CONCATENATE("R1C",'Mapa final'!$O$13),"")</f>
        <v/>
      </c>
      <c r="Z16" s="46" t="str">
        <f>IF(AND('Mapa final'!$Y$14="Alta",'Mapa final'!$AA$14="Moderado"),CONCATENATE("R1C",'Mapa final'!$O$14),"")</f>
        <v/>
      </c>
      <c r="AA16" s="47" t="str">
        <f>IF(AND('Mapa final'!$Y$15="Alta",'Mapa final'!$AA$15="Moderado"),CONCATENATE("R1C",'Mapa final'!$O$15),"")</f>
        <v/>
      </c>
      <c r="AB16" s="45" t="str">
        <f>IF(AND('Mapa final'!$Y$10="Alta",'Mapa final'!$AA$10="Mayor"),CONCATENATE("R1C",'Mapa final'!$O$10),"")</f>
        <v/>
      </c>
      <c r="AC16" s="46" t="str">
        <f>IF(AND('Mapa final'!$Y$11="Alta",'Mapa final'!$AA$11="Mayor"),CONCATENATE("R1C",'Mapa final'!$O$11),"")</f>
        <v/>
      </c>
      <c r="AD16" s="46" t="str">
        <f>IF(AND('Mapa final'!$Y$12="Alta",'Mapa final'!$AA$12="Mayor"),CONCATENATE("R1C",'Mapa final'!$O$12),"")</f>
        <v/>
      </c>
      <c r="AE16" s="46" t="str">
        <f>IF(AND('Mapa final'!$Y$13="Alta",'Mapa final'!$AA$13="Mayor"),CONCATENATE("R1C",'Mapa final'!$O$13),"")</f>
        <v/>
      </c>
      <c r="AF16" s="46" t="str">
        <f>IF(AND('Mapa final'!$Y$14="Alta",'Mapa final'!$AA$14="Mayor"),CONCATENATE("R1C",'Mapa final'!$O$14),"")</f>
        <v/>
      </c>
      <c r="AG16" s="47" t="str">
        <f>IF(AND('Mapa final'!$Y$15="Alta",'Mapa final'!$AA$15="Mayor"),CONCATENATE("R1C",'Mapa final'!$O$15),"")</f>
        <v/>
      </c>
      <c r="AH16" s="48" t="str">
        <f>IF(AND('Mapa final'!$Y$10="Alta",'Mapa final'!$AA$10="Catastrófico"),CONCATENATE("R1C",'Mapa final'!$O$10),"")</f>
        <v/>
      </c>
      <c r="AI16" s="49" t="str">
        <f>IF(AND('Mapa final'!$Y$11="Alta",'Mapa final'!$AA$11="Catastrófico"),CONCATENATE("R1C",'Mapa final'!$O$11),"")</f>
        <v/>
      </c>
      <c r="AJ16" s="49" t="str">
        <f>IF(AND('Mapa final'!$Y$12="Alta",'Mapa final'!$AA$12="Catastrófico"),CONCATENATE("R1C",'Mapa final'!$O$12),"")</f>
        <v/>
      </c>
      <c r="AK16" s="49" t="str">
        <f>IF(AND('Mapa final'!$Y$13="Alta",'Mapa final'!$AA$13="Catastrófico"),CONCATENATE("R1C",'Mapa final'!$O$13),"")</f>
        <v/>
      </c>
      <c r="AL16" s="49" t="str">
        <f>IF(AND('Mapa final'!$Y$14="Alta",'Mapa final'!$AA$14="Catastrófico"),CONCATENATE("R1C",'Mapa final'!$O$14),"")</f>
        <v/>
      </c>
      <c r="AM16" s="50" t="str">
        <f>IF(AND('Mapa final'!$Y$15="Alta",'Mapa final'!$AA$15="Catastrófico"),CONCATENATE("R1C",'Mapa final'!$O$15),"")</f>
        <v/>
      </c>
      <c r="AN16" s="83"/>
      <c r="AO16" s="485" t="s">
        <v>80</v>
      </c>
      <c r="AP16" s="486"/>
      <c r="AQ16" s="486"/>
      <c r="AR16" s="486"/>
      <c r="AS16" s="486"/>
      <c r="AT16" s="487"/>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row>
    <row r="17" spans="1:76" ht="15" customHeight="1" x14ac:dyDescent="0.25">
      <c r="A17" s="83"/>
      <c r="B17" s="397"/>
      <c r="C17" s="397"/>
      <c r="D17" s="398"/>
      <c r="E17" s="496"/>
      <c r="F17" s="497"/>
      <c r="G17" s="497"/>
      <c r="H17" s="497"/>
      <c r="I17" s="497"/>
      <c r="J17" s="67" t="str">
        <f>IF(AND('Mapa final'!$Y$16="Alta",'Mapa final'!$AA$16="Leve"),CONCATENATE("R2C",'Mapa final'!$O$16),"")</f>
        <v/>
      </c>
      <c r="K17" s="68" t="str">
        <f>IF(AND('Mapa final'!$Y$17="Alta",'Mapa final'!$AA$17="Leve"),CONCATENATE("R2C",'Mapa final'!$O$17),"")</f>
        <v/>
      </c>
      <c r="L17" s="68" t="str">
        <f>IF(AND('Mapa final'!$Y$18="Alta",'Mapa final'!$AA$18="Leve"),CONCATENATE("R2C",'Mapa final'!$O$18),"")</f>
        <v/>
      </c>
      <c r="M17" s="68" t="str">
        <f>IF(AND('Mapa final'!$Y$19="Alta",'Mapa final'!$AA$19="Leve"),CONCATENATE("R2C",'Mapa final'!$O$19),"")</f>
        <v/>
      </c>
      <c r="N17" s="68" t="str">
        <f>IF(AND('Mapa final'!$Y$20="Alta",'Mapa final'!$AA$20="Leve"),CONCATENATE("R2C",'Mapa final'!$O$20),"")</f>
        <v/>
      </c>
      <c r="O17" s="69" t="str">
        <f>IF(AND('Mapa final'!$Y$21="Alta",'Mapa final'!$AA$21="Leve"),CONCATENATE("R2C",'Mapa final'!$O$21),"")</f>
        <v/>
      </c>
      <c r="P17" s="67" t="str">
        <f>IF(AND('Mapa final'!$Y$16="Alta",'Mapa final'!$AA$16="Menor"),CONCATENATE("R2C",'Mapa final'!$O$16),"")</f>
        <v/>
      </c>
      <c r="Q17" s="68" t="str">
        <f>IF(AND('Mapa final'!$Y$17="Alta",'Mapa final'!$AA$17="Menor"),CONCATENATE("R2C",'Mapa final'!$O$17),"")</f>
        <v/>
      </c>
      <c r="R17" s="68" t="str">
        <f>IF(AND('Mapa final'!$Y$18="Alta",'Mapa final'!$AA$18="Menor"),CONCATENATE("R2C",'Mapa final'!$O$18),"")</f>
        <v/>
      </c>
      <c r="S17" s="68" t="str">
        <f>IF(AND('Mapa final'!$Y$19="Alta",'Mapa final'!$AA$19="Menor"),CONCATENATE("R2C",'Mapa final'!$O$19),"")</f>
        <v/>
      </c>
      <c r="T17" s="68" t="str">
        <f>IF(AND('Mapa final'!$Y$20="Alta",'Mapa final'!$AA$20="Menor"),CONCATENATE("R2C",'Mapa final'!$O$20),"")</f>
        <v/>
      </c>
      <c r="U17" s="69" t="str">
        <f>IF(AND('Mapa final'!$Y$21="Alta",'Mapa final'!$AA$21="Menor"),CONCATENATE("R2C",'Mapa final'!$O$21),"")</f>
        <v/>
      </c>
      <c r="V17" s="51" t="str">
        <f>IF(AND('Mapa final'!$Y$16="Alta",'Mapa final'!$AA$16="Moderado"),CONCATENATE("R2C",'Mapa final'!$O$16),"")</f>
        <v/>
      </c>
      <c r="W17" s="52" t="str">
        <f>IF(AND('Mapa final'!$Y$17="Alta",'Mapa final'!$AA$17="Moderado"),CONCATENATE("R2C",'Mapa final'!$O$17),"")</f>
        <v/>
      </c>
      <c r="X17" s="52" t="str">
        <f>IF(AND('Mapa final'!$Y$18="Alta",'Mapa final'!$AA$18="Moderado"),CONCATENATE("R2C",'Mapa final'!$O$18),"")</f>
        <v/>
      </c>
      <c r="Y17" s="52" t="str">
        <f>IF(AND('Mapa final'!$Y$19="Alta",'Mapa final'!$AA$19="Moderado"),CONCATENATE("R2C",'Mapa final'!$O$19),"")</f>
        <v/>
      </c>
      <c r="Z17" s="52" t="str">
        <f>IF(AND('Mapa final'!$Y$20="Alta",'Mapa final'!$AA$20="Moderado"),CONCATENATE("R2C",'Mapa final'!$O$20),"")</f>
        <v/>
      </c>
      <c r="AA17" s="53" t="str">
        <f>IF(AND('Mapa final'!$Y$21="Alta",'Mapa final'!$AA$21="Moderado"),CONCATENATE("R2C",'Mapa final'!$O$21),"")</f>
        <v/>
      </c>
      <c r="AB17" s="51" t="str">
        <f>IF(AND('Mapa final'!$Y$16="Alta",'Mapa final'!$AA$16="Mayor"),CONCATENATE("R2C",'Mapa final'!$O$16),"")</f>
        <v/>
      </c>
      <c r="AC17" s="52" t="str">
        <f>IF(AND('Mapa final'!$Y$17="Alta",'Mapa final'!$AA$17="Mayor"),CONCATENATE("R2C",'Mapa final'!$O$17),"")</f>
        <v/>
      </c>
      <c r="AD17" s="52" t="str">
        <f>IF(AND('Mapa final'!$Y$18="Alta",'Mapa final'!$AA$18="Mayor"),CONCATENATE("R2C",'Mapa final'!$O$18),"")</f>
        <v/>
      </c>
      <c r="AE17" s="52" t="str">
        <f>IF(AND('Mapa final'!$Y$19="Alta",'Mapa final'!$AA$19="Mayor"),CONCATENATE("R2C",'Mapa final'!$O$19),"")</f>
        <v/>
      </c>
      <c r="AF17" s="52" t="str">
        <f>IF(AND('Mapa final'!$Y$20="Alta",'Mapa final'!$AA$20="Mayor"),CONCATENATE("R2C",'Mapa final'!$O$20),"")</f>
        <v/>
      </c>
      <c r="AG17" s="53" t="str">
        <f>IF(AND('Mapa final'!$Y$21="Alta",'Mapa final'!$AA$21="Mayor"),CONCATENATE("R2C",'Mapa final'!$O$21),"")</f>
        <v/>
      </c>
      <c r="AH17" s="54" t="str">
        <f>IF(AND('Mapa final'!$Y$16="Alta",'Mapa final'!$AA$16="Catastrófico"),CONCATENATE("R2C",'Mapa final'!$O$16),"")</f>
        <v/>
      </c>
      <c r="AI17" s="55" t="str">
        <f>IF(AND('Mapa final'!$Y$17="Alta",'Mapa final'!$AA$17="Catastrófico"),CONCATENATE("R2C",'Mapa final'!$O$17),"")</f>
        <v/>
      </c>
      <c r="AJ17" s="55" t="str">
        <f>IF(AND('Mapa final'!$Y$18="Alta",'Mapa final'!$AA$18="Catastrófico"),CONCATENATE("R2C",'Mapa final'!$O$18),"")</f>
        <v/>
      </c>
      <c r="AK17" s="55" t="str">
        <f>IF(AND('Mapa final'!$Y$19="Alta",'Mapa final'!$AA$19="Catastrófico"),CONCATENATE("R2C",'Mapa final'!$O$19),"")</f>
        <v/>
      </c>
      <c r="AL17" s="55" t="str">
        <f>IF(AND('Mapa final'!$Y$20="Alta",'Mapa final'!$AA$20="Catastrófico"),CONCATENATE("R2C",'Mapa final'!$O$20),"")</f>
        <v/>
      </c>
      <c r="AM17" s="56" t="str">
        <f>IF(AND('Mapa final'!$Y$21="Alta",'Mapa final'!$AA$21="Catastrófico"),CONCATENATE("R2C",'Mapa final'!$O$21),"")</f>
        <v/>
      </c>
      <c r="AN17" s="83"/>
      <c r="AO17" s="488"/>
      <c r="AP17" s="489"/>
      <c r="AQ17" s="489"/>
      <c r="AR17" s="489"/>
      <c r="AS17" s="489"/>
      <c r="AT17" s="490"/>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row>
    <row r="18" spans="1:76" ht="15" customHeight="1" x14ac:dyDescent="0.25">
      <c r="A18" s="83"/>
      <c r="B18" s="397"/>
      <c r="C18" s="397"/>
      <c r="D18" s="398"/>
      <c r="E18" s="498"/>
      <c r="F18" s="499"/>
      <c r="G18" s="499"/>
      <c r="H18" s="499"/>
      <c r="I18" s="497"/>
      <c r="J18" s="67" t="str">
        <f>IF(AND('Mapa final'!$Y$22="Alta",'Mapa final'!$AA$22="Leve"),CONCATENATE("R3C",'Mapa final'!$O$22),"")</f>
        <v/>
      </c>
      <c r="K18" s="68" t="str">
        <f>IF(AND('Mapa final'!$Y$23="Alta",'Mapa final'!$AA$23="Leve"),CONCATENATE("R3C",'Mapa final'!$O$23),"")</f>
        <v/>
      </c>
      <c r="L18" s="68" t="str">
        <f>IF(AND('Mapa final'!$Y$24="Alta",'Mapa final'!$AA$24="Leve"),CONCATENATE("R3C",'Mapa final'!$O$24),"")</f>
        <v/>
      </c>
      <c r="M18" s="68" t="str">
        <f>IF(AND('Mapa final'!$Y$25="Alta",'Mapa final'!$AA$25="Leve"),CONCATENATE("R3C",'Mapa final'!$O$25),"")</f>
        <v/>
      </c>
      <c r="N18" s="68" t="str">
        <f>IF(AND('Mapa final'!$Y$26="Alta",'Mapa final'!$AA$26="Leve"),CONCATENATE("R3C",'Mapa final'!$O$26),"")</f>
        <v/>
      </c>
      <c r="O18" s="69" t="str">
        <f>IF(AND('Mapa final'!$Y$27="Alta",'Mapa final'!$AA$27="Leve"),CONCATENATE("R3C",'Mapa final'!$O$27),"")</f>
        <v/>
      </c>
      <c r="P18" s="67" t="str">
        <f>IF(AND('Mapa final'!$Y$22="Alta",'Mapa final'!$AA$22="Menor"),CONCATENATE("R3C",'Mapa final'!$O$22),"")</f>
        <v/>
      </c>
      <c r="Q18" s="68" t="str">
        <f>IF(AND('Mapa final'!$Y$23="Alta",'Mapa final'!$AA$23="Menor"),CONCATENATE("R3C",'Mapa final'!$O$23),"")</f>
        <v/>
      </c>
      <c r="R18" s="68" t="str">
        <f>IF(AND('Mapa final'!$Y$24="Alta",'Mapa final'!$AA$24="Menor"),CONCATENATE("R3C",'Mapa final'!$O$24),"")</f>
        <v/>
      </c>
      <c r="S18" s="68" t="str">
        <f>IF(AND('Mapa final'!$Y$25="Alta",'Mapa final'!$AA$25="Menor"),CONCATENATE("R3C",'Mapa final'!$O$25),"")</f>
        <v/>
      </c>
      <c r="T18" s="68" t="str">
        <f>IF(AND('Mapa final'!$Y$26="Alta",'Mapa final'!$AA$26="Menor"),CONCATENATE("R3C",'Mapa final'!$O$26),"")</f>
        <v/>
      </c>
      <c r="U18" s="69" t="str">
        <f>IF(AND('Mapa final'!$Y$27="Alta",'Mapa final'!$AA$27="Menor"),CONCATENATE("R3C",'Mapa final'!$O$27),"")</f>
        <v/>
      </c>
      <c r="V18" s="51" t="str">
        <f>IF(AND('Mapa final'!$Y$22="Alta",'Mapa final'!$AA$22="Moderado"),CONCATENATE("R3C",'Mapa final'!$O$22),"")</f>
        <v/>
      </c>
      <c r="W18" s="52" t="str">
        <f>IF(AND('Mapa final'!$Y$23="Alta",'Mapa final'!$AA$23="Moderado"),CONCATENATE("R3C",'Mapa final'!$O$23),"")</f>
        <v/>
      </c>
      <c r="X18" s="52" t="str">
        <f>IF(AND('Mapa final'!$Y$24="Alta",'Mapa final'!$AA$24="Moderado"),CONCATENATE("R3C",'Mapa final'!$O$24),"")</f>
        <v/>
      </c>
      <c r="Y18" s="52" t="str">
        <f>IF(AND('Mapa final'!$Y$25="Alta",'Mapa final'!$AA$25="Moderado"),CONCATENATE("R3C",'Mapa final'!$O$25),"")</f>
        <v/>
      </c>
      <c r="Z18" s="52" t="str">
        <f>IF(AND('Mapa final'!$Y$26="Alta",'Mapa final'!$AA$26="Moderado"),CONCATENATE("R3C",'Mapa final'!$O$26),"")</f>
        <v/>
      </c>
      <c r="AA18" s="53" t="str">
        <f>IF(AND('Mapa final'!$Y$27="Alta",'Mapa final'!$AA$27="Moderado"),CONCATENATE("R3C",'Mapa final'!$O$27),"")</f>
        <v/>
      </c>
      <c r="AB18" s="51" t="str">
        <f>IF(AND('Mapa final'!$Y$22="Alta",'Mapa final'!$AA$22="Mayor"),CONCATENATE("R3C",'Mapa final'!$O$22),"")</f>
        <v/>
      </c>
      <c r="AC18" s="52" t="str">
        <f>IF(AND('Mapa final'!$Y$23="Alta",'Mapa final'!$AA$23="Mayor"),CONCATENATE("R3C",'Mapa final'!$O$23),"")</f>
        <v/>
      </c>
      <c r="AD18" s="52" t="str">
        <f>IF(AND('Mapa final'!$Y$24="Alta",'Mapa final'!$AA$24="Mayor"),CONCATENATE("R3C",'Mapa final'!$O$24),"")</f>
        <v/>
      </c>
      <c r="AE18" s="52" t="str">
        <f>IF(AND('Mapa final'!$Y$25="Alta",'Mapa final'!$AA$25="Mayor"),CONCATENATE("R3C",'Mapa final'!$O$25),"")</f>
        <v/>
      </c>
      <c r="AF18" s="52" t="str">
        <f>IF(AND('Mapa final'!$Y$26="Alta",'Mapa final'!$AA$26="Mayor"),CONCATENATE("R3C",'Mapa final'!$O$26),"")</f>
        <v/>
      </c>
      <c r="AG18" s="53" t="str">
        <f>IF(AND('Mapa final'!$Y$27="Alta",'Mapa final'!$AA$27="Mayor"),CONCATENATE("R3C",'Mapa final'!$O$27),"")</f>
        <v/>
      </c>
      <c r="AH18" s="54" t="str">
        <f>IF(AND('Mapa final'!$Y$22="Alta",'Mapa final'!$AA$22="Catastrófico"),CONCATENATE("R3C",'Mapa final'!$O$22),"")</f>
        <v/>
      </c>
      <c r="AI18" s="55" t="str">
        <f>IF(AND('Mapa final'!$Y$23="Alta",'Mapa final'!$AA$23="Catastrófico"),CONCATENATE("R3C",'Mapa final'!$O$23),"")</f>
        <v/>
      </c>
      <c r="AJ18" s="55" t="str">
        <f>IF(AND('Mapa final'!$Y$24="Alta",'Mapa final'!$AA$24="Catastrófico"),CONCATENATE("R3C",'Mapa final'!$O$24),"")</f>
        <v/>
      </c>
      <c r="AK18" s="55" t="str">
        <f>IF(AND('Mapa final'!$Y$25="Alta",'Mapa final'!$AA$25="Catastrófico"),CONCATENATE("R3C",'Mapa final'!$O$25),"")</f>
        <v/>
      </c>
      <c r="AL18" s="55" t="str">
        <f>IF(AND('Mapa final'!$Y$26="Alta",'Mapa final'!$AA$26="Catastrófico"),CONCATENATE("R3C",'Mapa final'!$O$26),"")</f>
        <v/>
      </c>
      <c r="AM18" s="56" t="str">
        <f>IF(AND('Mapa final'!$Y$27="Alta",'Mapa final'!$AA$27="Catastrófico"),CONCATENATE("R3C",'Mapa final'!$O$27),"")</f>
        <v/>
      </c>
      <c r="AN18" s="83"/>
      <c r="AO18" s="488"/>
      <c r="AP18" s="489"/>
      <c r="AQ18" s="489"/>
      <c r="AR18" s="489"/>
      <c r="AS18" s="489"/>
      <c r="AT18" s="490"/>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row>
    <row r="19" spans="1:76" ht="15" customHeight="1" x14ac:dyDescent="0.25">
      <c r="A19" s="83"/>
      <c r="B19" s="397"/>
      <c r="C19" s="397"/>
      <c r="D19" s="398"/>
      <c r="E19" s="498"/>
      <c r="F19" s="499"/>
      <c r="G19" s="499"/>
      <c r="H19" s="499"/>
      <c r="I19" s="497"/>
      <c r="J19" s="67" t="str">
        <f>IF(AND('Mapa final'!$Y$28="Alta",'Mapa final'!$AA$28="Leve"),CONCATENATE("R4C",'Mapa final'!$O$28),"")</f>
        <v/>
      </c>
      <c r="K19" s="68" t="str">
        <f>IF(AND('Mapa final'!$Y$29="Alta",'Mapa final'!$AA$29="Leve"),CONCATENATE("R4C",'Mapa final'!$O$29),"")</f>
        <v/>
      </c>
      <c r="L19" s="68" t="str">
        <f>IF(AND('Mapa final'!$Y$30="Alta",'Mapa final'!$AA$30="Leve"),CONCATENATE("R4C",'Mapa final'!$O$30),"")</f>
        <v/>
      </c>
      <c r="M19" s="68" t="str">
        <f>IF(AND('Mapa final'!$Y$31="Alta",'Mapa final'!$AA$31="Leve"),CONCATENATE("R4C",'Mapa final'!$O$31),"")</f>
        <v/>
      </c>
      <c r="N19" s="68" t="str">
        <f>IF(AND('Mapa final'!$Y$32="Alta",'Mapa final'!$AA$32="Leve"),CONCATENATE("R4C",'Mapa final'!$O$32),"")</f>
        <v/>
      </c>
      <c r="O19" s="69" t="str">
        <f>IF(AND('Mapa final'!$Y$33="Alta",'Mapa final'!$AA$33="Leve"),CONCATENATE("R4C",'Mapa final'!$O$33),"")</f>
        <v/>
      </c>
      <c r="P19" s="67" t="str">
        <f>IF(AND('Mapa final'!$Y$28="Alta",'Mapa final'!$AA$28="Menor"),CONCATENATE("R4C",'Mapa final'!$O$28),"")</f>
        <v/>
      </c>
      <c r="Q19" s="68" t="str">
        <f>IF(AND('Mapa final'!$Y$29="Alta",'Mapa final'!$AA$29="Menor"),CONCATENATE("R4C",'Mapa final'!$O$29),"")</f>
        <v/>
      </c>
      <c r="R19" s="68" t="str">
        <f>IF(AND('Mapa final'!$Y$30="Alta",'Mapa final'!$AA$30="Menor"),CONCATENATE("R4C",'Mapa final'!$O$30),"")</f>
        <v/>
      </c>
      <c r="S19" s="68" t="str">
        <f>IF(AND('Mapa final'!$Y$31="Alta",'Mapa final'!$AA$31="Menor"),CONCATENATE("R4C",'Mapa final'!$O$31),"")</f>
        <v/>
      </c>
      <c r="T19" s="68" t="str">
        <f>IF(AND('Mapa final'!$Y$32="Alta",'Mapa final'!$AA$32="Menor"),CONCATENATE("R4C",'Mapa final'!$O$32),"")</f>
        <v/>
      </c>
      <c r="U19" s="69" t="str">
        <f>IF(AND('Mapa final'!$Y$33="Alta",'Mapa final'!$AA$33="Menor"),CONCATENATE("R4C",'Mapa final'!$O$33),"")</f>
        <v/>
      </c>
      <c r="V19" s="51" t="str">
        <f>IF(AND('Mapa final'!$Y$28="Alta",'Mapa final'!$AA$28="Moderado"),CONCATENATE("R4C",'Mapa final'!$O$28),"")</f>
        <v/>
      </c>
      <c r="W19" s="52" t="str">
        <f>IF(AND('Mapa final'!$Y$29="Alta",'Mapa final'!$AA$29="Moderado"),CONCATENATE("R4C",'Mapa final'!$O$29),"")</f>
        <v/>
      </c>
      <c r="X19" s="57" t="str">
        <f>IF(AND('Mapa final'!$Y$30="Alta",'Mapa final'!$AA$30="Moderado"),CONCATENATE("R4C",'Mapa final'!$O$30),"")</f>
        <v/>
      </c>
      <c r="Y19" s="57" t="str">
        <f>IF(AND('Mapa final'!$Y$31="Alta",'Mapa final'!$AA$31="Moderado"),CONCATENATE("R4C",'Mapa final'!$O$31),"")</f>
        <v/>
      </c>
      <c r="Z19" s="57" t="str">
        <f>IF(AND('Mapa final'!$Y$32="Alta",'Mapa final'!$AA$32="Moderado"),CONCATENATE("R4C",'Mapa final'!$O$32),"")</f>
        <v/>
      </c>
      <c r="AA19" s="53" t="str">
        <f>IF(AND('Mapa final'!$Y$33="Alta",'Mapa final'!$AA$33="Moderado"),CONCATENATE("R4C",'Mapa final'!$O$33),"")</f>
        <v/>
      </c>
      <c r="AB19" s="51" t="str">
        <f>IF(AND('Mapa final'!$Y$28="Alta",'Mapa final'!$AA$28="Mayor"),CONCATENATE("R4C",'Mapa final'!$O$28),"")</f>
        <v/>
      </c>
      <c r="AC19" s="52" t="str">
        <f>IF(AND('Mapa final'!$Y$29="Alta",'Mapa final'!$AA$29="Mayor"),CONCATENATE("R4C",'Mapa final'!$O$29),"")</f>
        <v/>
      </c>
      <c r="AD19" s="57" t="str">
        <f>IF(AND('Mapa final'!$Y$30="Alta",'Mapa final'!$AA$30="Mayor"),CONCATENATE("R4C",'Mapa final'!$O$30),"")</f>
        <v/>
      </c>
      <c r="AE19" s="57" t="str">
        <f>IF(AND('Mapa final'!$Y$31="Alta",'Mapa final'!$AA$31="Mayor"),CONCATENATE("R4C",'Mapa final'!$O$31),"")</f>
        <v/>
      </c>
      <c r="AF19" s="57" t="str">
        <f>IF(AND('Mapa final'!$Y$32="Alta",'Mapa final'!$AA$32="Mayor"),CONCATENATE("R4C",'Mapa final'!$O$32),"")</f>
        <v/>
      </c>
      <c r="AG19" s="53" t="str">
        <f>IF(AND('Mapa final'!$Y$33="Alta",'Mapa final'!$AA$33="Mayor"),CONCATENATE("R4C",'Mapa final'!$O$33),"")</f>
        <v/>
      </c>
      <c r="AH19" s="54" t="str">
        <f>IF(AND('Mapa final'!$Y$28="Alta",'Mapa final'!$AA$28="Catastrófico"),CONCATENATE("R4C",'Mapa final'!$O$28),"")</f>
        <v/>
      </c>
      <c r="AI19" s="55" t="str">
        <f>IF(AND('Mapa final'!$Y$29="Alta",'Mapa final'!$AA$29="Catastrófico"),CONCATENATE("R4C",'Mapa final'!$O$29),"")</f>
        <v/>
      </c>
      <c r="AJ19" s="55" t="str">
        <f>IF(AND('Mapa final'!$Y$30="Alta",'Mapa final'!$AA$30="Catastrófico"),CONCATENATE("R4C",'Mapa final'!$O$30),"")</f>
        <v/>
      </c>
      <c r="AK19" s="55" t="str">
        <f>IF(AND('Mapa final'!$Y$31="Alta",'Mapa final'!$AA$31="Catastrófico"),CONCATENATE("R4C",'Mapa final'!$O$31),"")</f>
        <v/>
      </c>
      <c r="AL19" s="55" t="str">
        <f>IF(AND('Mapa final'!$Y$32="Alta",'Mapa final'!$AA$32="Catastrófico"),CONCATENATE("R4C",'Mapa final'!$O$32),"")</f>
        <v/>
      </c>
      <c r="AM19" s="56" t="str">
        <f>IF(AND('Mapa final'!$Y$33="Alta",'Mapa final'!$AA$33="Catastrófico"),CONCATENATE("R4C",'Mapa final'!$O$33),"")</f>
        <v/>
      </c>
      <c r="AN19" s="83"/>
      <c r="AO19" s="488"/>
      <c r="AP19" s="489"/>
      <c r="AQ19" s="489"/>
      <c r="AR19" s="489"/>
      <c r="AS19" s="489"/>
      <c r="AT19" s="490"/>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row>
    <row r="20" spans="1:76" ht="15" customHeight="1" x14ac:dyDescent="0.25">
      <c r="A20" s="83"/>
      <c r="B20" s="397"/>
      <c r="C20" s="397"/>
      <c r="D20" s="398"/>
      <c r="E20" s="498"/>
      <c r="F20" s="499"/>
      <c r="G20" s="499"/>
      <c r="H20" s="499"/>
      <c r="I20" s="497"/>
      <c r="J20" s="67" t="str">
        <f>IF(AND('Mapa final'!$Y$34="Alta",'Mapa final'!$AA$34="Leve"),CONCATENATE("R5C",'Mapa final'!$O$34),"")</f>
        <v/>
      </c>
      <c r="K20" s="68" t="str">
        <f>IF(AND('Mapa final'!$Y$35="Alta",'Mapa final'!$AA$35="Leve"),CONCATENATE("R5C",'Mapa final'!$O$35),"")</f>
        <v/>
      </c>
      <c r="L20" s="68" t="str">
        <f>IF(AND('Mapa final'!$Y$36="Alta",'Mapa final'!$AA$36="Leve"),CONCATENATE("R5C",'Mapa final'!$O$36),"")</f>
        <v/>
      </c>
      <c r="M20" s="68" t="str">
        <f>IF(AND('Mapa final'!$Y$37="Alta",'Mapa final'!$AA$37="Leve"),CONCATENATE("R5C",'Mapa final'!$O$37),"")</f>
        <v/>
      </c>
      <c r="N20" s="68" t="str">
        <f>IF(AND('Mapa final'!$Y$38="Alta",'Mapa final'!$AA$38="Leve"),CONCATENATE("R5C",'Mapa final'!$O$38),"")</f>
        <v/>
      </c>
      <c r="O20" s="69" t="str">
        <f>IF(AND('Mapa final'!$Y$39="Alta",'Mapa final'!$AA$39="Leve"),CONCATENATE("R5C",'Mapa final'!$O$39),"")</f>
        <v/>
      </c>
      <c r="P20" s="67" t="str">
        <f>IF(AND('Mapa final'!$Y$34="Alta",'Mapa final'!$AA$34="Menor"),CONCATENATE("R5C",'Mapa final'!$O$34),"")</f>
        <v/>
      </c>
      <c r="Q20" s="68" t="str">
        <f>IF(AND('Mapa final'!$Y$35="Alta",'Mapa final'!$AA$35="Menor"),CONCATENATE("R5C",'Mapa final'!$O$35),"")</f>
        <v/>
      </c>
      <c r="R20" s="68" t="str">
        <f>IF(AND('Mapa final'!$Y$36="Alta",'Mapa final'!$AA$36="Menor"),CONCATENATE("R5C",'Mapa final'!$O$36),"")</f>
        <v/>
      </c>
      <c r="S20" s="68" t="str">
        <f>IF(AND('Mapa final'!$Y$37="Alta",'Mapa final'!$AA$37="Menor"),CONCATENATE("R5C",'Mapa final'!$O$37),"")</f>
        <v/>
      </c>
      <c r="T20" s="68" t="str">
        <f>IF(AND('Mapa final'!$Y$38="Alta",'Mapa final'!$AA$38="Menor"),CONCATENATE("R5C",'Mapa final'!$O$38),"")</f>
        <v/>
      </c>
      <c r="U20" s="69" t="str">
        <f>IF(AND('Mapa final'!$Y$39="Alta",'Mapa final'!$AA$39="Menor"),CONCATENATE("R5C",'Mapa final'!$O$39),"")</f>
        <v/>
      </c>
      <c r="V20" s="51" t="str">
        <f>IF(AND('Mapa final'!$Y$34="Alta",'Mapa final'!$AA$34="Moderado"),CONCATENATE("R5C",'Mapa final'!$O$34),"")</f>
        <v/>
      </c>
      <c r="W20" s="52" t="str">
        <f>IF(AND('Mapa final'!$Y$35="Alta",'Mapa final'!$AA$35="Moderado"),CONCATENATE("R5C",'Mapa final'!$O$35),"")</f>
        <v/>
      </c>
      <c r="X20" s="57" t="str">
        <f>IF(AND('Mapa final'!$Y$36="Alta",'Mapa final'!$AA$36="Moderado"),CONCATENATE("R5C",'Mapa final'!$O$36),"")</f>
        <v/>
      </c>
      <c r="Y20" s="57" t="str">
        <f>IF(AND('Mapa final'!$Y$37="Alta",'Mapa final'!$AA$37="Moderado"),CONCATENATE("R5C",'Mapa final'!$O$37),"")</f>
        <v/>
      </c>
      <c r="Z20" s="57" t="str">
        <f>IF(AND('Mapa final'!$Y$38="Alta",'Mapa final'!$AA$38="Moderado"),CONCATENATE("R5C",'Mapa final'!$O$38),"")</f>
        <v/>
      </c>
      <c r="AA20" s="53" t="str">
        <f>IF(AND('Mapa final'!$Y$39="Alta",'Mapa final'!$AA$39="Moderado"),CONCATENATE("R5C",'Mapa final'!$O$39),"")</f>
        <v/>
      </c>
      <c r="AB20" s="51" t="str">
        <f>IF(AND('Mapa final'!$Y$34="Alta",'Mapa final'!$AA$34="Mayor"),CONCATENATE("R5C",'Mapa final'!$O$34),"")</f>
        <v/>
      </c>
      <c r="AC20" s="52" t="str">
        <f>IF(AND('Mapa final'!$Y$35="Alta",'Mapa final'!$AA$35="Mayor"),CONCATENATE("R5C",'Mapa final'!$O$35),"")</f>
        <v/>
      </c>
      <c r="AD20" s="57" t="str">
        <f>IF(AND('Mapa final'!$Y$36="Alta",'Mapa final'!$AA$36="Mayor"),CONCATENATE("R5C",'Mapa final'!$O$36),"")</f>
        <v/>
      </c>
      <c r="AE20" s="57" t="str">
        <f>IF(AND('Mapa final'!$Y$37="Alta",'Mapa final'!$AA$37="Mayor"),CONCATENATE("R5C",'Mapa final'!$O$37),"")</f>
        <v/>
      </c>
      <c r="AF20" s="57" t="str">
        <f>IF(AND('Mapa final'!$Y$38="Alta",'Mapa final'!$AA$38="Mayor"),CONCATENATE("R5C",'Mapa final'!$O$38),"")</f>
        <v/>
      </c>
      <c r="AG20" s="53" t="str">
        <f>IF(AND('Mapa final'!$Y$39="Alta",'Mapa final'!$AA$39="Mayor"),CONCATENATE("R5C",'Mapa final'!$O$39),"")</f>
        <v/>
      </c>
      <c r="AH20" s="54" t="str">
        <f>IF(AND('Mapa final'!$Y$34="Alta",'Mapa final'!$AA$34="Catastrófico"),CONCATENATE("R5C",'Mapa final'!$O$34),"")</f>
        <v/>
      </c>
      <c r="AI20" s="55" t="str">
        <f>IF(AND('Mapa final'!$Y$35="Alta",'Mapa final'!$AA$35="Catastrófico"),CONCATENATE("R5C",'Mapa final'!$O$35),"")</f>
        <v/>
      </c>
      <c r="AJ20" s="55" t="str">
        <f>IF(AND('Mapa final'!$Y$36="Alta",'Mapa final'!$AA$36="Catastrófico"),CONCATENATE("R5C",'Mapa final'!$O$36),"")</f>
        <v/>
      </c>
      <c r="AK20" s="55" t="str">
        <f>IF(AND('Mapa final'!$Y$37="Alta",'Mapa final'!$AA$37="Catastrófico"),CONCATENATE("R5C",'Mapa final'!$O$37),"")</f>
        <v/>
      </c>
      <c r="AL20" s="55" t="str">
        <f>IF(AND('Mapa final'!$Y$38="Alta",'Mapa final'!$AA$38="Catastrófico"),CONCATENATE("R5C",'Mapa final'!$O$38),"")</f>
        <v/>
      </c>
      <c r="AM20" s="56" t="str">
        <f>IF(AND('Mapa final'!$Y$39="Alta",'Mapa final'!$AA$39="Catastrófico"),CONCATENATE("R5C",'Mapa final'!$O$39),"")</f>
        <v/>
      </c>
      <c r="AN20" s="83"/>
      <c r="AO20" s="488"/>
      <c r="AP20" s="489"/>
      <c r="AQ20" s="489"/>
      <c r="AR20" s="489"/>
      <c r="AS20" s="489"/>
      <c r="AT20" s="490"/>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row>
    <row r="21" spans="1:76" ht="15" customHeight="1" x14ac:dyDescent="0.25">
      <c r="A21" s="83"/>
      <c r="B21" s="397"/>
      <c r="C21" s="397"/>
      <c r="D21" s="398"/>
      <c r="E21" s="498"/>
      <c r="F21" s="499"/>
      <c r="G21" s="499"/>
      <c r="H21" s="499"/>
      <c r="I21" s="497"/>
      <c r="J21" s="67" t="str">
        <f>IF(AND('Mapa final'!$Y$40="Alta",'Mapa final'!$AA$40="Leve"),CONCATENATE("R6C",'Mapa final'!$O$40),"")</f>
        <v/>
      </c>
      <c r="K21" s="68" t="str">
        <f>IF(AND('Mapa final'!$Y$41="Alta",'Mapa final'!$AA$41="Leve"),CONCATENATE("R6C",'Mapa final'!$O$41),"")</f>
        <v/>
      </c>
      <c r="L21" s="68" t="str">
        <f>IF(AND('Mapa final'!$Y$42="Alta",'Mapa final'!$AA$42="Leve"),CONCATENATE("R6C",'Mapa final'!$O$42),"")</f>
        <v/>
      </c>
      <c r="M21" s="68" t="str">
        <f>IF(AND('Mapa final'!$Y$43="Alta",'Mapa final'!$AA$43="Leve"),CONCATENATE("R6C",'Mapa final'!$O$43),"")</f>
        <v/>
      </c>
      <c r="N21" s="68" t="str">
        <f>IF(AND('Mapa final'!$Y$44="Alta",'Mapa final'!$AA$44="Leve"),CONCATENATE("R6C",'Mapa final'!$O$44),"")</f>
        <v/>
      </c>
      <c r="O21" s="69" t="str">
        <f>IF(AND('Mapa final'!$Y$45="Alta",'Mapa final'!$AA$45="Leve"),CONCATENATE("R6C",'Mapa final'!$O$45),"")</f>
        <v/>
      </c>
      <c r="P21" s="67" t="str">
        <f>IF(AND('Mapa final'!$Y$40="Alta",'Mapa final'!$AA$40="Menor"),CONCATENATE("R6C",'Mapa final'!$O$40),"")</f>
        <v/>
      </c>
      <c r="Q21" s="68" t="str">
        <f>IF(AND('Mapa final'!$Y$41="Alta",'Mapa final'!$AA$41="Menor"),CONCATENATE("R6C",'Mapa final'!$O$41),"")</f>
        <v/>
      </c>
      <c r="R21" s="68" t="str">
        <f>IF(AND('Mapa final'!$Y$42="Alta",'Mapa final'!$AA$42="Menor"),CONCATENATE("R6C",'Mapa final'!$O$42),"")</f>
        <v/>
      </c>
      <c r="S21" s="68" t="str">
        <f>IF(AND('Mapa final'!$Y$43="Alta",'Mapa final'!$AA$43="Menor"),CONCATENATE("R6C",'Mapa final'!$O$43),"")</f>
        <v/>
      </c>
      <c r="T21" s="68" t="str">
        <f>IF(AND('Mapa final'!$Y$44="Alta",'Mapa final'!$AA$44="Menor"),CONCATENATE("R6C",'Mapa final'!$O$44),"")</f>
        <v/>
      </c>
      <c r="U21" s="69" t="str">
        <f>IF(AND('Mapa final'!$Y$45="Alta",'Mapa final'!$AA$45="Menor"),CONCATENATE("R6C",'Mapa final'!$O$45),"")</f>
        <v/>
      </c>
      <c r="V21" s="51" t="str">
        <f>IF(AND('Mapa final'!$Y$40="Alta",'Mapa final'!$AA$40="Moderado"),CONCATENATE("R6C",'Mapa final'!$O$40),"")</f>
        <v/>
      </c>
      <c r="W21" s="52" t="str">
        <f>IF(AND('Mapa final'!$Y$41="Alta",'Mapa final'!$AA$41="Moderado"),CONCATENATE("R6C",'Mapa final'!$O$41),"")</f>
        <v/>
      </c>
      <c r="X21" s="57" t="str">
        <f>IF(AND('Mapa final'!$Y$42="Alta",'Mapa final'!$AA$42="Moderado"),CONCATENATE("R6C",'Mapa final'!$O$42),"")</f>
        <v/>
      </c>
      <c r="Y21" s="57" t="str">
        <f>IF(AND('Mapa final'!$Y$43="Alta",'Mapa final'!$AA$43="Moderado"),CONCATENATE("R6C",'Mapa final'!$O$43),"")</f>
        <v/>
      </c>
      <c r="Z21" s="57" t="str">
        <f>IF(AND('Mapa final'!$Y$44="Alta",'Mapa final'!$AA$44="Moderado"),CONCATENATE("R6C",'Mapa final'!$O$44),"")</f>
        <v/>
      </c>
      <c r="AA21" s="53" t="str">
        <f>IF(AND('Mapa final'!$Y$45="Alta",'Mapa final'!$AA$45="Moderado"),CONCATENATE("R6C",'Mapa final'!$O$45),"")</f>
        <v/>
      </c>
      <c r="AB21" s="51" t="str">
        <f>IF(AND('Mapa final'!$Y$40="Alta",'Mapa final'!$AA$40="Mayor"),CONCATENATE("R6C",'Mapa final'!$O$40),"")</f>
        <v/>
      </c>
      <c r="AC21" s="52" t="str">
        <f>IF(AND('Mapa final'!$Y$41="Alta",'Mapa final'!$AA$41="Mayor"),CONCATENATE("R6C",'Mapa final'!$O$41),"")</f>
        <v/>
      </c>
      <c r="AD21" s="57" t="str">
        <f>IF(AND('Mapa final'!$Y$42="Alta",'Mapa final'!$AA$42="Mayor"),CONCATENATE("R6C",'Mapa final'!$O$42),"")</f>
        <v/>
      </c>
      <c r="AE21" s="57" t="str">
        <f>IF(AND('Mapa final'!$Y$43="Alta",'Mapa final'!$AA$43="Mayor"),CONCATENATE("R6C",'Mapa final'!$O$43),"")</f>
        <v/>
      </c>
      <c r="AF21" s="57" t="str">
        <f>IF(AND('Mapa final'!$Y$44="Alta",'Mapa final'!$AA$44="Mayor"),CONCATENATE("R6C",'Mapa final'!$O$44),"")</f>
        <v/>
      </c>
      <c r="AG21" s="53" t="str">
        <f>IF(AND('Mapa final'!$Y$45="Alta",'Mapa final'!$AA$45="Mayor"),CONCATENATE("R6C",'Mapa final'!$O$45),"")</f>
        <v/>
      </c>
      <c r="AH21" s="54" t="str">
        <f>IF(AND('Mapa final'!$Y$40="Alta",'Mapa final'!$AA$40="Catastrófico"),CONCATENATE("R6C",'Mapa final'!$O$40),"")</f>
        <v/>
      </c>
      <c r="AI21" s="55" t="str">
        <f>IF(AND('Mapa final'!$Y$41="Alta",'Mapa final'!$AA$41="Catastrófico"),CONCATENATE("R6C",'Mapa final'!$O$41),"")</f>
        <v/>
      </c>
      <c r="AJ21" s="55" t="str">
        <f>IF(AND('Mapa final'!$Y$42="Alta",'Mapa final'!$AA$42="Catastrófico"),CONCATENATE("R6C",'Mapa final'!$O$42),"")</f>
        <v/>
      </c>
      <c r="AK21" s="55" t="str">
        <f>IF(AND('Mapa final'!$Y$43="Alta",'Mapa final'!$AA$43="Catastrófico"),CONCATENATE("R6C",'Mapa final'!$O$43),"")</f>
        <v/>
      </c>
      <c r="AL21" s="55" t="str">
        <f>IF(AND('Mapa final'!$Y$44="Alta",'Mapa final'!$AA$44="Catastrófico"),CONCATENATE("R6C",'Mapa final'!$O$44),"")</f>
        <v/>
      </c>
      <c r="AM21" s="56" t="str">
        <f>IF(AND('Mapa final'!$Y$45="Alta",'Mapa final'!$AA$45="Catastrófico"),CONCATENATE("R6C",'Mapa final'!$O$45),"")</f>
        <v/>
      </c>
      <c r="AN21" s="83"/>
      <c r="AO21" s="488"/>
      <c r="AP21" s="489"/>
      <c r="AQ21" s="489"/>
      <c r="AR21" s="489"/>
      <c r="AS21" s="489"/>
      <c r="AT21" s="490"/>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row>
    <row r="22" spans="1:76" ht="15" customHeight="1" x14ac:dyDescent="0.25">
      <c r="A22" s="83"/>
      <c r="B22" s="397"/>
      <c r="C22" s="397"/>
      <c r="D22" s="398"/>
      <c r="E22" s="498"/>
      <c r="F22" s="499"/>
      <c r="G22" s="499"/>
      <c r="H22" s="499"/>
      <c r="I22" s="497"/>
      <c r="J22" s="67" t="str">
        <f>IF(AND('Mapa final'!$Y$46="Alta",'Mapa final'!$AA$46="Leve"),CONCATENATE("R7C",'Mapa final'!$O$46),"")</f>
        <v/>
      </c>
      <c r="K22" s="68" t="str">
        <f>IF(AND('Mapa final'!$Y$47="Alta",'Mapa final'!$AA$47="Leve"),CONCATENATE("R7C",'Mapa final'!$O$47),"")</f>
        <v/>
      </c>
      <c r="L22" s="68" t="str">
        <f>IF(AND('Mapa final'!$Y$48="Alta",'Mapa final'!$AA$48="Leve"),CONCATENATE("R7C",'Mapa final'!$O$48),"")</f>
        <v/>
      </c>
      <c r="M22" s="68" t="str">
        <f>IF(AND('Mapa final'!$Y$49="Alta",'Mapa final'!$AA$49="Leve"),CONCATENATE("R7C",'Mapa final'!$O$49),"")</f>
        <v/>
      </c>
      <c r="N22" s="68" t="str">
        <f>IF(AND('Mapa final'!$Y$50="Alta",'Mapa final'!$AA$50="Leve"),CONCATENATE("R7C",'Mapa final'!$O$50),"")</f>
        <v/>
      </c>
      <c r="O22" s="69" t="str">
        <f>IF(AND('Mapa final'!$Y$51="Alta",'Mapa final'!$AA$51="Leve"),CONCATENATE("R7C",'Mapa final'!$O$51),"")</f>
        <v/>
      </c>
      <c r="P22" s="67" t="str">
        <f>IF(AND('Mapa final'!$Y$46="Alta",'Mapa final'!$AA$46="Menor"),CONCATENATE("R7C",'Mapa final'!$O$46),"")</f>
        <v/>
      </c>
      <c r="Q22" s="68" t="str">
        <f>IF(AND('Mapa final'!$Y$47="Alta",'Mapa final'!$AA$47="Menor"),CONCATENATE("R7C",'Mapa final'!$O$47),"")</f>
        <v/>
      </c>
      <c r="R22" s="68" t="str">
        <f>IF(AND('Mapa final'!$Y$48="Alta",'Mapa final'!$AA$48="Menor"),CONCATENATE("R7C",'Mapa final'!$O$48),"")</f>
        <v/>
      </c>
      <c r="S22" s="68" t="str">
        <f>IF(AND('Mapa final'!$Y$49="Alta",'Mapa final'!$AA$49="Menor"),CONCATENATE("R7C",'Mapa final'!$O$49),"")</f>
        <v/>
      </c>
      <c r="T22" s="68" t="str">
        <f>IF(AND('Mapa final'!$Y$50="Alta",'Mapa final'!$AA$50="Menor"),CONCATENATE("R7C",'Mapa final'!$O$50),"")</f>
        <v/>
      </c>
      <c r="U22" s="69" t="str">
        <f>IF(AND('Mapa final'!$Y$51="Alta",'Mapa final'!$AA$51="Menor"),CONCATENATE("R7C",'Mapa final'!$O$51),"")</f>
        <v/>
      </c>
      <c r="V22" s="51" t="str">
        <f>IF(AND('Mapa final'!$Y$46="Alta",'Mapa final'!$AA$46="Moderado"),CONCATENATE("R7C",'Mapa final'!$O$46),"")</f>
        <v/>
      </c>
      <c r="W22" s="52" t="str">
        <f>IF(AND('Mapa final'!$Y$47="Alta",'Mapa final'!$AA$47="Moderado"),CONCATENATE("R7C",'Mapa final'!$O$47),"")</f>
        <v/>
      </c>
      <c r="X22" s="57" t="str">
        <f>IF(AND('Mapa final'!$Y$48="Alta",'Mapa final'!$AA$48="Moderado"),CONCATENATE("R7C",'Mapa final'!$O$48),"")</f>
        <v/>
      </c>
      <c r="Y22" s="57" t="str">
        <f>IF(AND('Mapa final'!$Y$49="Alta",'Mapa final'!$AA$49="Moderado"),CONCATENATE("R7C",'Mapa final'!$O$49),"")</f>
        <v/>
      </c>
      <c r="Z22" s="57" t="str">
        <f>IF(AND('Mapa final'!$Y$50="Alta",'Mapa final'!$AA$50="Moderado"),CONCATENATE("R7C",'Mapa final'!$O$50),"")</f>
        <v/>
      </c>
      <c r="AA22" s="53" t="str">
        <f>IF(AND('Mapa final'!$Y$51="Alta",'Mapa final'!$AA$51="Moderado"),CONCATENATE("R7C",'Mapa final'!$O$51),"")</f>
        <v/>
      </c>
      <c r="AB22" s="51" t="str">
        <f>IF(AND('Mapa final'!$Y$46="Alta",'Mapa final'!$AA$46="Mayor"),CONCATENATE("R7C",'Mapa final'!$O$46),"")</f>
        <v/>
      </c>
      <c r="AC22" s="52" t="str">
        <f>IF(AND('Mapa final'!$Y$47="Alta",'Mapa final'!$AA$47="Mayor"),CONCATENATE("R7C",'Mapa final'!$O$47),"")</f>
        <v/>
      </c>
      <c r="AD22" s="57" t="str">
        <f>IF(AND('Mapa final'!$Y$48="Alta",'Mapa final'!$AA$48="Mayor"),CONCATENATE("R7C",'Mapa final'!$O$48),"")</f>
        <v/>
      </c>
      <c r="AE22" s="57" t="str">
        <f>IF(AND('Mapa final'!$Y$49="Alta",'Mapa final'!$AA$49="Mayor"),CONCATENATE("R7C",'Mapa final'!$O$49),"")</f>
        <v/>
      </c>
      <c r="AF22" s="57" t="str">
        <f>IF(AND('Mapa final'!$Y$50="Alta",'Mapa final'!$AA$50="Mayor"),CONCATENATE("R7C",'Mapa final'!$O$50),"")</f>
        <v/>
      </c>
      <c r="AG22" s="53" t="str">
        <f>IF(AND('Mapa final'!$Y$51="Alta",'Mapa final'!$AA$51="Mayor"),CONCATENATE("R7C",'Mapa final'!$O$51),"")</f>
        <v/>
      </c>
      <c r="AH22" s="54" t="str">
        <f>IF(AND('Mapa final'!$Y$46="Alta",'Mapa final'!$AA$46="Catastrófico"),CONCATENATE("R7C",'Mapa final'!$O$46),"")</f>
        <v/>
      </c>
      <c r="AI22" s="55" t="str">
        <f>IF(AND('Mapa final'!$Y$47="Alta",'Mapa final'!$AA$47="Catastrófico"),CONCATENATE("R7C",'Mapa final'!$O$47),"")</f>
        <v/>
      </c>
      <c r="AJ22" s="55" t="str">
        <f>IF(AND('Mapa final'!$Y$48="Alta",'Mapa final'!$AA$48="Catastrófico"),CONCATENATE("R7C",'Mapa final'!$O$48),"")</f>
        <v/>
      </c>
      <c r="AK22" s="55" t="str">
        <f>IF(AND('Mapa final'!$Y$49="Alta",'Mapa final'!$AA$49="Catastrófico"),CONCATENATE("R7C",'Mapa final'!$O$49),"")</f>
        <v/>
      </c>
      <c r="AL22" s="55" t="str">
        <f>IF(AND('Mapa final'!$Y$50="Alta",'Mapa final'!$AA$50="Catastrófico"),CONCATENATE("R7C",'Mapa final'!$O$50),"")</f>
        <v/>
      </c>
      <c r="AM22" s="56" t="str">
        <f>IF(AND('Mapa final'!$Y$51="Alta",'Mapa final'!$AA$51="Catastrófico"),CONCATENATE("R7C",'Mapa final'!$O$51),"")</f>
        <v/>
      </c>
      <c r="AN22" s="83"/>
      <c r="AO22" s="488"/>
      <c r="AP22" s="489"/>
      <c r="AQ22" s="489"/>
      <c r="AR22" s="489"/>
      <c r="AS22" s="489"/>
      <c r="AT22" s="490"/>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row>
    <row r="23" spans="1:76" ht="15" customHeight="1" x14ac:dyDescent="0.25">
      <c r="A23" s="83"/>
      <c r="B23" s="397"/>
      <c r="C23" s="397"/>
      <c r="D23" s="398"/>
      <c r="E23" s="498"/>
      <c r="F23" s="499"/>
      <c r="G23" s="499"/>
      <c r="H23" s="499"/>
      <c r="I23" s="497"/>
      <c r="J23" s="67" t="str">
        <f>IF(AND('Mapa final'!$Y$52="Alta",'Mapa final'!$AA$52="Leve"),CONCATENATE("R8C",'Mapa final'!$O$52),"")</f>
        <v/>
      </c>
      <c r="K23" s="68" t="str">
        <f>IF(AND('Mapa final'!$Y$53="Alta",'Mapa final'!$AA$53="Leve"),CONCATENATE("R8C",'Mapa final'!$O$53),"")</f>
        <v/>
      </c>
      <c r="L23" s="68" t="str">
        <f>IF(AND('Mapa final'!$Y$54="Alta",'Mapa final'!$AA$54="Leve"),CONCATENATE("R8C",'Mapa final'!$O$54),"")</f>
        <v/>
      </c>
      <c r="M23" s="68" t="str">
        <f>IF(AND('Mapa final'!$Y$55="Alta",'Mapa final'!$AA$55="Leve"),CONCATENATE("R8C",'Mapa final'!$O$55),"")</f>
        <v/>
      </c>
      <c r="N23" s="68" t="str">
        <f>IF(AND('Mapa final'!$Y$56="Alta",'Mapa final'!$AA$56="Leve"),CONCATENATE("R8C",'Mapa final'!$O$56),"")</f>
        <v/>
      </c>
      <c r="O23" s="69" t="str">
        <f>IF(AND('Mapa final'!$Y$57="Alta",'Mapa final'!$AA$57="Leve"),CONCATENATE("R8C",'Mapa final'!$O$57),"")</f>
        <v/>
      </c>
      <c r="P23" s="67" t="str">
        <f>IF(AND('Mapa final'!$Y$52="Alta",'Mapa final'!$AA$52="Menor"),CONCATENATE("R8C",'Mapa final'!$O$52),"")</f>
        <v/>
      </c>
      <c r="Q23" s="68" t="str">
        <f>IF(AND('Mapa final'!$Y$53="Alta",'Mapa final'!$AA$53="Menor"),CONCATENATE("R8C",'Mapa final'!$O$53),"")</f>
        <v/>
      </c>
      <c r="R23" s="68" t="str">
        <f>IF(AND('Mapa final'!$Y$54="Alta",'Mapa final'!$AA$54="Menor"),CONCATENATE("R8C",'Mapa final'!$O$54),"")</f>
        <v/>
      </c>
      <c r="S23" s="68" t="str">
        <f>IF(AND('Mapa final'!$Y$55="Alta",'Mapa final'!$AA$55="Menor"),CONCATENATE("R8C",'Mapa final'!$O$55),"")</f>
        <v/>
      </c>
      <c r="T23" s="68" t="str">
        <f>IF(AND('Mapa final'!$Y$56="Alta",'Mapa final'!$AA$56="Menor"),CONCATENATE("R8C",'Mapa final'!$O$56),"")</f>
        <v/>
      </c>
      <c r="U23" s="69" t="str">
        <f>IF(AND('Mapa final'!$Y$57="Alta",'Mapa final'!$AA$57="Menor"),CONCATENATE("R8C",'Mapa final'!$O$57),"")</f>
        <v/>
      </c>
      <c r="V23" s="51" t="str">
        <f>IF(AND('Mapa final'!$Y$52="Alta",'Mapa final'!$AA$52="Moderado"),CONCATENATE("R8C",'Mapa final'!$O$52),"")</f>
        <v/>
      </c>
      <c r="W23" s="52" t="str">
        <f>IF(AND('Mapa final'!$Y$53="Alta",'Mapa final'!$AA$53="Moderado"),CONCATENATE("R8C",'Mapa final'!$O$53),"")</f>
        <v/>
      </c>
      <c r="X23" s="57" t="str">
        <f>IF(AND('Mapa final'!$Y$54="Alta",'Mapa final'!$AA$54="Moderado"),CONCATENATE("R8C",'Mapa final'!$O$54),"")</f>
        <v/>
      </c>
      <c r="Y23" s="57" t="str">
        <f>IF(AND('Mapa final'!$Y$55="Alta",'Mapa final'!$AA$55="Moderado"),CONCATENATE("R8C",'Mapa final'!$O$55),"")</f>
        <v/>
      </c>
      <c r="Z23" s="57" t="str">
        <f>IF(AND('Mapa final'!$Y$56="Alta",'Mapa final'!$AA$56="Moderado"),CONCATENATE("R8C",'Mapa final'!$O$56),"")</f>
        <v/>
      </c>
      <c r="AA23" s="53" t="str">
        <f>IF(AND('Mapa final'!$Y$57="Alta",'Mapa final'!$AA$57="Moderado"),CONCATENATE("R8C",'Mapa final'!$O$57),"")</f>
        <v/>
      </c>
      <c r="AB23" s="51" t="str">
        <f>IF(AND('Mapa final'!$Y$52="Alta",'Mapa final'!$AA$52="Mayor"),CONCATENATE("R8C",'Mapa final'!$O$52),"")</f>
        <v/>
      </c>
      <c r="AC23" s="52" t="str">
        <f>IF(AND('Mapa final'!$Y$53="Alta",'Mapa final'!$AA$53="Mayor"),CONCATENATE("R8C",'Mapa final'!$O$53),"")</f>
        <v/>
      </c>
      <c r="AD23" s="57" t="str">
        <f>IF(AND('Mapa final'!$Y$54="Alta",'Mapa final'!$AA$54="Mayor"),CONCATENATE("R8C",'Mapa final'!$O$54),"")</f>
        <v/>
      </c>
      <c r="AE23" s="57" t="str">
        <f>IF(AND('Mapa final'!$Y$55="Alta",'Mapa final'!$AA$55="Mayor"),CONCATENATE("R8C",'Mapa final'!$O$55),"")</f>
        <v/>
      </c>
      <c r="AF23" s="57" t="str">
        <f>IF(AND('Mapa final'!$Y$56="Alta",'Mapa final'!$AA$56="Mayor"),CONCATENATE("R8C",'Mapa final'!$O$56),"")</f>
        <v/>
      </c>
      <c r="AG23" s="53" t="str">
        <f>IF(AND('Mapa final'!$Y$57="Alta",'Mapa final'!$AA$57="Mayor"),CONCATENATE("R8C",'Mapa final'!$O$57),"")</f>
        <v/>
      </c>
      <c r="AH23" s="54" t="str">
        <f>IF(AND('Mapa final'!$Y$52="Alta",'Mapa final'!$AA$52="Catastrófico"),CONCATENATE("R8C",'Mapa final'!$O$52),"")</f>
        <v/>
      </c>
      <c r="AI23" s="55" t="str">
        <f>IF(AND('Mapa final'!$Y$53="Alta",'Mapa final'!$AA$53="Catastrófico"),CONCATENATE("R8C",'Mapa final'!$O$53),"")</f>
        <v/>
      </c>
      <c r="AJ23" s="55" t="str">
        <f>IF(AND('Mapa final'!$Y$54="Alta",'Mapa final'!$AA$54="Catastrófico"),CONCATENATE("R8C",'Mapa final'!$O$54),"")</f>
        <v/>
      </c>
      <c r="AK23" s="55" t="str">
        <f>IF(AND('Mapa final'!$Y$55="Alta",'Mapa final'!$AA$55="Catastrófico"),CONCATENATE("R8C",'Mapa final'!$O$55),"")</f>
        <v/>
      </c>
      <c r="AL23" s="55" t="str">
        <f>IF(AND('Mapa final'!$Y$56="Alta",'Mapa final'!$AA$56="Catastrófico"),CONCATENATE("R8C",'Mapa final'!$O$56),"")</f>
        <v/>
      </c>
      <c r="AM23" s="56" t="str">
        <f>IF(AND('Mapa final'!$Y$57="Alta",'Mapa final'!$AA$57="Catastrófico"),CONCATENATE("R8C",'Mapa final'!$O$57),"")</f>
        <v/>
      </c>
      <c r="AN23" s="83"/>
      <c r="AO23" s="488"/>
      <c r="AP23" s="489"/>
      <c r="AQ23" s="489"/>
      <c r="AR23" s="489"/>
      <c r="AS23" s="489"/>
      <c r="AT23" s="490"/>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row>
    <row r="24" spans="1:76" ht="15" customHeight="1" x14ac:dyDescent="0.25">
      <c r="A24" s="83"/>
      <c r="B24" s="397"/>
      <c r="C24" s="397"/>
      <c r="D24" s="398"/>
      <c r="E24" s="498"/>
      <c r="F24" s="499"/>
      <c r="G24" s="499"/>
      <c r="H24" s="499"/>
      <c r="I24" s="497"/>
      <c r="J24" s="67" t="str">
        <f>IF(AND('Mapa final'!$Y$58="Alta",'Mapa final'!$AA$58="Leve"),CONCATENATE("R9C",'Mapa final'!$O$58),"")</f>
        <v/>
      </c>
      <c r="K24" s="68" t="str">
        <f>IF(AND('Mapa final'!$Y$59="Alta",'Mapa final'!$AA$59="Leve"),CONCATENATE("R9C",'Mapa final'!$O$59),"")</f>
        <v/>
      </c>
      <c r="L24" s="68" t="str">
        <f>IF(AND('Mapa final'!$Y$60="Alta",'Mapa final'!$AA$60="Leve"),CONCATENATE("R9C",'Mapa final'!$O$60),"")</f>
        <v/>
      </c>
      <c r="M24" s="68" t="str">
        <f>IF(AND('Mapa final'!$Y$61="Alta",'Mapa final'!$AA$61="Leve"),CONCATENATE("R9C",'Mapa final'!$O$61),"")</f>
        <v/>
      </c>
      <c r="N24" s="68" t="str">
        <f>IF(AND('Mapa final'!$Y$62="Alta",'Mapa final'!$AA$62="Leve"),CONCATENATE("R9C",'Mapa final'!$O$62),"")</f>
        <v/>
      </c>
      <c r="O24" s="69" t="str">
        <f>IF(AND('Mapa final'!$Y$63="Alta",'Mapa final'!$AA$63="Leve"),CONCATENATE("R9C",'Mapa final'!$O$63),"")</f>
        <v/>
      </c>
      <c r="P24" s="67" t="str">
        <f>IF(AND('Mapa final'!$Y$58="Alta",'Mapa final'!$AA$58="Menor"),CONCATENATE("R9C",'Mapa final'!$O$58),"")</f>
        <v/>
      </c>
      <c r="Q24" s="68" t="str">
        <f>IF(AND('Mapa final'!$Y$59="Alta",'Mapa final'!$AA$59="Menor"),CONCATENATE("R9C",'Mapa final'!$O$59),"")</f>
        <v/>
      </c>
      <c r="R24" s="68" t="str">
        <f>IF(AND('Mapa final'!$Y$60="Alta",'Mapa final'!$AA$60="Menor"),CONCATENATE("R9C",'Mapa final'!$O$60),"")</f>
        <v/>
      </c>
      <c r="S24" s="68" t="str">
        <f>IF(AND('Mapa final'!$Y$61="Alta",'Mapa final'!$AA$61="Menor"),CONCATENATE("R9C",'Mapa final'!$O$61),"")</f>
        <v/>
      </c>
      <c r="T24" s="68" t="str">
        <f>IF(AND('Mapa final'!$Y$62="Alta",'Mapa final'!$AA$62="Menor"),CONCATENATE("R9C",'Mapa final'!$O$62),"")</f>
        <v/>
      </c>
      <c r="U24" s="69" t="str">
        <f>IF(AND('Mapa final'!$Y$63="Alta",'Mapa final'!$AA$63="Menor"),CONCATENATE("R9C",'Mapa final'!$O$63),"")</f>
        <v/>
      </c>
      <c r="V24" s="51" t="str">
        <f>IF(AND('Mapa final'!$Y$58="Alta",'Mapa final'!$AA$58="Moderado"),CONCATENATE("R9C",'Mapa final'!$O$58),"")</f>
        <v/>
      </c>
      <c r="W24" s="52" t="str">
        <f>IF(AND('Mapa final'!$Y$59="Alta",'Mapa final'!$AA$59="Moderado"),CONCATENATE("R9C",'Mapa final'!$O$59),"")</f>
        <v/>
      </c>
      <c r="X24" s="57" t="str">
        <f>IF(AND('Mapa final'!$Y$60="Alta",'Mapa final'!$AA$60="Moderado"),CONCATENATE("R9C",'Mapa final'!$O$60),"")</f>
        <v/>
      </c>
      <c r="Y24" s="57" t="str">
        <f>IF(AND('Mapa final'!$Y$61="Alta",'Mapa final'!$AA$61="Moderado"),CONCATENATE("R9C",'Mapa final'!$O$61),"")</f>
        <v/>
      </c>
      <c r="Z24" s="57" t="str">
        <f>IF(AND('Mapa final'!$Y$62="Alta",'Mapa final'!$AA$62="Moderado"),CONCATENATE("R9C",'Mapa final'!$O$62),"")</f>
        <v/>
      </c>
      <c r="AA24" s="53" t="str">
        <f>IF(AND('Mapa final'!$Y$63="Alta",'Mapa final'!$AA$63="Moderado"),CONCATENATE("R9C",'Mapa final'!$O$63),"")</f>
        <v/>
      </c>
      <c r="AB24" s="51" t="str">
        <f>IF(AND('Mapa final'!$Y$58="Alta",'Mapa final'!$AA$58="Mayor"),CONCATENATE("R9C",'Mapa final'!$O$58),"")</f>
        <v/>
      </c>
      <c r="AC24" s="52" t="str">
        <f>IF(AND('Mapa final'!$Y$59="Alta",'Mapa final'!$AA$59="Mayor"),CONCATENATE("R9C",'Mapa final'!$O$59),"")</f>
        <v/>
      </c>
      <c r="AD24" s="57" t="str">
        <f>IF(AND('Mapa final'!$Y$60="Alta",'Mapa final'!$AA$60="Mayor"),CONCATENATE("R9C",'Mapa final'!$O$60),"")</f>
        <v/>
      </c>
      <c r="AE24" s="57" t="str">
        <f>IF(AND('Mapa final'!$Y$61="Alta",'Mapa final'!$AA$61="Mayor"),CONCATENATE("R9C",'Mapa final'!$O$61),"")</f>
        <v/>
      </c>
      <c r="AF24" s="57" t="str">
        <f>IF(AND('Mapa final'!$Y$62="Alta",'Mapa final'!$AA$62="Mayor"),CONCATENATE("R9C",'Mapa final'!$O$62),"")</f>
        <v/>
      </c>
      <c r="AG24" s="53" t="str">
        <f>IF(AND('Mapa final'!$Y$63="Alta",'Mapa final'!$AA$63="Mayor"),CONCATENATE("R9C",'Mapa final'!$O$63),"")</f>
        <v/>
      </c>
      <c r="AH24" s="54" t="str">
        <f>IF(AND('Mapa final'!$Y$58="Alta",'Mapa final'!$AA$58="Catastrófico"),CONCATENATE("R9C",'Mapa final'!$O$58),"")</f>
        <v/>
      </c>
      <c r="AI24" s="55" t="str">
        <f>IF(AND('Mapa final'!$Y$59="Alta",'Mapa final'!$AA$59="Catastrófico"),CONCATENATE("R9C",'Mapa final'!$O$59),"")</f>
        <v/>
      </c>
      <c r="AJ24" s="55" t="str">
        <f>IF(AND('Mapa final'!$Y$60="Alta",'Mapa final'!$AA$60="Catastrófico"),CONCATENATE("R9C",'Mapa final'!$O$60),"")</f>
        <v/>
      </c>
      <c r="AK24" s="55" t="str">
        <f>IF(AND('Mapa final'!$Y$61="Alta",'Mapa final'!$AA$61="Catastrófico"),CONCATENATE("R9C",'Mapa final'!$O$61),"")</f>
        <v/>
      </c>
      <c r="AL24" s="55" t="str">
        <f>IF(AND('Mapa final'!$Y$62="Alta",'Mapa final'!$AA$62="Catastrófico"),CONCATENATE("R9C",'Mapa final'!$O$62),"")</f>
        <v/>
      </c>
      <c r="AM24" s="56" t="str">
        <f>IF(AND('Mapa final'!$Y$63="Alta",'Mapa final'!$AA$63="Catastrófico"),CONCATENATE("R9C",'Mapa final'!$O$63),"")</f>
        <v/>
      </c>
      <c r="AN24" s="83"/>
      <c r="AO24" s="488"/>
      <c r="AP24" s="489"/>
      <c r="AQ24" s="489"/>
      <c r="AR24" s="489"/>
      <c r="AS24" s="489"/>
      <c r="AT24" s="490"/>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row>
    <row r="25" spans="1:76" ht="15.75" customHeight="1" thickBot="1" x14ac:dyDescent="0.3">
      <c r="A25" s="83"/>
      <c r="B25" s="397"/>
      <c r="C25" s="397"/>
      <c r="D25" s="398"/>
      <c r="E25" s="500"/>
      <c r="F25" s="501"/>
      <c r="G25" s="501"/>
      <c r="H25" s="501"/>
      <c r="I25" s="501"/>
      <c r="J25" s="70" t="str">
        <f>IF(AND('Mapa final'!$Y$64="Alta",'Mapa final'!$AA$64="Leve"),CONCATENATE("R10C",'Mapa final'!$O$64),"")</f>
        <v/>
      </c>
      <c r="K25" s="71" t="str">
        <f>IF(AND('Mapa final'!$Y$65="Alta",'Mapa final'!$AA$65="Leve"),CONCATENATE("R10C",'Mapa final'!$O$65),"")</f>
        <v/>
      </c>
      <c r="L25" s="71" t="str">
        <f>IF(AND('Mapa final'!$Y$66="Alta",'Mapa final'!$AA$66="Leve"),CONCATENATE("R10C",'Mapa final'!$O$66),"")</f>
        <v/>
      </c>
      <c r="M25" s="71" t="str">
        <f>IF(AND('Mapa final'!$Y$67="Alta",'Mapa final'!$AA$67="Leve"),CONCATENATE("R10C",'Mapa final'!$O$67),"")</f>
        <v/>
      </c>
      <c r="N25" s="71" t="str">
        <f>IF(AND('Mapa final'!$Y$68="Alta",'Mapa final'!$AA$68="Leve"),CONCATENATE("R10C",'Mapa final'!$O$68),"")</f>
        <v/>
      </c>
      <c r="O25" s="72" t="str">
        <f>IF(AND('Mapa final'!$Y$69="Alta",'Mapa final'!$AA$69="Leve"),CONCATENATE("R10C",'Mapa final'!$O$69),"")</f>
        <v/>
      </c>
      <c r="P25" s="70" t="str">
        <f>IF(AND('Mapa final'!$Y$64="Alta",'Mapa final'!$AA$64="Menor"),CONCATENATE("R10C",'Mapa final'!$O$64),"")</f>
        <v/>
      </c>
      <c r="Q25" s="71" t="str">
        <f>IF(AND('Mapa final'!$Y$65="Alta",'Mapa final'!$AA$65="Menor"),CONCATENATE("R10C",'Mapa final'!$O$65),"")</f>
        <v/>
      </c>
      <c r="R25" s="71" t="str">
        <f>IF(AND('Mapa final'!$Y$66="Alta",'Mapa final'!$AA$66="Menor"),CONCATENATE("R10C",'Mapa final'!$O$66),"")</f>
        <v/>
      </c>
      <c r="S25" s="71" t="str">
        <f>IF(AND('Mapa final'!$Y$67="Alta",'Mapa final'!$AA$67="Menor"),CONCATENATE("R10C",'Mapa final'!$O$67),"")</f>
        <v/>
      </c>
      <c r="T25" s="71" t="str">
        <f>IF(AND('Mapa final'!$Y$68="Alta",'Mapa final'!$AA$68="Menor"),CONCATENATE("R10C",'Mapa final'!$O$68),"")</f>
        <v/>
      </c>
      <c r="U25" s="72" t="str">
        <f>IF(AND('Mapa final'!$Y$69="Alta",'Mapa final'!$AA$69="Menor"),CONCATENATE("R10C",'Mapa final'!$O$69),"")</f>
        <v/>
      </c>
      <c r="V25" s="58" t="str">
        <f>IF(AND('Mapa final'!$Y$64="Alta",'Mapa final'!$AA$64="Moderado"),CONCATENATE("R10C",'Mapa final'!$O$64),"")</f>
        <v/>
      </c>
      <c r="W25" s="59" t="str">
        <f>IF(AND('Mapa final'!$Y$65="Alta",'Mapa final'!$AA$65="Moderado"),CONCATENATE("R10C",'Mapa final'!$O$65),"")</f>
        <v/>
      </c>
      <c r="X25" s="59" t="str">
        <f>IF(AND('Mapa final'!$Y$66="Alta",'Mapa final'!$AA$66="Moderado"),CONCATENATE("R10C",'Mapa final'!$O$66),"")</f>
        <v/>
      </c>
      <c r="Y25" s="59" t="str">
        <f>IF(AND('Mapa final'!$Y$67="Alta",'Mapa final'!$AA$67="Moderado"),CONCATENATE("R10C",'Mapa final'!$O$67),"")</f>
        <v/>
      </c>
      <c r="Z25" s="59" t="str">
        <f>IF(AND('Mapa final'!$Y$68="Alta",'Mapa final'!$AA$68="Moderado"),CONCATENATE("R10C",'Mapa final'!$O$68),"")</f>
        <v/>
      </c>
      <c r="AA25" s="60" t="str">
        <f>IF(AND('Mapa final'!$Y$69="Alta",'Mapa final'!$AA$69="Moderado"),CONCATENATE("R10C",'Mapa final'!$O$69),"")</f>
        <v/>
      </c>
      <c r="AB25" s="58" t="str">
        <f>IF(AND('Mapa final'!$Y$64="Alta",'Mapa final'!$AA$64="Mayor"),CONCATENATE("R10C",'Mapa final'!$O$64),"")</f>
        <v/>
      </c>
      <c r="AC25" s="59" t="str">
        <f>IF(AND('Mapa final'!$Y$65="Alta",'Mapa final'!$AA$65="Mayor"),CONCATENATE("R10C",'Mapa final'!$O$65),"")</f>
        <v/>
      </c>
      <c r="AD25" s="59" t="str">
        <f>IF(AND('Mapa final'!$Y$66="Alta",'Mapa final'!$AA$66="Mayor"),CONCATENATE("R10C",'Mapa final'!$O$66),"")</f>
        <v/>
      </c>
      <c r="AE25" s="59" t="str">
        <f>IF(AND('Mapa final'!$Y$67="Alta",'Mapa final'!$AA$67="Mayor"),CONCATENATE("R10C",'Mapa final'!$O$67),"")</f>
        <v/>
      </c>
      <c r="AF25" s="59" t="str">
        <f>IF(AND('Mapa final'!$Y$68="Alta",'Mapa final'!$AA$68="Mayor"),CONCATENATE("R10C",'Mapa final'!$O$68),"")</f>
        <v/>
      </c>
      <c r="AG25" s="60" t="str">
        <f>IF(AND('Mapa final'!$Y$69="Alta",'Mapa final'!$AA$69="Mayor"),CONCATENATE("R10C",'Mapa final'!$O$69),"")</f>
        <v/>
      </c>
      <c r="AH25" s="61" t="str">
        <f>IF(AND('Mapa final'!$Y$64="Alta",'Mapa final'!$AA$64="Catastrófico"),CONCATENATE("R10C",'Mapa final'!$O$64),"")</f>
        <v/>
      </c>
      <c r="AI25" s="62" t="str">
        <f>IF(AND('Mapa final'!$Y$65="Alta",'Mapa final'!$AA$65="Catastrófico"),CONCATENATE("R10C",'Mapa final'!$O$65),"")</f>
        <v/>
      </c>
      <c r="AJ25" s="62" t="str">
        <f>IF(AND('Mapa final'!$Y$66="Alta",'Mapa final'!$AA$66="Catastrófico"),CONCATENATE("R10C",'Mapa final'!$O$66),"")</f>
        <v/>
      </c>
      <c r="AK25" s="62" t="str">
        <f>IF(AND('Mapa final'!$Y$67="Alta",'Mapa final'!$AA$67="Catastrófico"),CONCATENATE("R10C",'Mapa final'!$O$67),"")</f>
        <v/>
      </c>
      <c r="AL25" s="62" t="str">
        <f>IF(AND('Mapa final'!$Y$68="Alta",'Mapa final'!$AA$68="Catastrófico"),CONCATENATE("R10C",'Mapa final'!$O$68),"")</f>
        <v/>
      </c>
      <c r="AM25" s="63" t="str">
        <f>IF(AND('Mapa final'!$Y$69="Alta",'Mapa final'!$AA$69="Catastrófico"),CONCATENATE("R10C",'Mapa final'!$O$69),"")</f>
        <v/>
      </c>
      <c r="AN25" s="83"/>
      <c r="AO25" s="491"/>
      <c r="AP25" s="492"/>
      <c r="AQ25" s="492"/>
      <c r="AR25" s="492"/>
      <c r="AS25" s="492"/>
      <c r="AT25" s="49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row>
    <row r="26" spans="1:76" ht="15" customHeight="1" x14ac:dyDescent="0.25">
      <c r="A26" s="83"/>
      <c r="B26" s="397"/>
      <c r="C26" s="397"/>
      <c r="D26" s="398"/>
      <c r="E26" s="494" t="s">
        <v>117</v>
      </c>
      <c r="F26" s="495"/>
      <c r="G26" s="495"/>
      <c r="H26" s="495"/>
      <c r="I26" s="513"/>
      <c r="J26" s="64" t="str">
        <f>IF(AND('Mapa final'!$Y$10="Media",'Mapa final'!$AA$10="Leve"),CONCATENATE("R1C",'Mapa final'!$O$10),"")</f>
        <v/>
      </c>
      <c r="K26" s="65" t="str">
        <f>IF(AND('Mapa final'!$Y$11="Media",'Mapa final'!$AA$11="Leve"),CONCATENATE("R1C",'Mapa final'!$O$11),"")</f>
        <v/>
      </c>
      <c r="L26" s="65" t="str">
        <f>IF(AND('Mapa final'!$Y$12="Media",'Mapa final'!$AA$12="Leve"),CONCATENATE("R1C",'Mapa final'!$O$12),"")</f>
        <v/>
      </c>
      <c r="M26" s="65" t="str">
        <f>IF(AND('Mapa final'!$Y$13="Media",'Mapa final'!$AA$13="Leve"),CONCATENATE("R1C",'Mapa final'!$O$13),"")</f>
        <v/>
      </c>
      <c r="N26" s="65" t="str">
        <f>IF(AND('Mapa final'!$Y$14="Media",'Mapa final'!$AA$14="Leve"),CONCATENATE("R1C",'Mapa final'!$O$14),"")</f>
        <v/>
      </c>
      <c r="O26" s="66" t="str">
        <f>IF(AND('Mapa final'!$Y$15="Media",'Mapa final'!$AA$15="Leve"),CONCATENATE("R1C",'Mapa final'!$O$15),"")</f>
        <v/>
      </c>
      <c r="P26" s="64" t="str">
        <f>IF(AND('Mapa final'!$Y$10="Media",'Mapa final'!$AA$10="Menor"),CONCATENATE("R1C",'Mapa final'!$O$10),"")</f>
        <v/>
      </c>
      <c r="Q26" s="65" t="str">
        <f>IF(AND('Mapa final'!$Y$11="Media",'Mapa final'!$AA$11="Menor"),CONCATENATE("R1C",'Mapa final'!$O$11),"")</f>
        <v/>
      </c>
      <c r="R26" s="65" t="str">
        <f>IF(AND('Mapa final'!$Y$12="Media",'Mapa final'!$AA$12="Menor"),CONCATENATE("R1C",'Mapa final'!$O$12),"")</f>
        <v/>
      </c>
      <c r="S26" s="65" t="str">
        <f>IF(AND('Mapa final'!$Y$13="Media",'Mapa final'!$AA$13="Menor"),CONCATENATE("R1C",'Mapa final'!$O$13),"")</f>
        <v/>
      </c>
      <c r="T26" s="65" t="str">
        <f>IF(AND('Mapa final'!$Y$14="Media",'Mapa final'!$AA$14="Menor"),CONCATENATE("R1C",'Mapa final'!$O$14),"")</f>
        <v/>
      </c>
      <c r="U26" s="66" t="str">
        <f>IF(AND('Mapa final'!$Y$15="Media",'Mapa final'!$AA$15="Menor"),CONCATENATE("R1C",'Mapa final'!$O$15),"")</f>
        <v/>
      </c>
      <c r="V26" s="64" t="str">
        <f>IF(AND('Mapa final'!$Y$10="Media",'Mapa final'!$AA$10="Moderado"),CONCATENATE("R1C",'Mapa final'!$O$10),"")</f>
        <v/>
      </c>
      <c r="W26" s="65" t="str">
        <f>IF(AND('Mapa final'!$Y$11="Media",'Mapa final'!$AA$11="Moderado"),CONCATENATE("R1C",'Mapa final'!$O$11),"")</f>
        <v/>
      </c>
      <c r="X26" s="65" t="str">
        <f>IF(AND('Mapa final'!$Y$12="Media",'Mapa final'!$AA$12="Moderado"),CONCATENATE("R1C",'Mapa final'!$O$12),"")</f>
        <v/>
      </c>
      <c r="Y26" s="65" t="str">
        <f>IF(AND('Mapa final'!$Y$13="Media",'Mapa final'!$AA$13="Moderado"),CONCATENATE("R1C",'Mapa final'!$O$13),"")</f>
        <v/>
      </c>
      <c r="Z26" s="65" t="str">
        <f>IF(AND('Mapa final'!$Y$14="Media",'Mapa final'!$AA$14="Moderado"),CONCATENATE("R1C",'Mapa final'!$O$14),"")</f>
        <v/>
      </c>
      <c r="AA26" s="66" t="str">
        <f>IF(AND('Mapa final'!$Y$15="Media",'Mapa final'!$AA$15="Moderado"),CONCATENATE("R1C",'Mapa final'!$O$15),"")</f>
        <v/>
      </c>
      <c r="AB26" s="45" t="str">
        <f>IF(AND('Mapa final'!$Y$10="Media",'Mapa final'!$AA$10="Mayor"),CONCATENATE("R1C",'Mapa final'!$O$10),"")</f>
        <v/>
      </c>
      <c r="AC26" s="46" t="str">
        <f>IF(AND('Mapa final'!$Y$11="Media",'Mapa final'!$AA$11="Mayor"),CONCATENATE("R1C",'Mapa final'!$O$11),"")</f>
        <v/>
      </c>
      <c r="AD26" s="46" t="str">
        <f>IF(AND('Mapa final'!$Y$12="Media",'Mapa final'!$AA$12="Mayor"),CONCATENATE("R1C",'Mapa final'!$O$12),"")</f>
        <v/>
      </c>
      <c r="AE26" s="46" t="str">
        <f>IF(AND('Mapa final'!$Y$13="Media",'Mapa final'!$AA$13="Mayor"),CONCATENATE("R1C",'Mapa final'!$O$13),"")</f>
        <v/>
      </c>
      <c r="AF26" s="46" t="str">
        <f>IF(AND('Mapa final'!$Y$14="Media",'Mapa final'!$AA$14="Mayor"),CONCATENATE("R1C",'Mapa final'!$O$14),"")</f>
        <v/>
      </c>
      <c r="AG26" s="47" t="str">
        <f>IF(AND('Mapa final'!$Y$15="Media",'Mapa final'!$AA$15="Mayor"),CONCATENATE("R1C",'Mapa final'!$O$15),"")</f>
        <v/>
      </c>
      <c r="AH26" s="48" t="str">
        <f>IF(AND('Mapa final'!$Y$10="Media",'Mapa final'!$AA$10="Catastrófico"),CONCATENATE("R1C",'Mapa final'!$O$10),"")</f>
        <v/>
      </c>
      <c r="AI26" s="49" t="str">
        <f>IF(AND('Mapa final'!$Y$11="Media",'Mapa final'!$AA$11="Catastrófico"),CONCATENATE("R1C",'Mapa final'!$O$11),"")</f>
        <v/>
      </c>
      <c r="AJ26" s="49" t="str">
        <f>IF(AND('Mapa final'!$Y$12="Media",'Mapa final'!$AA$12="Catastrófico"),CONCATENATE("R1C",'Mapa final'!$O$12),"")</f>
        <v/>
      </c>
      <c r="AK26" s="49" t="str">
        <f>IF(AND('Mapa final'!$Y$13="Media",'Mapa final'!$AA$13="Catastrófico"),CONCATENATE("R1C",'Mapa final'!$O$13),"")</f>
        <v/>
      </c>
      <c r="AL26" s="49" t="str">
        <f>IF(AND('Mapa final'!$Y$14="Media",'Mapa final'!$AA$14="Catastrófico"),CONCATENATE("R1C",'Mapa final'!$O$14),"")</f>
        <v/>
      </c>
      <c r="AM26" s="50" t="str">
        <f>IF(AND('Mapa final'!$Y$15="Media",'Mapa final'!$AA$15="Catastrófico"),CONCATENATE("R1C",'Mapa final'!$O$15),"")</f>
        <v/>
      </c>
      <c r="AN26" s="83"/>
      <c r="AO26" s="525" t="s">
        <v>81</v>
      </c>
      <c r="AP26" s="526"/>
      <c r="AQ26" s="526"/>
      <c r="AR26" s="526"/>
      <c r="AS26" s="526"/>
      <c r="AT26" s="527"/>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row>
    <row r="27" spans="1:76" ht="15" customHeight="1" x14ac:dyDescent="0.25">
      <c r="A27" s="83"/>
      <c r="B27" s="397"/>
      <c r="C27" s="397"/>
      <c r="D27" s="398"/>
      <c r="E27" s="496"/>
      <c r="F27" s="497"/>
      <c r="G27" s="497"/>
      <c r="H27" s="497"/>
      <c r="I27" s="514"/>
      <c r="J27" s="67" t="str">
        <f>IF(AND('Mapa final'!$Y$16="Media",'Mapa final'!$AA$16="Leve"),CONCATENATE("R2C",'Mapa final'!$O$16),"")</f>
        <v/>
      </c>
      <c r="K27" s="68" t="str">
        <f>IF(AND('Mapa final'!$Y$17="Media",'Mapa final'!$AA$17="Leve"),CONCATENATE("R2C",'Mapa final'!$O$17),"")</f>
        <v/>
      </c>
      <c r="L27" s="68" t="str">
        <f>IF(AND('Mapa final'!$Y$18="Media",'Mapa final'!$AA$18="Leve"),CONCATENATE("R2C",'Mapa final'!$O$18),"")</f>
        <v/>
      </c>
      <c r="M27" s="68" t="str">
        <f>IF(AND('Mapa final'!$Y$19="Media",'Mapa final'!$AA$19="Leve"),CONCATENATE("R2C",'Mapa final'!$O$19),"")</f>
        <v/>
      </c>
      <c r="N27" s="68" t="str">
        <f>IF(AND('Mapa final'!$Y$20="Media",'Mapa final'!$AA$20="Leve"),CONCATENATE("R2C",'Mapa final'!$O$20),"")</f>
        <v/>
      </c>
      <c r="O27" s="69" t="str">
        <f>IF(AND('Mapa final'!$Y$21="Media",'Mapa final'!$AA$21="Leve"),CONCATENATE("R2C",'Mapa final'!$O$21),"")</f>
        <v/>
      </c>
      <c r="P27" s="67" t="str">
        <f>IF(AND('Mapa final'!$Y$16="Media",'Mapa final'!$AA$16="Menor"),CONCATENATE("R2C",'Mapa final'!$O$16),"")</f>
        <v>R2C39</v>
      </c>
      <c r="Q27" s="68" t="str">
        <f>IF(AND('Mapa final'!$Y$17="Media",'Mapa final'!$AA$17="Menor"),CONCATENATE("R2C",'Mapa final'!$O$17),"")</f>
        <v/>
      </c>
      <c r="R27" s="68" t="str">
        <f>IF(AND('Mapa final'!$Y$18="Media",'Mapa final'!$AA$18="Menor"),CONCATENATE("R2C",'Mapa final'!$O$18),"")</f>
        <v/>
      </c>
      <c r="S27" s="68" t="str">
        <f>IF(AND('Mapa final'!$Y$19="Media",'Mapa final'!$AA$19="Menor"),CONCATENATE("R2C",'Mapa final'!$O$19),"")</f>
        <v/>
      </c>
      <c r="T27" s="68" t="str">
        <f>IF(AND('Mapa final'!$Y$20="Media",'Mapa final'!$AA$20="Menor"),CONCATENATE("R2C",'Mapa final'!$O$20),"")</f>
        <v/>
      </c>
      <c r="U27" s="69" t="str">
        <f>IF(AND('Mapa final'!$Y$21="Media",'Mapa final'!$AA$21="Menor"),CONCATENATE("R2C",'Mapa final'!$O$21),"")</f>
        <v/>
      </c>
      <c r="V27" s="67" t="str">
        <f>IF(AND('Mapa final'!$Y$16="Media",'Mapa final'!$AA$16="Moderado"),CONCATENATE("R2C",'Mapa final'!$O$16),"")</f>
        <v/>
      </c>
      <c r="W27" s="68" t="str">
        <f>IF(AND('Mapa final'!$Y$17="Media",'Mapa final'!$AA$17="Moderado"),CONCATENATE("R2C",'Mapa final'!$O$17),"")</f>
        <v/>
      </c>
      <c r="X27" s="68" t="str">
        <f>IF(AND('Mapa final'!$Y$18="Media",'Mapa final'!$AA$18="Moderado"),CONCATENATE("R2C",'Mapa final'!$O$18),"")</f>
        <v/>
      </c>
      <c r="Y27" s="68" t="str">
        <f>IF(AND('Mapa final'!$Y$19="Media",'Mapa final'!$AA$19="Moderado"),CONCATENATE("R2C",'Mapa final'!$O$19),"")</f>
        <v/>
      </c>
      <c r="Z27" s="68" t="str">
        <f>IF(AND('Mapa final'!$Y$20="Media",'Mapa final'!$AA$20="Moderado"),CONCATENATE("R2C",'Mapa final'!$O$20),"")</f>
        <v/>
      </c>
      <c r="AA27" s="69" t="str">
        <f>IF(AND('Mapa final'!$Y$21="Media",'Mapa final'!$AA$21="Moderado"),CONCATENATE("R2C",'Mapa final'!$O$21),"")</f>
        <v/>
      </c>
      <c r="AB27" s="51" t="str">
        <f>IF(AND('Mapa final'!$Y$16="Media",'Mapa final'!$AA$16="Mayor"),CONCATENATE("R2C",'Mapa final'!$O$16),"")</f>
        <v/>
      </c>
      <c r="AC27" s="52" t="str">
        <f>IF(AND('Mapa final'!$Y$17="Media",'Mapa final'!$AA$17="Mayor"),CONCATENATE("R2C",'Mapa final'!$O$17),"")</f>
        <v/>
      </c>
      <c r="AD27" s="52" t="str">
        <f>IF(AND('Mapa final'!$Y$18="Media",'Mapa final'!$AA$18="Mayor"),CONCATENATE("R2C",'Mapa final'!$O$18),"")</f>
        <v/>
      </c>
      <c r="AE27" s="52" t="str">
        <f>IF(AND('Mapa final'!$Y$19="Media",'Mapa final'!$AA$19="Mayor"),CONCATENATE("R2C",'Mapa final'!$O$19),"")</f>
        <v/>
      </c>
      <c r="AF27" s="52" t="str">
        <f>IF(AND('Mapa final'!$Y$20="Media",'Mapa final'!$AA$20="Mayor"),CONCATENATE("R2C",'Mapa final'!$O$20),"")</f>
        <v/>
      </c>
      <c r="AG27" s="53" t="str">
        <f>IF(AND('Mapa final'!$Y$21="Media",'Mapa final'!$AA$21="Mayor"),CONCATENATE("R2C",'Mapa final'!$O$21),"")</f>
        <v/>
      </c>
      <c r="AH27" s="54" t="str">
        <f>IF(AND('Mapa final'!$Y$16="Media",'Mapa final'!$AA$16="Catastrófico"),CONCATENATE("R2C",'Mapa final'!$O$16),"")</f>
        <v/>
      </c>
      <c r="AI27" s="55" t="str">
        <f>IF(AND('Mapa final'!$Y$17="Media",'Mapa final'!$AA$17="Catastrófico"),CONCATENATE("R2C",'Mapa final'!$O$17),"")</f>
        <v/>
      </c>
      <c r="AJ27" s="55" t="str">
        <f>IF(AND('Mapa final'!$Y$18="Media",'Mapa final'!$AA$18="Catastrófico"),CONCATENATE("R2C",'Mapa final'!$O$18),"")</f>
        <v/>
      </c>
      <c r="AK27" s="55" t="str">
        <f>IF(AND('Mapa final'!$Y$19="Media",'Mapa final'!$AA$19="Catastrófico"),CONCATENATE("R2C",'Mapa final'!$O$19),"")</f>
        <v/>
      </c>
      <c r="AL27" s="55" t="str">
        <f>IF(AND('Mapa final'!$Y$20="Media",'Mapa final'!$AA$20="Catastrófico"),CONCATENATE("R2C",'Mapa final'!$O$20),"")</f>
        <v/>
      </c>
      <c r="AM27" s="56" t="str">
        <f>IF(AND('Mapa final'!$Y$21="Media",'Mapa final'!$AA$21="Catastrófico"),CONCATENATE("R2C",'Mapa final'!$O$21),"")</f>
        <v/>
      </c>
      <c r="AN27" s="83"/>
      <c r="AO27" s="528"/>
      <c r="AP27" s="529"/>
      <c r="AQ27" s="529"/>
      <c r="AR27" s="529"/>
      <c r="AS27" s="529"/>
      <c r="AT27" s="530"/>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row>
    <row r="28" spans="1:76" ht="15" customHeight="1" x14ac:dyDescent="0.25">
      <c r="A28" s="83"/>
      <c r="B28" s="397"/>
      <c r="C28" s="397"/>
      <c r="D28" s="398"/>
      <c r="E28" s="498"/>
      <c r="F28" s="499"/>
      <c r="G28" s="499"/>
      <c r="H28" s="499"/>
      <c r="I28" s="514"/>
      <c r="J28" s="67" t="str">
        <f>IF(AND('Mapa final'!$Y$22="Media",'Mapa final'!$AA$22="Leve"),CONCATENATE("R3C",'Mapa final'!$O$22),"")</f>
        <v/>
      </c>
      <c r="K28" s="68" t="str">
        <f>IF(AND('Mapa final'!$Y$23="Media",'Mapa final'!$AA$23="Leve"),CONCATENATE("R3C",'Mapa final'!$O$23),"")</f>
        <v/>
      </c>
      <c r="L28" s="68" t="str">
        <f>IF(AND('Mapa final'!$Y$24="Media",'Mapa final'!$AA$24="Leve"),CONCATENATE("R3C",'Mapa final'!$O$24),"")</f>
        <v/>
      </c>
      <c r="M28" s="68" t="str">
        <f>IF(AND('Mapa final'!$Y$25="Media",'Mapa final'!$AA$25="Leve"),CONCATENATE("R3C",'Mapa final'!$O$25),"")</f>
        <v/>
      </c>
      <c r="N28" s="68" t="str">
        <f>IF(AND('Mapa final'!$Y$26="Media",'Mapa final'!$AA$26="Leve"),CONCATENATE("R3C",'Mapa final'!$O$26),"")</f>
        <v/>
      </c>
      <c r="O28" s="69" t="str">
        <f>IF(AND('Mapa final'!$Y$27="Media",'Mapa final'!$AA$27="Leve"),CONCATENATE("R3C",'Mapa final'!$O$27),"")</f>
        <v/>
      </c>
      <c r="P28" s="67" t="str">
        <f>IF(AND('Mapa final'!$Y$22="Media",'Mapa final'!$AA$22="Menor"),CONCATENATE("R3C",'Mapa final'!$O$22),"")</f>
        <v>R3C40</v>
      </c>
      <c r="Q28" s="68" t="str">
        <f>IF(AND('Mapa final'!$Y$23="Media",'Mapa final'!$AA$23="Menor"),CONCATENATE("R3C",'Mapa final'!$O$23),"")</f>
        <v/>
      </c>
      <c r="R28" s="68" t="str">
        <f>IF(AND('Mapa final'!$Y$24="Media",'Mapa final'!$AA$24="Menor"),CONCATENATE("R3C",'Mapa final'!$O$24),"")</f>
        <v/>
      </c>
      <c r="S28" s="68" t="str">
        <f>IF(AND('Mapa final'!$Y$25="Media",'Mapa final'!$AA$25="Menor"),CONCATENATE("R3C",'Mapa final'!$O$25),"")</f>
        <v/>
      </c>
      <c r="T28" s="68" t="str">
        <f>IF(AND('Mapa final'!$Y$26="Media",'Mapa final'!$AA$26="Menor"),CONCATENATE("R3C",'Mapa final'!$O$26),"")</f>
        <v/>
      </c>
      <c r="U28" s="69" t="str">
        <f>IF(AND('Mapa final'!$Y$27="Media",'Mapa final'!$AA$27="Menor"),CONCATENATE("R3C",'Mapa final'!$O$27),"")</f>
        <v/>
      </c>
      <c r="V28" s="67" t="str">
        <f>IF(AND('Mapa final'!$Y$22="Media",'Mapa final'!$AA$22="Moderado"),CONCATENATE("R3C",'Mapa final'!$O$22),"")</f>
        <v/>
      </c>
      <c r="W28" s="68" t="str">
        <f>IF(AND('Mapa final'!$Y$23="Media",'Mapa final'!$AA$23="Moderado"),CONCATENATE("R3C",'Mapa final'!$O$23),"")</f>
        <v/>
      </c>
      <c r="X28" s="68" t="str">
        <f>IF(AND('Mapa final'!$Y$24="Media",'Mapa final'!$AA$24="Moderado"),CONCATENATE("R3C",'Mapa final'!$O$24),"")</f>
        <v/>
      </c>
      <c r="Y28" s="68" t="str">
        <f>IF(AND('Mapa final'!$Y$25="Media",'Mapa final'!$AA$25="Moderado"),CONCATENATE("R3C",'Mapa final'!$O$25),"")</f>
        <v/>
      </c>
      <c r="Z28" s="68" t="str">
        <f>IF(AND('Mapa final'!$Y$26="Media",'Mapa final'!$AA$26="Moderado"),CONCATENATE("R3C",'Mapa final'!$O$26),"")</f>
        <v/>
      </c>
      <c r="AA28" s="69" t="str">
        <f>IF(AND('Mapa final'!$Y$27="Media",'Mapa final'!$AA$27="Moderado"),CONCATENATE("R3C",'Mapa final'!$O$27),"")</f>
        <v/>
      </c>
      <c r="AB28" s="51" t="str">
        <f>IF(AND('Mapa final'!$Y$22="Media",'Mapa final'!$AA$22="Mayor"),CONCATENATE("R3C",'Mapa final'!$O$22),"")</f>
        <v/>
      </c>
      <c r="AC28" s="52" t="str">
        <f>IF(AND('Mapa final'!$Y$23="Media",'Mapa final'!$AA$23="Mayor"),CONCATENATE("R3C",'Mapa final'!$O$23),"")</f>
        <v/>
      </c>
      <c r="AD28" s="52" t="str">
        <f>IF(AND('Mapa final'!$Y$24="Media",'Mapa final'!$AA$24="Mayor"),CONCATENATE("R3C",'Mapa final'!$O$24),"")</f>
        <v/>
      </c>
      <c r="AE28" s="52" t="str">
        <f>IF(AND('Mapa final'!$Y$25="Media",'Mapa final'!$AA$25="Mayor"),CONCATENATE("R3C",'Mapa final'!$O$25),"")</f>
        <v/>
      </c>
      <c r="AF28" s="52" t="str">
        <f>IF(AND('Mapa final'!$Y$26="Media",'Mapa final'!$AA$26="Mayor"),CONCATENATE("R3C",'Mapa final'!$O$26),"")</f>
        <v/>
      </c>
      <c r="AG28" s="53" t="str">
        <f>IF(AND('Mapa final'!$Y$27="Media",'Mapa final'!$AA$27="Mayor"),CONCATENATE("R3C",'Mapa final'!$O$27),"")</f>
        <v/>
      </c>
      <c r="AH28" s="54" t="str">
        <f>IF(AND('Mapa final'!$Y$22="Media",'Mapa final'!$AA$22="Catastrófico"),CONCATENATE("R3C",'Mapa final'!$O$22),"")</f>
        <v/>
      </c>
      <c r="AI28" s="55" t="str">
        <f>IF(AND('Mapa final'!$Y$23="Media",'Mapa final'!$AA$23="Catastrófico"),CONCATENATE("R3C",'Mapa final'!$O$23),"")</f>
        <v/>
      </c>
      <c r="AJ28" s="55" t="str">
        <f>IF(AND('Mapa final'!$Y$24="Media",'Mapa final'!$AA$24="Catastrófico"),CONCATENATE("R3C",'Mapa final'!$O$24),"")</f>
        <v/>
      </c>
      <c r="AK28" s="55" t="str">
        <f>IF(AND('Mapa final'!$Y$25="Media",'Mapa final'!$AA$25="Catastrófico"),CONCATENATE("R3C",'Mapa final'!$O$25),"")</f>
        <v/>
      </c>
      <c r="AL28" s="55" t="str">
        <f>IF(AND('Mapa final'!$Y$26="Media",'Mapa final'!$AA$26="Catastrófico"),CONCATENATE("R3C",'Mapa final'!$O$26),"")</f>
        <v/>
      </c>
      <c r="AM28" s="56" t="str">
        <f>IF(AND('Mapa final'!$Y$27="Media",'Mapa final'!$AA$27="Catastrófico"),CONCATENATE("R3C",'Mapa final'!$O$27),"")</f>
        <v/>
      </c>
      <c r="AN28" s="83"/>
      <c r="AO28" s="528"/>
      <c r="AP28" s="529"/>
      <c r="AQ28" s="529"/>
      <c r="AR28" s="529"/>
      <c r="AS28" s="529"/>
      <c r="AT28" s="530"/>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row>
    <row r="29" spans="1:76" ht="15" customHeight="1" x14ac:dyDescent="0.25">
      <c r="A29" s="83"/>
      <c r="B29" s="397"/>
      <c r="C29" s="397"/>
      <c r="D29" s="398"/>
      <c r="E29" s="498"/>
      <c r="F29" s="499"/>
      <c r="G29" s="499"/>
      <c r="H29" s="499"/>
      <c r="I29" s="514"/>
      <c r="J29" s="67" t="str">
        <f>IF(AND('Mapa final'!$Y$28="Media",'Mapa final'!$AA$28="Leve"),CONCATENATE("R4C",'Mapa final'!$O$28),"")</f>
        <v/>
      </c>
      <c r="K29" s="68" t="str">
        <f>IF(AND('Mapa final'!$Y$29="Media",'Mapa final'!$AA$29="Leve"),CONCATENATE("R4C",'Mapa final'!$O$29),"")</f>
        <v/>
      </c>
      <c r="L29" s="68" t="str">
        <f>IF(AND('Mapa final'!$Y$30="Media",'Mapa final'!$AA$30="Leve"),CONCATENATE("R4C",'Mapa final'!$O$30),"")</f>
        <v/>
      </c>
      <c r="M29" s="68" t="str">
        <f>IF(AND('Mapa final'!$Y$31="Media",'Mapa final'!$AA$31="Leve"),CONCATENATE("R4C",'Mapa final'!$O$31),"")</f>
        <v/>
      </c>
      <c r="N29" s="68" t="str">
        <f>IF(AND('Mapa final'!$Y$32="Media",'Mapa final'!$AA$32="Leve"),CONCATENATE("R4C",'Mapa final'!$O$32),"")</f>
        <v/>
      </c>
      <c r="O29" s="69" t="str">
        <f>IF(AND('Mapa final'!$Y$33="Media",'Mapa final'!$AA$33="Leve"),CONCATENATE("R4C",'Mapa final'!$O$33),"")</f>
        <v/>
      </c>
      <c r="P29" s="67" t="str">
        <f>IF(AND('Mapa final'!$Y$28="Media",'Mapa final'!$AA$28="Menor"),CONCATENATE("R4C",'Mapa final'!$O$28),"")</f>
        <v>R4C41</v>
      </c>
      <c r="Q29" s="68" t="str">
        <f>IF(AND('Mapa final'!$Y$29="Media",'Mapa final'!$AA$29="Menor"),CONCATENATE("R4C",'Mapa final'!$O$29),"")</f>
        <v/>
      </c>
      <c r="R29" s="68" t="str">
        <f>IF(AND('Mapa final'!$Y$30="Media",'Mapa final'!$AA$30="Menor"),CONCATENATE("R4C",'Mapa final'!$O$30),"")</f>
        <v/>
      </c>
      <c r="S29" s="68" t="str">
        <f>IF(AND('Mapa final'!$Y$31="Media",'Mapa final'!$AA$31="Menor"),CONCATENATE("R4C",'Mapa final'!$O$31),"")</f>
        <v/>
      </c>
      <c r="T29" s="68" t="str">
        <f>IF(AND('Mapa final'!$Y$32="Media",'Mapa final'!$AA$32="Menor"),CONCATENATE("R4C",'Mapa final'!$O$32),"")</f>
        <v/>
      </c>
      <c r="U29" s="69" t="str">
        <f>IF(AND('Mapa final'!$Y$33="Media",'Mapa final'!$AA$33="Menor"),CONCATENATE("R4C",'Mapa final'!$O$33),"")</f>
        <v/>
      </c>
      <c r="V29" s="67" t="str">
        <f>IF(AND('Mapa final'!$Y$28="Media",'Mapa final'!$AA$28="Moderado"),CONCATENATE("R4C",'Mapa final'!$O$28),"")</f>
        <v/>
      </c>
      <c r="W29" s="68" t="str">
        <f>IF(AND('Mapa final'!$Y$29="Media",'Mapa final'!$AA$29="Moderado"),CONCATENATE("R4C",'Mapa final'!$O$29),"")</f>
        <v/>
      </c>
      <c r="X29" s="68" t="str">
        <f>IF(AND('Mapa final'!$Y$30="Media",'Mapa final'!$AA$30="Moderado"),CONCATENATE("R4C",'Mapa final'!$O$30),"")</f>
        <v/>
      </c>
      <c r="Y29" s="68" t="str">
        <f>IF(AND('Mapa final'!$Y$31="Media",'Mapa final'!$AA$31="Moderado"),CONCATENATE("R4C",'Mapa final'!$O$31),"")</f>
        <v/>
      </c>
      <c r="Z29" s="68" t="str">
        <f>IF(AND('Mapa final'!$Y$32="Media",'Mapa final'!$AA$32="Moderado"),CONCATENATE("R4C",'Mapa final'!$O$32),"")</f>
        <v/>
      </c>
      <c r="AA29" s="69" t="str">
        <f>IF(AND('Mapa final'!$Y$33="Media",'Mapa final'!$AA$33="Moderado"),CONCATENATE("R4C",'Mapa final'!$O$33),"")</f>
        <v/>
      </c>
      <c r="AB29" s="51" t="str">
        <f>IF(AND('Mapa final'!$Y$28="Media",'Mapa final'!$AA$28="Mayor"),CONCATENATE("R4C",'Mapa final'!$O$28),"")</f>
        <v/>
      </c>
      <c r="AC29" s="52" t="str">
        <f>IF(AND('Mapa final'!$Y$29="Media",'Mapa final'!$AA$29="Mayor"),CONCATENATE("R4C",'Mapa final'!$O$29),"")</f>
        <v/>
      </c>
      <c r="AD29" s="57" t="str">
        <f>IF(AND('Mapa final'!$Y$30="Media",'Mapa final'!$AA$30="Mayor"),CONCATENATE("R4C",'Mapa final'!$O$30),"")</f>
        <v/>
      </c>
      <c r="AE29" s="57" t="str">
        <f>IF(AND('Mapa final'!$Y$31="Media",'Mapa final'!$AA$31="Mayor"),CONCATENATE("R4C",'Mapa final'!$O$31),"")</f>
        <v/>
      </c>
      <c r="AF29" s="57" t="str">
        <f>IF(AND('Mapa final'!$Y$32="Media",'Mapa final'!$AA$32="Mayor"),CONCATENATE("R4C",'Mapa final'!$O$32),"")</f>
        <v/>
      </c>
      <c r="AG29" s="53" t="str">
        <f>IF(AND('Mapa final'!$Y$33="Media",'Mapa final'!$AA$33="Mayor"),CONCATENATE("R4C",'Mapa final'!$O$33),"")</f>
        <v/>
      </c>
      <c r="AH29" s="54" t="str">
        <f>IF(AND('Mapa final'!$Y$28="Media",'Mapa final'!$AA$28="Catastrófico"),CONCATENATE("R4C",'Mapa final'!$O$28),"")</f>
        <v/>
      </c>
      <c r="AI29" s="55" t="str">
        <f>IF(AND('Mapa final'!$Y$29="Media",'Mapa final'!$AA$29="Catastrófico"),CONCATENATE("R4C",'Mapa final'!$O$29),"")</f>
        <v/>
      </c>
      <c r="AJ29" s="55" t="str">
        <f>IF(AND('Mapa final'!$Y$30="Media",'Mapa final'!$AA$30="Catastrófico"),CONCATENATE("R4C",'Mapa final'!$O$30),"")</f>
        <v/>
      </c>
      <c r="AK29" s="55" t="str">
        <f>IF(AND('Mapa final'!$Y$31="Media",'Mapa final'!$AA$31="Catastrófico"),CONCATENATE("R4C",'Mapa final'!$O$31),"")</f>
        <v/>
      </c>
      <c r="AL29" s="55" t="str">
        <f>IF(AND('Mapa final'!$Y$32="Media",'Mapa final'!$AA$32="Catastrófico"),CONCATENATE("R4C",'Mapa final'!$O$32),"")</f>
        <v/>
      </c>
      <c r="AM29" s="56" t="str">
        <f>IF(AND('Mapa final'!$Y$33="Media",'Mapa final'!$AA$33="Catastrófico"),CONCATENATE("R4C",'Mapa final'!$O$33),"")</f>
        <v/>
      </c>
      <c r="AN29" s="83"/>
      <c r="AO29" s="528"/>
      <c r="AP29" s="529"/>
      <c r="AQ29" s="529"/>
      <c r="AR29" s="529"/>
      <c r="AS29" s="529"/>
      <c r="AT29" s="530"/>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row>
    <row r="30" spans="1:76" ht="15" customHeight="1" x14ac:dyDescent="0.25">
      <c r="A30" s="83"/>
      <c r="B30" s="397"/>
      <c r="C30" s="397"/>
      <c r="D30" s="398"/>
      <c r="E30" s="498"/>
      <c r="F30" s="499"/>
      <c r="G30" s="499"/>
      <c r="H30" s="499"/>
      <c r="I30" s="514"/>
      <c r="J30" s="67" t="str">
        <f>IF(AND('Mapa final'!$Y$34="Media",'Mapa final'!$AA$34="Leve"),CONCATENATE("R5C",'Mapa final'!$O$34),"")</f>
        <v/>
      </c>
      <c r="K30" s="68" t="str">
        <f>IF(AND('Mapa final'!$Y$35="Media",'Mapa final'!$AA$35="Leve"),CONCATENATE("R5C",'Mapa final'!$O$35),"")</f>
        <v/>
      </c>
      <c r="L30" s="68" t="str">
        <f>IF(AND('Mapa final'!$Y$36="Media",'Mapa final'!$AA$36="Leve"),CONCATENATE("R5C",'Mapa final'!$O$36),"")</f>
        <v/>
      </c>
      <c r="M30" s="68" t="str">
        <f>IF(AND('Mapa final'!$Y$37="Media",'Mapa final'!$AA$37="Leve"),CONCATENATE("R5C",'Mapa final'!$O$37),"")</f>
        <v/>
      </c>
      <c r="N30" s="68" t="str">
        <f>IF(AND('Mapa final'!$Y$38="Media",'Mapa final'!$AA$38="Leve"),CONCATENATE("R5C",'Mapa final'!$O$38),"")</f>
        <v/>
      </c>
      <c r="O30" s="69" t="str">
        <f>IF(AND('Mapa final'!$Y$39="Media",'Mapa final'!$AA$39="Leve"),CONCATENATE("R5C",'Mapa final'!$O$39),"")</f>
        <v/>
      </c>
      <c r="P30" s="67" t="str">
        <f>IF(AND('Mapa final'!$Y$34="Media",'Mapa final'!$AA$34="Menor"),CONCATENATE("R5C",'Mapa final'!$O$34),"")</f>
        <v/>
      </c>
      <c r="Q30" s="68" t="str">
        <f>IF(AND('Mapa final'!$Y$35="Media",'Mapa final'!$AA$35="Menor"),CONCATENATE("R5C",'Mapa final'!$O$35),"")</f>
        <v/>
      </c>
      <c r="R30" s="68" t="str">
        <f>IF(AND('Mapa final'!$Y$36="Media",'Mapa final'!$AA$36="Menor"),CONCATENATE("R5C",'Mapa final'!$O$36),"")</f>
        <v/>
      </c>
      <c r="S30" s="68" t="str">
        <f>IF(AND('Mapa final'!$Y$37="Media",'Mapa final'!$AA$37="Menor"),CONCATENATE("R5C",'Mapa final'!$O$37),"")</f>
        <v/>
      </c>
      <c r="T30" s="68" t="str">
        <f>IF(AND('Mapa final'!$Y$38="Media",'Mapa final'!$AA$38="Menor"),CONCATENATE("R5C",'Mapa final'!$O$38),"")</f>
        <v/>
      </c>
      <c r="U30" s="69" t="str">
        <f>IF(AND('Mapa final'!$Y$39="Media",'Mapa final'!$AA$39="Menor"),CONCATENATE("R5C",'Mapa final'!$O$39),"")</f>
        <v/>
      </c>
      <c r="V30" s="67" t="str">
        <f>IF(AND('Mapa final'!$Y$34="Media",'Mapa final'!$AA$34="Moderado"),CONCATENATE("R5C",'Mapa final'!$O$34),"")</f>
        <v/>
      </c>
      <c r="W30" s="68" t="str">
        <f>IF(AND('Mapa final'!$Y$35="Media",'Mapa final'!$AA$35="Moderado"),CONCATENATE("R5C",'Mapa final'!$O$35),"")</f>
        <v/>
      </c>
      <c r="X30" s="68" t="str">
        <f>IF(AND('Mapa final'!$Y$36="Media",'Mapa final'!$AA$36="Moderado"),CONCATENATE("R5C",'Mapa final'!$O$36),"")</f>
        <v/>
      </c>
      <c r="Y30" s="68" t="str">
        <f>IF(AND('Mapa final'!$Y$37="Media",'Mapa final'!$AA$37="Moderado"),CONCATENATE("R5C",'Mapa final'!$O$37),"")</f>
        <v/>
      </c>
      <c r="Z30" s="68" t="str">
        <f>IF(AND('Mapa final'!$Y$38="Media",'Mapa final'!$AA$38="Moderado"),CONCATENATE("R5C",'Mapa final'!$O$38),"")</f>
        <v/>
      </c>
      <c r="AA30" s="69" t="str">
        <f>IF(AND('Mapa final'!$Y$39="Media",'Mapa final'!$AA$39="Moderado"),CONCATENATE("R5C",'Mapa final'!$O$39),"")</f>
        <v/>
      </c>
      <c r="AB30" s="51" t="str">
        <f>IF(AND('Mapa final'!$Y$34="Media",'Mapa final'!$AA$34="Mayor"),CONCATENATE("R5C",'Mapa final'!$O$34),"")</f>
        <v/>
      </c>
      <c r="AC30" s="52" t="str">
        <f>IF(AND('Mapa final'!$Y$35="Media",'Mapa final'!$AA$35="Mayor"),CONCATENATE("R5C",'Mapa final'!$O$35),"")</f>
        <v/>
      </c>
      <c r="AD30" s="57" t="str">
        <f>IF(AND('Mapa final'!$Y$36="Media",'Mapa final'!$AA$36="Mayor"),CONCATENATE("R5C",'Mapa final'!$O$36),"")</f>
        <v/>
      </c>
      <c r="AE30" s="57" t="str">
        <f>IF(AND('Mapa final'!$Y$37="Media",'Mapa final'!$AA$37="Mayor"),CONCATENATE("R5C",'Mapa final'!$O$37),"")</f>
        <v/>
      </c>
      <c r="AF30" s="57" t="str">
        <f>IF(AND('Mapa final'!$Y$38="Media",'Mapa final'!$AA$38="Mayor"),CONCATENATE("R5C",'Mapa final'!$O$38),"")</f>
        <v/>
      </c>
      <c r="AG30" s="53" t="str">
        <f>IF(AND('Mapa final'!$Y$39="Media",'Mapa final'!$AA$39="Mayor"),CONCATENATE("R5C",'Mapa final'!$O$39),"")</f>
        <v/>
      </c>
      <c r="AH30" s="54" t="str">
        <f>IF(AND('Mapa final'!$Y$34="Media",'Mapa final'!$AA$34="Catastrófico"),CONCATENATE("R5C",'Mapa final'!$O$34),"")</f>
        <v/>
      </c>
      <c r="AI30" s="55" t="str">
        <f>IF(AND('Mapa final'!$Y$35="Media",'Mapa final'!$AA$35="Catastrófico"),CONCATENATE("R5C",'Mapa final'!$O$35),"")</f>
        <v/>
      </c>
      <c r="AJ30" s="55" t="str">
        <f>IF(AND('Mapa final'!$Y$36="Media",'Mapa final'!$AA$36="Catastrófico"),CONCATENATE("R5C",'Mapa final'!$O$36),"")</f>
        <v/>
      </c>
      <c r="AK30" s="55" t="str">
        <f>IF(AND('Mapa final'!$Y$37="Media",'Mapa final'!$AA$37="Catastrófico"),CONCATENATE("R5C",'Mapa final'!$O$37),"")</f>
        <v/>
      </c>
      <c r="AL30" s="55" t="str">
        <f>IF(AND('Mapa final'!$Y$38="Media",'Mapa final'!$AA$38="Catastrófico"),CONCATENATE("R5C",'Mapa final'!$O$38),"")</f>
        <v/>
      </c>
      <c r="AM30" s="56" t="str">
        <f>IF(AND('Mapa final'!$Y$39="Media",'Mapa final'!$AA$39="Catastrófico"),CONCATENATE("R5C",'Mapa final'!$O$39),"")</f>
        <v/>
      </c>
      <c r="AN30" s="83"/>
      <c r="AO30" s="528"/>
      <c r="AP30" s="529"/>
      <c r="AQ30" s="529"/>
      <c r="AR30" s="529"/>
      <c r="AS30" s="529"/>
      <c r="AT30" s="530"/>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row>
    <row r="31" spans="1:76" ht="15" customHeight="1" x14ac:dyDescent="0.25">
      <c r="A31" s="83"/>
      <c r="B31" s="397"/>
      <c r="C31" s="397"/>
      <c r="D31" s="398"/>
      <c r="E31" s="498"/>
      <c r="F31" s="499"/>
      <c r="G31" s="499"/>
      <c r="H31" s="499"/>
      <c r="I31" s="514"/>
      <c r="J31" s="67" t="str">
        <f>IF(AND('Mapa final'!$Y$40="Media",'Mapa final'!$AA$40="Leve"),CONCATENATE("R6C",'Mapa final'!$O$40),"")</f>
        <v/>
      </c>
      <c r="K31" s="68" t="str">
        <f>IF(AND('Mapa final'!$Y$41="Media",'Mapa final'!$AA$41="Leve"),CONCATENATE("R6C",'Mapa final'!$O$41),"")</f>
        <v/>
      </c>
      <c r="L31" s="68" t="str">
        <f>IF(AND('Mapa final'!$Y$42="Media",'Mapa final'!$AA$42="Leve"),CONCATENATE("R6C",'Mapa final'!$O$42),"")</f>
        <v/>
      </c>
      <c r="M31" s="68" t="str">
        <f>IF(AND('Mapa final'!$Y$43="Media",'Mapa final'!$AA$43="Leve"),CONCATENATE("R6C",'Mapa final'!$O$43),"")</f>
        <v/>
      </c>
      <c r="N31" s="68" t="str">
        <f>IF(AND('Mapa final'!$Y$44="Media",'Mapa final'!$AA$44="Leve"),CONCATENATE("R6C",'Mapa final'!$O$44),"")</f>
        <v/>
      </c>
      <c r="O31" s="69" t="str">
        <f>IF(AND('Mapa final'!$Y$45="Media",'Mapa final'!$AA$45="Leve"),CONCATENATE("R6C",'Mapa final'!$O$45),"")</f>
        <v/>
      </c>
      <c r="P31" s="67" t="str">
        <f>IF(AND('Mapa final'!$Y$40="Media",'Mapa final'!$AA$40="Menor"),CONCATENATE("R6C",'Mapa final'!$O$40),"")</f>
        <v/>
      </c>
      <c r="Q31" s="68" t="str">
        <f>IF(AND('Mapa final'!$Y$41="Media",'Mapa final'!$AA$41="Menor"),CONCATENATE("R6C",'Mapa final'!$O$41),"")</f>
        <v/>
      </c>
      <c r="R31" s="68" t="str">
        <f>IF(AND('Mapa final'!$Y$42="Media",'Mapa final'!$AA$42="Menor"),CONCATENATE("R6C",'Mapa final'!$O$42),"")</f>
        <v/>
      </c>
      <c r="S31" s="68" t="str">
        <f>IF(AND('Mapa final'!$Y$43="Media",'Mapa final'!$AA$43="Menor"),CONCATENATE("R6C",'Mapa final'!$O$43),"")</f>
        <v/>
      </c>
      <c r="T31" s="68" t="str">
        <f>IF(AND('Mapa final'!$Y$44="Media",'Mapa final'!$AA$44="Menor"),CONCATENATE("R6C",'Mapa final'!$O$44),"")</f>
        <v/>
      </c>
      <c r="U31" s="69" t="str">
        <f>IF(AND('Mapa final'!$Y$45="Media",'Mapa final'!$AA$45="Menor"),CONCATENATE("R6C",'Mapa final'!$O$45),"")</f>
        <v/>
      </c>
      <c r="V31" s="67" t="str">
        <f>IF(AND('Mapa final'!$Y$40="Media",'Mapa final'!$AA$40="Moderado"),CONCATENATE("R6C",'Mapa final'!$O$40),"")</f>
        <v/>
      </c>
      <c r="W31" s="68" t="str">
        <f>IF(AND('Mapa final'!$Y$41="Media",'Mapa final'!$AA$41="Moderado"),CONCATENATE("R6C",'Mapa final'!$O$41),"")</f>
        <v/>
      </c>
      <c r="X31" s="68" t="str">
        <f>IF(AND('Mapa final'!$Y$42="Media",'Mapa final'!$AA$42="Moderado"),CONCATENATE("R6C",'Mapa final'!$O$42),"")</f>
        <v/>
      </c>
      <c r="Y31" s="68" t="str">
        <f>IF(AND('Mapa final'!$Y$43="Media",'Mapa final'!$AA$43="Moderado"),CONCATENATE("R6C",'Mapa final'!$O$43),"")</f>
        <v/>
      </c>
      <c r="Z31" s="68" t="str">
        <f>IF(AND('Mapa final'!$Y$44="Media",'Mapa final'!$AA$44="Moderado"),CONCATENATE("R6C",'Mapa final'!$O$44),"")</f>
        <v/>
      </c>
      <c r="AA31" s="69" t="str">
        <f>IF(AND('Mapa final'!$Y$45="Media",'Mapa final'!$AA$45="Moderado"),CONCATENATE("R6C",'Mapa final'!$O$45),"")</f>
        <v/>
      </c>
      <c r="AB31" s="51" t="str">
        <f>IF(AND('Mapa final'!$Y$40="Media",'Mapa final'!$AA$40="Mayor"),CONCATENATE("R6C",'Mapa final'!$O$40),"")</f>
        <v/>
      </c>
      <c r="AC31" s="52" t="str">
        <f>IF(AND('Mapa final'!$Y$41="Media",'Mapa final'!$AA$41="Mayor"),CONCATENATE("R6C",'Mapa final'!$O$41),"")</f>
        <v/>
      </c>
      <c r="AD31" s="57" t="str">
        <f>IF(AND('Mapa final'!$Y$42="Media",'Mapa final'!$AA$42="Mayor"),CONCATENATE("R6C",'Mapa final'!$O$42),"")</f>
        <v/>
      </c>
      <c r="AE31" s="57" t="str">
        <f>IF(AND('Mapa final'!$Y$43="Media",'Mapa final'!$AA$43="Mayor"),CONCATENATE("R6C",'Mapa final'!$O$43),"")</f>
        <v/>
      </c>
      <c r="AF31" s="57" t="str">
        <f>IF(AND('Mapa final'!$Y$44="Media",'Mapa final'!$AA$44="Mayor"),CONCATENATE("R6C",'Mapa final'!$O$44),"")</f>
        <v/>
      </c>
      <c r="AG31" s="53" t="str">
        <f>IF(AND('Mapa final'!$Y$45="Media",'Mapa final'!$AA$45="Mayor"),CONCATENATE("R6C",'Mapa final'!$O$45),"")</f>
        <v/>
      </c>
      <c r="AH31" s="54" t="str">
        <f>IF(AND('Mapa final'!$Y$40="Media",'Mapa final'!$AA$40="Catastrófico"),CONCATENATE("R6C",'Mapa final'!$O$40),"")</f>
        <v/>
      </c>
      <c r="AI31" s="55" t="str">
        <f>IF(AND('Mapa final'!$Y$41="Media",'Mapa final'!$AA$41="Catastrófico"),CONCATENATE("R6C",'Mapa final'!$O$41),"")</f>
        <v/>
      </c>
      <c r="AJ31" s="55" t="str">
        <f>IF(AND('Mapa final'!$Y$42="Media",'Mapa final'!$AA$42="Catastrófico"),CONCATENATE("R6C",'Mapa final'!$O$42),"")</f>
        <v/>
      </c>
      <c r="AK31" s="55" t="str">
        <f>IF(AND('Mapa final'!$Y$43="Media",'Mapa final'!$AA$43="Catastrófico"),CONCATENATE("R6C",'Mapa final'!$O$43),"")</f>
        <v/>
      </c>
      <c r="AL31" s="55" t="str">
        <f>IF(AND('Mapa final'!$Y$44="Media",'Mapa final'!$AA$44="Catastrófico"),CONCATENATE("R6C",'Mapa final'!$O$44),"")</f>
        <v/>
      </c>
      <c r="AM31" s="56" t="str">
        <f>IF(AND('Mapa final'!$Y$45="Media",'Mapa final'!$AA$45="Catastrófico"),CONCATENATE("R6C",'Mapa final'!$O$45),"")</f>
        <v/>
      </c>
      <c r="AN31" s="83"/>
      <c r="AO31" s="528"/>
      <c r="AP31" s="529"/>
      <c r="AQ31" s="529"/>
      <c r="AR31" s="529"/>
      <c r="AS31" s="529"/>
      <c r="AT31" s="530"/>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row>
    <row r="32" spans="1:76" ht="15" customHeight="1" x14ac:dyDescent="0.25">
      <c r="A32" s="83"/>
      <c r="B32" s="397"/>
      <c r="C32" s="397"/>
      <c r="D32" s="398"/>
      <c r="E32" s="498"/>
      <c r="F32" s="499"/>
      <c r="G32" s="499"/>
      <c r="H32" s="499"/>
      <c r="I32" s="514"/>
      <c r="J32" s="67" t="str">
        <f>IF(AND('Mapa final'!$Y$46="Media",'Mapa final'!$AA$46="Leve"),CONCATENATE("R7C",'Mapa final'!$O$46),"")</f>
        <v/>
      </c>
      <c r="K32" s="68" t="str">
        <f>IF(AND('Mapa final'!$Y$47="Media",'Mapa final'!$AA$47="Leve"),CONCATENATE("R7C",'Mapa final'!$O$47),"")</f>
        <v/>
      </c>
      <c r="L32" s="68" t="str">
        <f>IF(AND('Mapa final'!$Y$48="Media",'Mapa final'!$AA$48="Leve"),CONCATENATE("R7C",'Mapa final'!$O$48),"")</f>
        <v/>
      </c>
      <c r="M32" s="68" t="str">
        <f>IF(AND('Mapa final'!$Y$49="Media",'Mapa final'!$AA$49="Leve"),CONCATENATE("R7C",'Mapa final'!$O$49),"")</f>
        <v/>
      </c>
      <c r="N32" s="68" t="str">
        <f>IF(AND('Mapa final'!$Y$50="Media",'Mapa final'!$AA$50="Leve"),CONCATENATE("R7C",'Mapa final'!$O$50),"")</f>
        <v/>
      </c>
      <c r="O32" s="69" t="str">
        <f>IF(AND('Mapa final'!$Y$51="Media",'Mapa final'!$AA$51="Leve"),CONCATENATE("R7C",'Mapa final'!$O$51),"")</f>
        <v/>
      </c>
      <c r="P32" s="67" t="str">
        <f>IF(AND('Mapa final'!$Y$46="Media",'Mapa final'!$AA$46="Menor"),CONCATENATE("R7C",'Mapa final'!$O$46),"")</f>
        <v/>
      </c>
      <c r="Q32" s="68" t="str">
        <f>IF(AND('Mapa final'!$Y$47="Media",'Mapa final'!$AA$47="Menor"),CONCATENATE("R7C",'Mapa final'!$O$47),"")</f>
        <v/>
      </c>
      <c r="R32" s="68" t="str">
        <f>IF(AND('Mapa final'!$Y$48="Media",'Mapa final'!$AA$48="Menor"),CONCATENATE("R7C",'Mapa final'!$O$48),"")</f>
        <v/>
      </c>
      <c r="S32" s="68" t="str">
        <f>IF(AND('Mapa final'!$Y$49="Media",'Mapa final'!$AA$49="Menor"),CONCATENATE("R7C",'Mapa final'!$O$49),"")</f>
        <v/>
      </c>
      <c r="T32" s="68" t="str">
        <f>IF(AND('Mapa final'!$Y$50="Media",'Mapa final'!$AA$50="Menor"),CONCATENATE("R7C",'Mapa final'!$O$50),"")</f>
        <v/>
      </c>
      <c r="U32" s="69" t="str">
        <f>IF(AND('Mapa final'!$Y$51="Media",'Mapa final'!$AA$51="Menor"),CONCATENATE("R7C",'Mapa final'!$O$51),"")</f>
        <v/>
      </c>
      <c r="V32" s="67" t="str">
        <f>IF(AND('Mapa final'!$Y$46="Media",'Mapa final'!$AA$46="Moderado"),CONCATENATE("R7C",'Mapa final'!$O$46),"")</f>
        <v/>
      </c>
      <c r="W32" s="68" t="str">
        <f>IF(AND('Mapa final'!$Y$47="Media",'Mapa final'!$AA$47="Moderado"),CONCATENATE("R7C",'Mapa final'!$O$47),"")</f>
        <v/>
      </c>
      <c r="X32" s="68" t="str">
        <f>IF(AND('Mapa final'!$Y$48="Media",'Mapa final'!$AA$48="Moderado"),CONCATENATE("R7C",'Mapa final'!$O$48),"")</f>
        <v/>
      </c>
      <c r="Y32" s="68" t="str">
        <f>IF(AND('Mapa final'!$Y$49="Media",'Mapa final'!$AA$49="Moderado"),CONCATENATE("R7C",'Mapa final'!$O$49),"")</f>
        <v/>
      </c>
      <c r="Z32" s="68" t="str">
        <f>IF(AND('Mapa final'!$Y$50="Media",'Mapa final'!$AA$50="Moderado"),CONCATENATE("R7C",'Mapa final'!$O$50),"")</f>
        <v/>
      </c>
      <c r="AA32" s="69" t="str">
        <f>IF(AND('Mapa final'!$Y$51="Media",'Mapa final'!$AA$51="Moderado"),CONCATENATE("R7C",'Mapa final'!$O$51),"")</f>
        <v/>
      </c>
      <c r="AB32" s="51" t="str">
        <f>IF(AND('Mapa final'!$Y$46="Media",'Mapa final'!$AA$46="Mayor"),CONCATENATE("R7C",'Mapa final'!$O$46),"")</f>
        <v/>
      </c>
      <c r="AC32" s="52" t="str">
        <f>IF(AND('Mapa final'!$Y$47="Media",'Mapa final'!$AA$47="Mayor"),CONCATENATE("R7C",'Mapa final'!$O$47),"")</f>
        <v/>
      </c>
      <c r="AD32" s="57" t="str">
        <f>IF(AND('Mapa final'!$Y$48="Media",'Mapa final'!$AA$48="Mayor"),CONCATENATE("R7C",'Mapa final'!$O$48),"")</f>
        <v/>
      </c>
      <c r="AE32" s="57" t="str">
        <f>IF(AND('Mapa final'!$Y$49="Media",'Mapa final'!$AA$49="Mayor"),CONCATENATE("R7C",'Mapa final'!$O$49),"")</f>
        <v/>
      </c>
      <c r="AF32" s="57" t="str">
        <f>IF(AND('Mapa final'!$Y$50="Media",'Mapa final'!$AA$50="Mayor"),CONCATENATE("R7C",'Mapa final'!$O$50),"")</f>
        <v/>
      </c>
      <c r="AG32" s="53" t="str">
        <f>IF(AND('Mapa final'!$Y$51="Media",'Mapa final'!$AA$51="Mayor"),CONCATENATE("R7C",'Mapa final'!$O$51),"")</f>
        <v/>
      </c>
      <c r="AH32" s="54" t="str">
        <f>IF(AND('Mapa final'!$Y$46="Media",'Mapa final'!$AA$46="Catastrófico"),CONCATENATE("R7C",'Mapa final'!$O$46),"")</f>
        <v/>
      </c>
      <c r="AI32" s="55" t="str">
        <f>IF(AND('Mapa final'!$Y$47="Media",'Mapa final'!$AA$47="Catastrófico"),CONCATENATE("R7C",'Mapa final'!$O$47),"")</f>
        <v/>
      </c>
      <c r="AJ32" s="55" t="str">
        <f>IF(AND('Mapa final'!$Y$48="Media",'Mapa final'!$AA$48="Catastrófico"),CONCATENATE("R7C",'Mapa final'!$O$48),"")</f>
        <v/>
      </c>
      <c r="AK32" s="55" t="str">
        <f>IF(AND('Mapa final'!$Y$49="Media",'Mapa final'!$AA$49="Catastrófico"),CONCATENATE("R7C",'Mapa final'!$O$49),"")</f>
        <v/>
      </c>
      <c r="AL32" s="55" t="str">
        <f>IF(AND('Mapa final'!$Y$50="Media",'Mapa final'!$AA$50="Catastrófico"),CONCATENATE("R7C",'Mapa final'!$O$50),"")</f>
        <v/>
      </c>
      <c r="AM32" s="56" t="str">
        <f>IF(AND('Mapa final'!$Y$51="Media",'Mapa final'!$AA$51="Catastrófico"),CONCATENATE("R7C",'Mapa final'!$O$51),"")</f>
        <v/>
      </c>
      <c r="AN32" s="83"/>
      <c r="AO32" s="528"/>
      <c r="AP32" s="529"/>
      <c r="AQ32" s="529"/>
      <c r="AR32" s="529"/>
      <c r="AS32" s="529"/>
      <c r="AT32" s="530"/>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row>
    <row r="33" spans="1:80" ht="15" customHeight="1" x14ac:dyDescent="0.25">
      <c r="A33" s="83"/>
      <c r="B33" s="397"/>
      <c r="C33" s="397"/>
      <c r="D33" s="398"/>
      <c r="E33" s="498"/>
      <c r="F33" s="499"/>
      <c r="G33" s="499"/>
      <c r="H33" s="499"/>
      <c r="I33" s="514"/>
      <c r="J33" s="67" t="str">
        <f>IF(AND('Mapa final'!$Y$52="Media",'Mapa final'!$AA$52="Leve"),CONCATENATE("R8C",'Mapa final'!$O$52),"")</f>
        <v/>
      </c>
      <c r="K33" s="68" t="str">
        <f>IF(AND('Mapa final'!$Y$53="Media",'Mapa final'!$AA$53="Leve"),CONCATENATE("R8C",'Mapa final'!$O$53),"")</f>
        <v/>
      </c>
      <c r="L33" s="68" t="str">
        <f>IF(AND('Mapa final'!$Y$54="Media",'Mapa final'!$AA$54="Leve"),CONCATENATE("R8C",'Mapa final'!$O$54),"")</f>
        <v/>
      </c>
      <c r="M33" s="68" t="str">
        <f>IF(AND('Mapa final'!$Y$55="Media",'Mapa final'!$AA$55="Leve"),CONCATENATE("R8C",'Mapa final'!$O$55),"")</f>
        <v/>
      </c>
      <c r="N33" s="68" t="str">
        <f>IF(AND('Mapa final'!$Y$56="Media",'Mapa final'!$AA$56="Leve"),CONCATENATE("R8C",'Mapa final'!$O$56),"")</f>
        <v/>
      </c>
      <c r="O33" s="69" t="str">
        <f>IF(AND('Mapa final'!$Y$57="Media",'Mapa final'!$AA$57="Leve"),CONCATENATE("R8C",'Mapa final'!$O$57),"")</f>
        <v/>
      </c>
      <c r="P33" s="67" t="str">
        <f>IF(AND('Mapa final'!$Y$52="Media",'Mapa final'!$AA$52="Menor"),CONCATENATE("R8C",'Mapa final'!$O$52),"")</f>
        <v/>
      </c>
      <c r="Q33" s="68" t="str">
        <f>IF(AND('Mapa final'!$Y$53="Media",'Mapa final'!$AA$53="Menor"),CONCATENATE("R8C",'Mapa final'!$O$53),"")</f>
        <v/>
      </c>
      <c r="R33" s="68" t="str">
        <f>IF(AND('Mapa final'!$Y$54="Media",'Mapa final'!$AA$54="Menor"),CONCATENATE("R8C",'Mapa final'!$O$54),"")</f>
        <v/>
      </c>
      <c r="S33" s="68" t="str">
        <f>IF(AND('Mapa final'!$Y$55="Media",'Mapa final'!$AA$55="Menor"),CONCATENATE("R8C",'Mapa final'!$O$55),"")</f>
        <v/>
      </c>
      <c r="T33" s="68" t="str">
        <f>IF(AND('Mapa final'!$Y$56="Media",'Mapa final'!$AA$56="Menor"),CONCATENATE("R8C",'Mapa final'!$O$56),"")</f>
        <v/>
      </c>
      <c r="U33" s="69" t="str">
        <f>IF(AND('Mapa final'!$Y$57="Media",'Mapa final'!$AA$57="Menor"),CONCATENATE("R8C",'Mapa final'!$O$57),"")</f>
        <v/>
      </c>
      <c r="V33" s="67" t="str">
        <f>IF(AND('Mapa final'!$Y$52="Media",'Mapa final'!$AA$52="Moderado"),CONCATENATE("R8C",'Mapa final'!$O$52),"")</f>
        <v/>
      </c>
      <c r="W33" s="68" t="str">
        <f>IF(AND('Mapa final'!$Y$53="Media",'Mapa final'!$AA$53="Moderado"),CONCATENATE("R8C",'Mapa final'!$O$53),"")</f>
        <v/>
      </c>
      <c r="X33" s="68" t="str">
        <f>IF(AND('Mapa final'!$Y$54="Media",'Mapa final'!$AA$54="Moderado"),CONCATENATE("R8C",'Mapa final'!$O$54),"")</f>
        <v/>
      </c>
      <c r="Y33" s="68" t="str">
        <f>IF(AND('Mapa final'!$Y$55="Media",'Mapa final'!$AA$55="Moderado"),CONCATENATE("R8C",'Mapa final'!$O$55),"")</f>
        <v/>
      </c>
      <c r="Z33" s="68" t="str">
        <f>IF(AND('Mapa final'!$Y$56="Media",'Mapa final'!$AA$56="Moderado"),CONCATENATE("R8C",'Mapa final'!$O$56),"")</f>
        <v/>
      </c>
      <c r="AA33" s="69" t="str">
        <f>IF(AND('Mapa final'!$Y$57="Media",'Mapa final'!$AA$57="Moderado"),CONCATENATE("R8C",'Mapa final'!$O$57),"")</f>
        <v/>
      </c>
      <c r="AB33" s="51" t="str">
        <f>IF(AND('Mapa final'!$Y$52="Media",'Mapa final'!$AA$52="Mayor"),CONCATENATE("R8C",'Mapa final'!$O$52),"")</f>
        <v/>
      </c>
      <c r="AC33" s="52" t="str">
        <f>IF(AND('Mapa final'!$Y$53="Media",'Mapa final'!$AA$53="Mayor"),CONCATENATE("R8C",'Mapa final'!$O$53),"")</f>
        <v/>
      </c>
      <c r="AD33" s="57" t="str">
        <f>IF(AND('Mapa final'!$Y$54="Media",'Mapa final'!$AA$54="Mayor"),CONCATENATE("R8C",'Mapa final'!$O$54),"")</f>
        <v/>
      </c>
      <c r="AE33" s="57" t="str">
        <f>IF(AND('Mapa final'!$Y$55="Media",'Mapa final'!$AA$55="Mayor"),CONCATENATE("R8C",'Mapa final'!$O$55),"")</f>
        <v/>
      </c>
      <c r="AF33" s="57" t="str">
        <f>IF(AND('Mapa final'!$Y$56="Media",'Mapa final'!$AA$56="Mayor"),CONCATENATE("R8C",'Mapa final'!$O$56),"")</f>
        <v/>
      </c>
      <c r="AG33" s="53" t="str">
        <f>IF(AND('Mapa final'!$Y$57="Media",'Mapa final'!$AA$57="Mayor"),CONCATENATE("R8C",'Mapa final'!$O$57),"")</f>
        <v/>
      </c>
      <c r="AH33" s="54" t="str">
        <f>IF(AND('Mapa final'!$Y$52="Media",'Mapa final'!$AA$52="Catastrófico"),CONCATENATE("R8C",'Mapa final'!$O$52),"")</f>
        <v/>
      </c>
      <c r="AI33" s="55" t="str">
        <f>IF(AND('Mapa final'!$Y$53="Media",'Mapa final'!$AA$53="Catastrófico"),CONCATENATE("R8C",'Mapa final'!$O$53),"")</f>
        <v/>
      </c>
      <c r="AJ33" s="55" t="str">
        <f>IF(AND('Mapa final'!$Y$54="Media",'Mapa final'!$AA$54="Catastrófico"),CONCATENATE("R8C",'Mapa final'!$O$54),"")</f>
        <v/>
      </c>
      <c r="AK33" s="55" t="str">
        <f>IF(AND('Mapa final'!$Y$55="Media",'Mapa final'!$AA$55="Catastrófico"),CONCATENATE("R8C",'Mapa final'!$O$55),"")</f>
        <v/>
      </c>
      <c r="AL33" s="55" t="str">
        <f>IF(AND('Mapa final'!$Y$56="Media",'Mapa final'!$AA$56="Catastrófico"),CONCATENATE("R8C",'Mapa final'!$O$56),"")</f>
        <v/>
      </c>
      <c r="AM33" s="56" t="str">
        <f>IF(AND('Mapa final'!$Y$57="Media",'Mapa final'!$AA$57="Catastrófico"),CONCATENATE("R8C",'Mapa final'!$O$57),"")</f>
        <v/>
      </c>
      <c r="AN33" s="83"/>
      <c r="AO33" s="528"/>
      <c r="AP33" s="529"/>
      <c r="AQ33" s="529"/>
      <c r="AR33" s="529"/>
      <c r="AS33" s="529"/>
      <c r="AT33" s="530"/>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row>
    <row r="34" spans="1:80" ht="15" customHeight="1" x14ac:dyDescent="0.25">
      <c r="A34" s="83"/>
      <c r="B34" s="397"/>
      <c r="C34" s="397"/>
      <c r="D34" s="398"/>
      <c r="E34" s="498"/>
      <c r="F34" s="499"/>
      <c r="G34" s="499"/>
      <c r="H34" s="499"/>
      <c r="I34" s="514"/>
      <c r="J34" s="67" t="str">
        <f>IF(AND('Mapa final'!$Y$58="Media",'Mapa final'!$AA$58="Leve"),CONCATENATE("R9C",'Mapa final'!$O$58),"")</f>
        <v/>
      </c>
      <c r="K34" s="68" t="str">
        <f>IF(AND('Mapa final'!$Y$59="Media",'Mapa final'!$AA$59="Leve"),CONCATENATE("R9C",'Mapa final'!$O$59),"")</f>
        <v/>
      </c>
      <c r="L34" s="68" t="str">
        <f>IF(AND('Mapa final'!$Y$60="Media",'Mapa final'!$AA$60="Leve"),CONCATENATE("R9C",'Mapa final'!$O$60),"")</f>
        <v/>
      </c>
      <c r="M34" s="68" t="str">
        <f>IF(AND('Mapa final'!$Y$61="Media",'Mapa final'!$AA$61="Leve"),CONCATENATE("R9C",'Mapa final'!$O$61),"")</f>
        <v/>
      </c>
      <c r="N34" s="68" t="str">
        <f>IF(AND('Mapa final'!$Y$62="Media",'Mapa final'!$AA$62="Leve"),CONCATENATE("R9C",'Mapa final'!$O$62),"")</f>
        <v/>
      </c>
      <c r="O34" s="69" t="str">
        <f>IF(AND('Mapa final'!$Y$63="Media",'Mapa final'!$AA$63="Leve"),CONCATENATE("R9C",'Mapa final'!$O$63),"")</f>
        <v/>
      </c>
      <c r="P34" s="67" t="str">
        <f>IF(AND('Mapa final'!$Y$58="Media",'Mapa final'!$AA$58="Menor"),CONCATENATE("R9C",'Mapa final'!$O$58),"")</f>
        <v/>
      </c>
      <c r="Q34" s="68" t="str">
        <f>IF(AND('Mapa final'!$Y$59="Media",'Mapa final'!$AA$59="Menor"),CONCATENATE("R9C",'Mapa final'!$O$59),"")</f>
        <v/>
      </c>
      <c r="R34" s="68" t="str">
        <f>IF(AND('Mapa final'!$Y$60="Media",'Mapa final'!$AA$60="Menor"),CONCATENATE("R9C",'Mapa final'!$O$60),"")</f>
        <v/>
      </c>
      <c r="S34" s="68" t="str">
        <f>IF(AND('Mapa final'!$Y$61="Media",'Mapa final'!$AA$61="Menor"),CONCATENATE("R9C",'Mapa final'!$O$61),"")</f>
        <v/>
      </c>
      <c r="T34" s="68" t="str">
        <f>IF(AND('Mapa final'!$Y$62="Media",'Mapa final'!$AA$62="Menor"),CONCATENATE("R9C",'Mapa final'!$O$62),"")</f>
        <v/>
      </c>
      <c r="U34" s="69" t="str">
        <f>IF(AND('Mapa final'!$Y$63="Media",'Mapa final'!$AA$63="Menor"),CONCATENATE("R9C",'Mapa final'!$O$63),"")</f>
        <v/>
      </c>
      <c r="V34" s="67" t="str">
        <f>IF(AND('Mapa final'!$Y$58="Media",'Mapa final'!$AA$58="Moderado"),CONCATENATE("R9C",'Mapa final'!$O$58),"")</f>
        <v/>
      </c>
      <c r="W34" s="68" t="str">
        <f>IF(AND('Mapa final'!$Y$59="Media",'Mapa final'!$AA$59="Moderado"),CONCATENATE("R9C",'Mapa final'!$O$59),"")</f>
        <v/>
      </c>
      <c r="X34" s="68" t="str">
        <f>IF(AND('Mapa final'!$Y$60="Media",'Mapa final'!$AA$60="Moderado"),CONCATENATE("R9C",'Mapa final'!$O$60),"")</f>
        <v/>
      </c>
      <c r="Y34" s="68" t="str">
        <f>IF(AND('Mapa final'!$Y$61="Media",'Mapa final'!$AA$61="Moderado"),CONCATENATE("R9C",'Mapa final'!$O$61),"")</f>
        <v/>
      </c>
      <c r="Z34" s="68" t="str">
        <f>IF(AND('Mapa final'!$Y$62="Media",'Mapa final'!$AA$62="Moderado"),CONCATENATE("R9C",'Mapa final'!$O$62),"")</f>
        <v/>
      </c>
      <c r="AA34" s="69" t="str">
        <f>IF(AND('Mapa final'!$Y$63="Media",'Mapa final'!$AA$63="Moderado"),CONCATENATE("R9C",'Mapa final'!$O$63),"")</f>
        <v/>
      </c>
      <c r="AB34" s="51" t="str">
        <f>IF(AND('Mapa final'!$Y$58="Media",'Mapa final'!$AA$58="Mayor"),CONCATENATE("R9C",'Mapa final'!$O$58),"")</f>
        <v/>
      </c>
      <c r="AC34" s="52" t="str">
        <f>IF(AND('Mapa final'!$Y$59="Media",'Mapa final'!$AA$59="Mayor"),CONCATENATE("R9C",'Mapa final'!$O$59),"")</f>
        <v/>
      </c>
      <c r="AD34" s="57" t="str">
        <f>IF(AND('Mapa final'!$Y$60="Media",'Mapa final'!$AA$60="Mayor"),CONCATENATE("R9C",'Mapa final'!$O$60),"")</f>
        <v/>
      </c>
      <c r="AE34" s="57" t="str">
        <f>IF(AND('Mapa final'!$Y$61="Media",'Mapa final'!$AA$61="Mayor"),CONCATENATE("R9C",'Mapa final'!$O$61),"")</f>
        <v/>
      </c>
      <c r="AF34" s="57" t="str">
        <f>IF(AND('Mapa final'!$Y$62="Media",'Mapa final'!$AA$62="Mayor"),CONCATENATE("R9C",'Mapa final'!$O$62),"")</f>
        <v/>
      </c>
      <c r="AG34" s="53" t="str">
        <f>IF(AND('Mapa final'!$Y$63="Media",'Mapa final'!$AA$63="Mayor"),CONCATENATE("R9C",'Mapa final'!$O$63),"")</f>
        <v/>
      </c>
      <c r="AH34" s="54" t="str">
        <f>IF(AND('Mapa final'!$Y$58="Media",'Mapa final'!$AA$58="Catastrófico"),CONCATENATE("R9C",'Mapa final'!$O$58),"")</f>
        <v/>
      </c>
      <c r="AI34" s="55" t="str">
        <f>IF(AND('Mapa final'!$Y$59="Media",'Mapa final'!$AA$59="Catastrófico"),CONCATENATE("R9C",'Mapa final'!$O$59),"")</f>
        <v/>
      </c>
      <c r="AJ34" s="55" t="str">
        <f>IF(AND('Mapa final'!$Y$60="Media",'Mapa final'!$AA$60="Catastrófico"),CONCATENATE("R9C",'Mapa final'!$O$60),"")</f>
        <v/>
      </c>
      <c r="AK34" s="55" t="str">
        <f>IF(AND('Mapa final'!$Y$61="Media",'Mapa final'!$AA$61="Catastrófico"),CONCATENATE("R9C",'Mapa final'!$O$61),"")</f>
        <v/>
      </c>
      <c r="AL34" s="55" t="str">
        <f>IF(AND('Mapa final'!$Y$62="Media",'Mapa final'!$AA$62="Catastrófico"),CONCATENATE("R9C",'Mapa final'!$O$62),"")</f>
        <v/>
      </c>
      <c r="AM34" s="56" t="str">
        <f>IF(AND('Mapa final'!$Y$63="Media",'Mapa final'!$AA$63="Catastrófico"),CONCATENATE("R9C",'Mapa final'!$O$63),"")</f>
        <v/>
      </c>
      <c r="AN34" s="83"/>
      <c r="AO34" s="528"/>
      <c r="AP34" s="529"/>
      <c r="AQ34" s="529"/>
      <c r="AR34" s="529"/>
      <c r="AS34" s="529"/>
      <c r="AT34" s="530"/>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row>
    <row r="35" spans="1:80" ht="15.75" customHeight="1" thickBot="1" x14ac:dyDescent="0.3">
      <c r="A35" s="83"/>
      <c r="B35" s="397"/>
      <c r="C35" s="397"/>
      <c r="D35" s="398"/>
      <c r="E35" s="500"/>
      <c r="F35" s="501"/>
      <c r="G35" s="501"/>
      <c r="H35" s="501"/>
      <c r="I35" s="515"/>
      <c r="J35" s="67" t="str">
        <f>IF(AND('Mapa final'!$Y$64="Media",'Mapa final'!$AA$64="Leve"),CONCATENATE("R10C",'Mapa final'!$O$64),"")</f>
        <v/>
      </c>
      <c r="K35" s="68" t="str">
        <f>IF(AND('Mapa final'!$Y$65="Media",'Mapa final'!$AA$65="Leve"),CONCATENATE("R10C",'Mapa final'!$O$65),"")</f>
        <v/>
      </c>
      <c r="L35" s="68" t="str">
        <f>IF(AND('Mapa final'!$Y$66="Media",'Mapa final'!$AA$66="Leve"),CONCATENATE("R10C",'Mapa final'!$O$66),"")</f>
        <v/>
      </c>
      <c r="M35" s="68" t="str">
        <f>IF(AND('Mapa final'!$Y$67="Media",'Mapa final'!$AA$67="Leve"),CONCATENATE("R10C",'Mapa final'!$O$67),"")</f>
        <v/>
      </c>
      <c r="N35" s="68" t="str">
        <f>IF(AND('Mapa final'!$Y$68="Media",'Mapa final'!$AA$68="Leve"),CONCATENATE("R10C",'Mapa final'!$O$68),"")</f>
        <v/>
      </c>
      <c r="O35" s="69" t="str">
        <f>IF(AND('Mapa final'!$Y$69="Media",'Mapa final'!$AA$69="Leve"),CONCATENATE("R10C",'Mapa final'!$O$69),"")</f>
        <v/>
      </c>
      <c r="P35" s="67" t="str">
        <f>IF(AND('Mapa final'!$Y$64="Media",'Mapa final'!$AA$64="Menor"),CONCATENATE("R10C",'Mapa final'!$O$64),"")</f>
        <v/>
      </c>
      <c r="Q35" s="68" t="str">
        <f>IF(AND('Mapa final'!$Y$65="Media",'Mapa final'!$AA$65="Menor"),CONCATENATE("R10C",'Mapa final'!$O$65),"")</f>
        <v/>
      </c>
      <c r="R35" s="68" t="str">
        <f>IF(AND('Mapa final'!$Y$66="Media",'Mapa final'!$AA$66="Menor"),CONCATENATE("R10C",'Mapa final'!$O$66),"")</f>
        <v/>
      </c>
      <c r="S35" s="68" t="str">
        <f>IF(AND('Mapa final'!$Y$67="Media",'Mapa final'!$AA$67="Menor"),CONCATENATE("R10C",'Mapa final'!$O$67),"")</f>
        <v/>
      </c>
      <c r="T35" s="68" t="str">
        <f>IF(AND('Mapa final'!$Y$68="Media",'Mapa final'!$AA$68="Menor"),CONCATENATE("R10C",'Mapa final'!$O$68),"")</f>
        <v/>
      </c>
      <c r="U35" s="69" t="str">
        <f>IF(AND('Mapa final'!$Y$69="Media",'Mapa final'!$AA$69="Menor"),CONCATENATE("R10C",'Mapa final'!$O$69),"")</f>
        <v/>
      </c>
      <c r="V35" s="67" t="str">
        <f>IF(AND('Mapa final'!$Y$64="Media",'Mapa final'!$AA$64="Moderado"),CONCATENATE("R10C",'Mapa final'!$O$64),"")</f>
        <v/>
      </c>
      <c r="W35" s="68" t="str">
        <f>IF(AND('Mapa final'!$Y$65="Media",'Mapa final'!$AA$65="Moderado"),CONCATENATE("R10C",'Mapa final'!$O$65),"")</f>
        <v/>
      </c>
      <c r="X35" s="68" t="str">
        <f>IF(AND('Mapa final'!$Y$66="Media",'Mapa final'!$AA$66="Moderado"),CONCATENATE("R10C",'Mapa final'!$O$66),"")</f>
        <v/>
      </c>
      <c r="Y35" s="68" t="str">
        <f>IF(AND('Mapa final'!$Y$67="Media",'Mapa final'!$AA$67="Moderado"),CONCATENATE("R10C",'Mapa final'!$O$67),"")</f>
        <v/>
      </c>
      <c r="Z35" s="68" t="str">
        <f>IF(AND('Mapa final'!$Y$68="Media",'Mapa final'!$AA$68="Moderado"),CONCATENATE("R10C",'Mapa final'!$O$68),"")</f>
        <v/>
      </c>
      <c r="AA35" s="69" t="str">
        <f>IF(AND('Mapa final'!$Y$69="Media",'Mapa final'!$AA$69="Moderado"),CONCATENATE("R10C",'Mapa final'!$O$69),"")</f>
        <v/>
      </c>
      <c r="AB35" s="58" t="str">
        <f>IF(AND('Mapa final'!$Y$64="Media",'Mapa final'!$AA$64="Mayor"),CONCATENATE("R10C",'Mapa final'!$O$64),"")</f>
        <v/>
      </c>
      <c r="AC35" s="59" t="str">
        <f>IF(AND('Mapa final'!$Y$65="Media",'Mapa final'!$AA$65="Mayor"),CONCATENATE("R10C",'Mapa final'!$O$65),"")</f>
        <v/>
      </c>
      <c r="AD35" s="59" t="str">
        <f>IF(AND('Mapa final'!$Y$66="Media",'Mapa final'!$AA$66="Mayor"),CONCATENATE("R10C",'Mapa final'!$O$66),"")</f>
        <v/>
      </c>
      <c r="AE35" s="59" t="str">
        <f>IF(AND('Mapa final'!$Y$67="Media",'Mapa final'!$AA$67="Mayor"),CONCATENATE("R10C",'Mapa final'!$O$67),"")</f>
        <v/>
      </c>
      <c r="AF35" s="59" t="str">
        <f>IF(AND('Mapa final'!$Y$68="Media",'Mapa final'!$AA$68="Mayor"),CONCATENATE("R10C",'Mapa final'!$O$68),"")</f>
        <v/>
      </c>
      <c r="AG35" s="60" t="str">
        <f>IF(AND('Mapa final'!$Y$69="Media",'Mapa final'!$AA$69="Mayor"),CONCATENATE("R10C",'Mapa final'!$O$69),"")</f>
        <v/>
      </c>
      <c r="AH35" s="61" t="str">
        <f>IF(AND('Mapa final'!$Y$64="Media",'Mapa final'!$AA$64="Catastrófico"),CONCATENATE("R10C",'Mapa final'!$O$64),"")</f>
        <v/>
      </c>
      <c r="AI35" s="62" t="str">
        <f>IF(AND('Mapa final'!$Y$65="Media",'Mapa final'!$AA$65="Catastrófico"),CONCATENATE("R10C",'Mapa final'!$O$65),"")</f>
        <v/>
      </c>
      <c r="AJ35" s="62" t="str">
        <f>IF(AND('Mapa final'!$Y$66="Media",'Mapa final'!$AA$66="Catastrófico"),CONCATENATE("R10C",'Mapa final'!$O$66),"")</f>
        <v/>
      </c>
      <c r="AK35" s="62" t="str">
        <f>IF(AND('Mapa final'!$Y$67="Media",'Mapa final'!$AA$67="Catastrófico"),CONCATENATE("R10C",'Mapa final'!$O$67),"")</f>
        <v/>
      </c>
      <c r="AL35" s="62" t="str">
        <f>IF(AND('Mapa final'!$Y$68="Media",'Mapa final'!$AA$68="Catastrófico"),CONCATENATE("R10C",'Mapa final'!$O$68),"")</f>
        <v/>
      </c>
      <c r="AM35" s="63" t="str">
        <f>IF(AND('Mapa final'!$Y$69="Media",'Mapa final'!$AA$69="Catastrófico"),CONCATENATE("R10C",'Mapa final'!$O$69),"")</f>
        <v/>
      </c>
      <c r="AN35" s="83"/>
      <c r="AO35" s="531"/>
      <c r="AP35" s="532"/>
      <c r="AQ35" s="532"/>
      <c r="AR35" s="532"/>
      <c r="AS35" s="532"/>
      <c r="AT35" s="53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row>
    <row r="36" spans="1:80" ht="15" customHeight="1" x14ac:dyDescent="0.25">
      <c r="A36" s="83"/>
      <c r="B36" s="397"/>
      <c r="C36" s="397"/>
      <c r="D36" s="398"/>
      <c r="E36" s="494" t="s">
        <v>114</v>
      </c>
      <c r="F36" s="495"/>
      <c r="G36" s="495"/>
      <c r="H36" s="495"/>
      <c r="I36" s="495"/>
      <c r="J36" s="73" t="str">
        <f>IF(AND('Mapa final'!$Y$10="Baja",'Mapa final'!$AA$10="Leve"),CONCATENATE("R1C",'Mapa final'!$O$10),"")</f>
        <v/>
      </c>
      <c r="K36" s="74" t="str">
        <f>IF(AND('Mapa final'!$Y$11="Baja",'Mapa final'!$AA$11="Leve"),CONCATENATE("R1C",'Mapa final'!$O$11),"")</f>
        <v/>
      </c>
      <c r="L36" s="74" t="str">
        <f>IF(AND('Mapa final'!$Y$12="Baja",'Mapa final'!$AA$12="Leve"),CONCATENATE("R1C",'Mapa final'!$O$12),"")</f>
        <v/>
      </c>
      <c r="M36" s="74" t="str">
        <f>IF(AND('Mapa final'!$Y$13="Baja",'Mapa final'!$AA$13="Leve"),CONCATENATE("R1C",'Mapa final'!$O$13),"")</f>
        <v/>
      </c>
      <c r="N36" s="74" t="str">
        <f>IF(AND('Mapa final'!$Y$14="Baja",'Mapa final'!$AA$14="Leve"),CONCATENATE("R1C",'Mapa final'!$O$14),"")</f>
        <v/>
      </c>
      <c r="O36" s="75" t="str">
        <f>IF(AND('Mapa final'!$Y$15="Baja",'Mapa final'!$AA$15="Leve"),CONCATENATE("R1C",'Mapa final'!$O$15),"")</f>
        <v/>
      </c>
      <c r="P36" s="64" t="str">
        <f>IF(AND('Mapa final'!$Y$10="Baja",'Mapa final'!$AA$10="Menor"),CONCATENATE("R1C",'Mapa final'!$O$10),"")</f>
        <v/>
      </c>
      <c r="Q36" s="65" t="str">
        <f>IF(AND('Mapa final'!$Y$11="Baja",'Mapa final'!$AA$11="Menor"),CONCATENATE("R1C",'Mapa final'!$O$11),"")</f>
        <v/>
      </c>
      <c r="R36" s="65" t="str">
        <f>IF(AND('Mapa final'!$Y$12="Baja",'Mapa final'!$AA$12="Menor"),CONCATENATE("R1C",'Mapa final'!$O$12),"")</f>
        <v/>
      </c>
      <c r="S36" s="65" t="str">
        <f>IF(AND('Mapa final'!$Y$13="Baja",'Mapa final'!$AA$13="Menor"),CONCATENATE("R1C",'Mapa final'!$O$13),"")</f>
        <v/>
      </c>
      <c r="T36" s="65" t="str">
        <f>IF(AND('Mapa final'!$Y$14="Baja",'Mapa final'!$AA$14="Menor"),CONCATENATE("R1C",'Mapa final'!$O$14),"")</f>
        <v/>
      </c>
      <c r="U36" s="66" t="str">
        <f>IF(AND('Mapa final'!$Y$15="Baja",'Mapa final'!$AA$15="Menor"),CONCATENATE("R1C",'Mapa final'!$O$15),"")</f>
        <v/>
      </c>
      <c r="V36" s="64" t="str">
        <f>IF(AND('Mapa final'!$Y$10="Baja",'Mapa final'!$AA$10="Moderado"),CONCATENATE("R1C",'Mapa final'!$O$10),"")</f>
        <v/>
      </c>
      <c r="W36" s="65" t="str">
        <f>IF(AND('Mapa final'!$Y$11="Baja",'Mapa final'!$AA$11="Moderado"),CONCATENATE("R1C",'Mapa final'!$O$11),"")</f>
        <v/>
      </c>
      <c r="X36" s="65" t="str">
        <f>IF(AND('Mapa final'!$Y$12="Baja",'Mapa final'!$AA$12="Moderado"),CONCATENATE("R1C",'Mapa final'!$O$12),"")</f>
        <v/>
      </c>
      <c r="Y36" s="65" t="str">
        <f>IF(AND('Mapa final'!$Y$13="Baja",'Mapa final'!$AA$13="Moderado"),CONCATENATE("R1C",'Mapa final'!$O$13),"")</f>
        <v/>
      </c>
      <c r="Z36" s="65" t="str">
        <f>IF(AND('Mapa final'!$Y$14="Baja",'Mapa final'!$AA$14="Moderado"),CONCATENATE("R1C",'Mapa final'!$O$14),"")</f>
        <v/>
      </c>
      <c r="AA36" s="66" t="str">
        <f>IF(AND('Mapa final'!$Y$15="Baja",'Mapa final'!$AA$15="Moderado"),CONCATENATE("R1C",'Mapa final'!$O$15),"")</f>
        <v/>
      </c>
      <c r="AB36" s="45" t="str">
        <f>IF(AND('Mapa final'!$Y$10="Baja",'Mapa final'!$AA$10="Mayor"),CONCATENATE("R1C",'Mapa final'!$O$10),"")</f>
        <v/>
      </c>
      <c r="AC36" s="46" t="str">
        <f>IF(AND('Mapa final'!$Y$11="Baja",'Mapa final'!$AA$11="Mayor"),CONCATENATE("R1C",'Mapa final'!$O$11),"")</f>
        <v/>
      </c>
      <c r="AD36" s="46" t="str">
        <f>IF(AND('Mapa final'!$Y$12="Baja",'Mapa final'!$AA$12="Mayor"),CONCATENATE("R1C",'Mapa final'!$O$12),"")</f>
        <v/>
      </c>
      <c r="AE36" s="46" t="str">
        <f>IF(AND('Mapa final'!$Y$13="Baja",'Mapa final'!$AA$13="Mayor"),CONCATENATE("R1C",'Mapa final'!$O$13),"")</f>
        <v/>
      </c>
      <c r="AF36" s="46" t="str">
        <f>IF(AND('Mapa final'!$Y$14="Baja",'Mapa final'!$AA$14="Mayor"),CONCATENATE("R1C",'Mapa final'!$O$14),"")</f>
        <v/>
      </c>
      <c r="AG36" s="47" t="str">
        <f>IF(AND('Mapa final'!$Y$15="Baja",'Mapa final'!$AA$15="Mayor"),CONCATENATE("R1C",'Mapa final'!$O$15),"")</f>
        <v/>
      </c>
      <c r="AH36" s="48" t="str">
        <f>IF(AND('Mapa final'!$Y$10="Baja",'Mapa final'!$AA$10="Catastrófico"),CONCATENATE("R1C",'Mapa final'!$O$10),"")</f>
        <v/>
      </c>
      <c r="AI36" s="49" t="str">
        <f>IF(AND('Mapa final'!$Y$11="Baja",'Mapa final'!$AA$11="Catastrófico"),CONCATENATE("R1C",'Mapa final'!$O$11),"")</f>
        <v/>
      </c>
      <c r="AJ36" s="49" t="str">
        <f>IF(AND('Mapa final'!$Y$12="Baja",'Mapa final'!$AA$12="Catastrófico"),CONCATENATE("R1C",'Mapa final'!$O$12),"")</f>
        <v/>
      </c>
      <c r="AK36" s="49" t="str">
        <f>IF(AND('Mapa final'!$Y$13="Baja",'Mapa final'!$AA$13="Catastrófico"),CONCATENATE("R1C",'Mapa final'!$O$13),"")</f>
        <v/>
      </c>
      <c r="AL36" s="49" t="str">
        <f>IF(AND('Mapa final'!$Y$14="Baja",'Mapa final'!$AA$14="Catastrófico"),CONCATENATE("R1C",'Mapa final'!$O$14),"")</f>
        <v/>
      </c>
      <c r="AM36" s="50" t="str">
        <f>IF(AND('Mapa final'!$Y$15="Baja",'Mapa final'!$AA$15="Catastrófico"),CONCATENATE("R1C",'Mapa final'!$O$15),"")</f>
        <v/>
      </c>
      <c r="AN36" s="83"/>
      <c r="AO36" s="516" t="s">
        <v>82</v>
      </c>
      <c r="AP36" s="517"/>
      <c r="AQ36" s="517"/>
      <c r="AR36" s="517"/>
      <c r="AS36" s="517"/>
      <c r="AT36" s="518"/>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row>
    <row r="37" spans="1:80" ht="15" customHeight="1" x14ac:dyDescent="0.25">
      <c r="A37" s="83"/>
      <c r="B37" s="397"/>
      <c r="C37" s="397"/>
      <c r="D37" s="398"/>
      <c r="E37" s="496"/>
      <c r="F37" s="497"/>
      <c r="G37" s="497"/>
      <c r="H37" s="497"/>
      <c r="I37" s="497"/>
      <c r="J37" s="76" t="str">
        <f>IF(AND('Mapa final'!$Y$16="Baja",'Mapa final'!$AA$16="Leve"),CONCATENATE("R2C",'Mapa final'!$O$16),"")</f>
        <v/>
      </c>
      <c r="K37" s="77" t="str">
        <f>IF(AND('Mapa final'!$Y$17="Baja",'Mapa final'!$AA$17="Leve"),CONCATENATE("R2C",'Mapa final'!$O$17),"")</f>
        <v/>
      </c>
      <c r="L37" s="77" t="str">
        <f>IF(AND('Mapa final'!$Y$18="Baja",'Mapa final'!$AA$18="Leve"),CONCATENATE("R2C",'Mapa final'!$O$18),"")</f>
        <v/>
      </c>
      <c r="M37" s="77" t="str">
        <f>IF(AND('Mapa final'!$Y$19="Baja",'Mapa final'!$AA$19="Leve"),CONCATENATE("R2C",'Mapa final'!$O$19),"")</f>
        <v/>
      </c>
      <c r="N37" s="77" t="str">
        <f>IF(AND('Mapa final'!$Y$20="Baja",'Mapa final'!$AA$20="Leve"),CONCATENATE("R2C",'Mapa final'!$O$20),"")</f>
        <v/>
      </c>
      <c r="O37" s="78" t="str">
        <f>IF(AND('Mapa final'!$Y$21="Baja",'Mapa final'!$AA$21="Leve"),CONCATENATE("R2C",'Mapa final'!$O$21),"")</f>
        <v/>
      </c>
      <c r="P37" s="67" t="str">
        <f>IF(AND('Mapa final'!$Y$16="Baja",'Mapa final'!$AA$16="Menor"),CONCATENATE("R2C",'Mapa final'!$O$16),"")</f>
        <v/>
      </c>
      <c r="Q37" s="68" t="str">
        <f>IF(AND('Mapa final'!$Y$17="Baja",'Mapa final'!$AA$17="Menor"),CONCATENATE("R2C",'Mapa final'!$O$17),"")</f>
        <v/>
      </c>
      <c r="R37" s="68" t="str">
        <f>IF(AND('Mapa final'!$Y$18="Baja",'Mapa final'!$AA$18="Menor"),CONCATENATE("R2C",'Mapa final'!$O$18),"")</f>
        <v/>
      </c>
      <c r="S37" s="68" t="str">
        <f>IF(AND('Mapa final'!$Y$19="Baja",'Mapa final'!$AA$19="Menor"),CONCATENATE("R2C",'Mapa final'!$O$19),"")</f>
        <v/>
      </c>
      <c r="T37" s="68" t="str">
        <f>IF(AND('Mapa final'!$Y$20="Baja",'Mapa final'!$AA$20="Menor"),CONCATENATE("R2C",'Mapa final'!$O$20),"")</f>
        <v/>
      </c>
      <c r="U37" s="69" t="str">
        <f>IF(AND('Mapa final'!$Y$21="Baja",'Mapa final'!$AA$21="Menor"),CONCATENATE("R2C",'Mapa final'!$O$21),"")</f>
        <v/>
      </c>
      <c r="V37" s="67" t="str">
        <f>IF(AND('Mapa final'!$Y$16="Baja",'Mapa final'!$AA$16="Moderado"),CONCATENATE("R2C",'Mapa final'!$O$16),"")</f>
        <v/>
      </c>
      <c r="W37" s="68" t="str">
        <f>IF(AND('Mapa final'!$Y$17="Baja",'Mapa final'!$AA$17="Moderado"),CONCATENATE("R2C",'Mapa final'!$O$17),"")</f>
        <v/>
      </c>
      <c r="X37" s="68" t="str">
        <f>IF(AND('Mapa final'!$Y$18="Baja",'Mapa final'!$AA$18="Moderado"),CONCATENATE("R2C",'Mapa final'!$O$18),"")</f>
        <v/>
      </c>
      <c r="Y37" s="68" t="str">
        <f>IF(AND('Mapa final'!$Y$19="Baja",'Mapa final'!$AA$19="Moderado"),CONCATENATE("R2C",'Mapa final'!$O$19),"")</f>
        <v/>
      </c>
      <c r="Z37" s="68" t="str">
        <f>IF(AND('Mapa final'!$Y$20="Baja",'Mapa final'!$AA$20="Moderado"),CONCATENATE("R2C",'Mapa final'!$O$20),"")</f>
        <v/>
      </c>
      <c r="AA37" s="69" t="str">
        <f>IF(AND('Mapa final'!$Y$21="Baja",'Mapa final'!$AA$21="Moderado"),CONCATENATE("R2C",'Mapa final'!$O$21),"")</f>
        <v/>
      </c>
      <c r="AB37" s="51" t="str">
        <f>IF(AND('Mapa final'!$Y$16="Baja",'Mapa final'!$AA$16="Mayor"),CONCATENATE("R2C",'Mapa final'!$O$16),"")</f>
        <v/>
      </c>
      <c r="AC37" s="52" t="str">
        <f>IF(AND('Mapa final'!$Y$17="Baja",'Mapa final'!$AA$17="Mayor"),CONCATENATE("R2C",'Mapa final'!$O$17),"")</f>
        <v/>
      </c>
      <c r="AD37" s="52" t="str">
        <f>IF(AND('Mapa final'!$Y$18="Baja",'Mapa final'!$AA$18="Mayor"),CONCATENATE("R2C",'Mapa final'!$O$18),"")</f>
        <v/>
      </c>
      <c r="AE37" s="52" t="str">
        <f>IF(AND('Mapa final'!$Y$19="Baja",'Mapa final'!$AA$19="Mayor"),CONCATENATE("R2C",'Mapa final'!$O$19),"")</f>
        <v/>
      </c>
      <c r="AF37" s="52" t="str">
        <f>IF(AND('Mapa final'!$Y$20="Baja",'Mapa final'!$AA$20="Mayor"),CONCATENATE("R2C",'Mapa final'!$O$20),"")</f>
        <v/>
      </c>
      <c r="AG37" s="53" t="str">
        <f>IF(AND('Mapa final'!$Y$21="Baja",'Mapa final'!$AA$21="Mayor"),CONCATENATE("R2C",'Mapa final'!$O$21),"")</f>
        <v/>
      </c>
      <c r="AH37" s="54" t="str">
        <f>IF(AND('Mapa final'!$Y$16="Baja",'Mapa final'!$AA$16="Catastrófico"),CONCATENATE("R2C",'Mapa final'!$O$16),"")</f>
        <v/>
      </c>
      <c r="AI37" s="55" t="str">
        <f>IF(AND('Mapa final'!$Y$17="Baja",'Mapa final'!$AA$17="Catastrófico"),CONCATENATE("R2C",'Mapa final'!$O$17),"")</f>
        <v/>
      </c>
      <c r="AJ37" s="55" t="str">
        <f>IF(AND('Mapa final'!$Y$18="Baja",'Mapa final'!$AA$18="Catastrófico"),CONCATENATE("R2C",'Mapa final'!$O$18),"")</f>
        <v/>
      </c>
      <c r="AK37" s="55" t="str">
        <f>IF(AND('Mapa final'!$Y$19="Baja",'Mapa final'!$AA$19="Catastrófico"),CONCATENATE("R2C",'Mapa final'!$O$19),"")</f>
        <v/>
      </c>
      <c r="AL37" s="55" t="str">
        <f>IF(AND('Mapa final'!$Y$20="Baja",'Mapa final'!$AA$20="Catastrófico"),CONCATENATE("R2C",'Mapa final'!$O$20),"")</f>
        <v/>
      </c>
      <c r="AM37" s="56" t="str">
        <f>IF(AND('Mapa final'!$Y$21="Baja",'Mapa final'!$AA$21="Catastrófico"),CONCATENATE("R2C",'Mapa final'!$O$21),"")</f>
        <v/>
      </c>
      <c r="AN37" s="83"/>
      <c r="AO37" s="519"/>
      <c r="AP37" s="520"/>
      <c r="AQ37" s="520"/>
      <c r="AR37" s="520"/>
      <c r="AS37" s="520"/>
      <c r="AT37" s="521"/>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row>
    <row r="38" spans="1:80" ht="15" customHeight="1" x14ac:dyDescent="0.25">
      <c r="A38" s="83"/>
      <c r="B38" s="397"/>
      <c r="C38" s="397"/>
      <c r="D38" s="398"/>
      <c r="E38" s="498"/>
      <c r="F38" s="499"/>
      <c r="G38" s="499"/>
      <c r="H38" s="499"/>
      <c r="I38" s="497"/>
      <c r="J38" s="76" t="str">
        <f>IF(AND('Mapa final'!$Y$22="Baja",'Mapa final'!$AA$22="Leve"),CONCATENATE("R3C",'Mapa final'!$O$22),"")</f>
        <v/>
      </c>
      <c r="K38" s="77" t="str">
        <f>IF(AND('Mapa final'!$Y$23="Baja",'Mapa final'!$AA$23="Leve"),CONCATENATE("R3C",'Mapa final'!$O$23),"")</f>
        <v/>
      </c>
      <c r="L38" s="77" t="str">
        <f>IF(AND('Mapa final'!$Y$24="Baja",'Mapa final'!$AA$24="Leve"),CONCATENATE("R3C",'Mapa final'!$O$24),"")</f>
        <v/>
      </c>
      <c r="M38" s="77" t="str">
        <f>IF(AND('Mapa final'!$Y$25="Baja",'Mapa final'!$AA$25="Leve"),CONCATENATE("R3C",'Mapa final'!$O$25),"")</f>
        <v/>
      </c>
      <c r="N38" s="77" t="str">
        <f>IF(AND('Mapa final'!$Y$26="Baja",'Mapa final'!$AA$26="Leve"),CONCATENATE("R3C",'Mapa final'!$O$26),"")</f>
        <v/>
      </c>
      <c r="O38" s="78" t="str">
        <f>IF(AND('Mapa final'!$Y$27="Baja",'Mapa final'!$AA$27="Leve"),CONCATENATE("R3C",'Mapa final'!$O$27),"")</f>
        <v/>
      </c>
      <c r="P38" s="67" t="str">
        <f>IF(AND('Mapa final'!$Y$22="Baja",'Mapa final'!$AA$22="Menor"),CONCATENATE("R3C",'Mapa final'!$O$22),"")</f>
        <v/>
      </c>
      <c r="Q38" s="68" t="str">
        <f>IF(AND('Mapa final'!$Y$23="Baja",'Mapa final'!$AA$23="Menor"),CONCATENATE("R3C",'Mapa final'!$O$23),"")</f>
        <v/>
      </c>
      <c r="R38" s="68" t="str">
        <f>IF(AND('Mapa final'!$Y$24="Baja",'Mapa final'!$AA$24="Menor"),CONCATENATE("R3C",'Mapa final'!$O$24),"")</f>
        <v/>
      </c>
      <c r="S38" s="68" t="str">
        <f>IF(AND('Mapa final'!$Y$25="Baja",'Mapa final'!$AA$25="Menor"),CONCATENATE("R3C",'Mapa final'!$O$25),"")</f>
        <v/>
      </c>
      <c r="T38" s="68" t="str">
        <f>IF(AND('Mapa final'!$Y$26="Baja",'Mapa final'!$AA$26="Menor"),CONCATENATE("R3C",'Mapa final'!$O$26),"")</f>
        <v/>
      </c>
      <c r="U38" s="69" t="str">
        <f>IF(AND('Mapa final'!$Y$27="Baja",'Mapa final'!$AA$27="Menor"),CONCATENATE("R3C",'Mapa final'!$O$27),"")</f>
        <v/>
      </c>
      <c r="V38" s="67" t="str">
        <f>IF(AND('Mapa final'!$Y$22="Baja",'Mapa final'!$AA$22="Moderado"),CONCATENATE("R3C",'Mapa final'!$O$22),"")</f>
        <v/>
      </c>
      <c r="W38" s="68" t="str">
        <f>IF(AND('Mapa final'!$Y$23="Baja",'Mapa final'!$AA$23="Moderado"),CONCATENATE("R3C",'Mapa final'!$O$23),"")</f>
        <v/>
      </c>
      <c r="X38" s="68" t="str">
        <f>IF(AND('Mapa final'!$Y$24="Baja",'Mapa final'!$AA$24="Moderado"),CONCATENATE("R3C",'Mapa final'!$O$24),"")</f>
        <v/>
      </c>
      <c r="Y38" s="68" t="str">
        <f>IF(AND('Mapa final'!$Y$25="Baja",'Mapa final'!$AA$25="Moderado"),CONCATENATE("R3C",'Mapa final'!$O$25),"")</f>
        <v/>
      </c>
      <c r="Z38" s="68" t="str">
        <f>IF(AND('Mapa final'!$Y$26="Baja",'Mapa final'!$AA$26="Moderado"),CONCATENATE("R3C",'Mapa final'!$O$26),"")</f>
        <v/>
      </c>
      <c r="AA38" s="69" t="str">
        <f>IF(AND('Mapa final'!$Y$27="Baja",'Mapa final'!$AA$27="Moderado"),CONCATENATE("R3C",'Mapa final'!$O$27),"")</f>
        <v/>
      </c>
      <c r="AB38" s="51" t="str">
        <f>IF(AND('Mapa final'!$Y$22="Baja",'Mapa final'!$AA$22="Mayor"),CONCATENATE("R3C",'Mapa final'!$O$22),"")</f>
        <v/>
      </c>
      <c r="AC38" s="52" t="str">
        <f>IF(AND('Mapa final'!$Y$23="Baja",'Mapa final'!$AA$23="Mayor"),CONCATENATE("R3C",'Mapa final'!$O$23),"")</f>
        <v/>
      </c>
      <c r="AD38" s="52" t="str">
        <f>IF(AND('Mapa final'!$Y$24="Baja",'Mapa final'!$AA$24="Mayor"),CONCATENATE("R3C",'Mapa final'!$O$24),"")</f>
        <v/>
      </c>
      <c r="AE38" s="52" t="str">
        <f>IF(AND('Mapa final'!$Y$25="Baja",'Mapa final'!$AA$25="Mayor"),CONCATENATE("R3C",'Mapa final'!$O$25),"")</f>
        <v/>
      </c>
      <c r="AF38" s="52" t="str">
        <f>IF(AND('Mapa final'!$Y$26="Baja",'Mapa final'!$AA$26="Mayor"),CONCATENATE("R3C",'Mapa final'!$O$26),"")</f>
        <v/>
      </c>
      <c r="AG38" s="53" t="str">
        <f>IF(AND('Mapa final'!$Y$27="Baja",'Mapa final'!$AA$27="Mayor"),CONCATENATE("R3C",'Mapa final'!$O$27),"")</f>
        <v/>
      </c>
      <c r="AH38" s="54" t="str">
        <f>IF(AND('Mapa final'!$Y$22="Baja",'Mapa final'!$AA$22="Catastrófico"),CONCATENATE("R3C",'Mapa final'!$O$22),"")</f>
        <v/>
      </c>
      <c r="AI38" s="55" t="str">
        <f>IF(AND('Mapa final'!$Y$23="Baja",'Mapa final'!$AA$23="Catastrófico"),CONCATENATE("R3C",'Mapa final'!$O$23),"")</f>
        <v/>
      </c>
      <c r="AJ38" s="55" t="str">
        <f>IF(AND('Mapa final'!$Y$24="Baja",'Mapa final'!$AA$24="Catastrófico"),CONCATENATE("R3C",'Mapa final'!$O$24),"")</f>
        <v/>
      </c>
      <c r="AK38" s="55" t="str">
        <f>IF(AND('Mapa final'!$Y$25="Baja",'Mapa final'!$AA$25="Catastrófico"),CONCATENATE("R3C",'Mapa final'!$O$25),"")</f>
        <v/>
      </c>
      <c r="AL38" s="55" t="str">
        <f>IF(AND('Mapa final'!$Y$26="Baja",'Mapa final'!$AA$26="Catastrófico"),CONCATENATE("R3C",'Mapa final'!$O$26),"")</f>
        <v/>
      </c>
      <c r="AM38" s="56" t="str">
        <f>IF(AND('Mapa final'!$Y$27="Baja",'Mapa final'!$AA$27="Catastrófico"),CONCATENATE("R3C",'Mapa final'!$O$27),"")</f>
        <v/>
      </c>
      <c r="AN38" s="83"/>
      <c r="AO38" s="519"/>
      <c r="AP38" s="520"/>
      <c r="AQ38" s="520"/>
      <c r="AR38" s="520"/>
      <c r="AS38" s="520"/>
      <c r="AT38" s="521"/>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row>
    <row r="39" spans="1:80" ht="15" customHeight="1" x14ac:dyDescent="0.25">
      <c r="A39" s="83"/>
      <c r="B39" s="397"/>
      <c r="C39" s="397"/>
      <c r="D39" s="398"/>
      <c r="E39" s="498"/>
      <c r="F39" s="499"/>
      <c r="G39" s="499"/>
      <c r="H39" s="499"/>
      <c r="I39" s="497"/>
      <c r="J39" s="76" t="str">
        <f>IF(AND('Mapa final'!$Y$28="Baja",'Mapa final'!$AA$28="Leve"),CONCATENATE("R4C",'Mapa final'!$O$28),"")</f>
        <v/>
      </c>
      <c r="K39" s="77" t="str">
        <f>IF(AND('Mapa final'!$Y$29="Baja",'Mapa final'!$AA$29="Leve"),CONCATENATE("R4C",'Mapa final'!$O$29),"")</f>
        <v/>
      </c>
      <c r="L39" s="77" t="str">
        <f>IF(AND('Mapa final'!$Y$30="Baja",'Mapa final'!$AA$30="Leve"),CONCATENATE("R4C",'Mapa final'!$O$30),"")</f>
        <v/>
      </c>
      <c r="M39" s="77" t="str">
        <f>IF(AND('Mapa final'!$Y$31="Baja",'Mapa final'!$AA$31="Leve"),CONCATENATE("R4C",'Mapa final'!$O$31),"")</f>
        <v/>
      </c>
      <c r="N39" s="77" t="str">
        <f>IF(AND('Mapa final'!$Y$32="Baja",'Mapa final'!$AA$32="Leve"),CONCATENATE("R4C",'Mapa final'!$O$32),"")</f>
        <v/>
      </c>
      <c r="O39" s="78" t="str">
        <f>IF(AND('Mapa final'!$Y$33="Baja",'Mapa final'!$AA$33="Leve"),CONCATENATE("R4C",'Mapa final'!$O$33),"")</f>
        <v/>
      </c>
      <c r="P39" s="67" t="str">
        <f>IF(AND('Mapa final'!$Y$28="Baja",'Mapa final'!$AA$28="Menor"),CONCATENATE("R4C",'Mapa final'!$O$28),"")</f>
        <v/>
      </c>
      <c r="Q39" s="68" t="str">
        <f>IF(AND('Mapa final'!$Y$29="Baja",'Mapa final'!$AA$29="Menor"),CONCATENATE("R4C",'Mapa final'!$O$29),"")</f>
        <v/>
      </c>
      <c r="R39" s="68" t="str">
        <f>IF(AND('Mapa final'!$Y$30="Baja",'Mapa final'!$AA$30="Menor"),CONCATENATE("R4C",'Mapa final'!$O$30),"")</f>
        <v/>
      </c>
      <c r="S39" s="68" t="str">
        <f>IF(AND('Mapa final'!$Y$31="Baja",'Mapa final'!$AA$31="Menor"),CONCATENATE("R4C",'Mapa final'!$O$31),"")</f>
        <v/>
      </c>
      <c r="T39" s="68" t="str">
        <f>IF(AND('Mapa final'!$Y$32="Baja",'Mapa final'!$AA$32="Menor"),CONCATENATE("R4C",'Mapa final'!$O$32),"")</f>
        <v/>
      </c>
      <c r="U39" s="69" t="str">
        <f>IF(AND('Mapa final'!$Y$33="Baja",'Mapa final'!$AA$33="Menor"),CONCATENATE("R4C",'Mapa final'!$O$33),"")</f>
        <v/>
      </c>
      <c r="V39" s="67" t="str">
        <f>IF(AND('Mapa final'!$Y$28="Baja",'Mapa final'!$AA$28="Moderado"),CONCATENATE("R4C",'Mapa final'!$O$28),"")</f>
        <v/>
      </c>
      <c r="W39" s="68" t="str">
        <f>IF(AND('Mapa final'!$Y$29="Baja",'Mapa final'!$AA$29="Moderado"),CONCATENATE("R4C",'Mapa final'!$O$29),"")</f>
        <v/>
      </c>
      <c r="X39" s="68" t="str">
        <f>IF(AND('Mapa final'!$Y$30="Baja",'Mapa final'!$AA$30="Moderado"),CONCATENATE("R4C",'Mapa final'!$O$30),"")</f>
        <v/>
      </c>
      <c r="Y39" s="68" t="str">
        <f>IF(AND('Mapa final'!$Y$31="Baja",'Mapa final'!$AA$31="Moderado"),CONCATENATE("R4C",'Mapa final'!$O$31),"")</f>
        <v/>
      </c>
      <c r="Z39" s="68" t="str">
        <f>IF(AND('Mapa final'!$Y$32="Baja",'Mapa final'!$AA$32="Moderado"),CONCATENATE("R4C",'Mapa final'!$O$32),"")</f>
        <v/>
      </c>
      <c r="AA39" s="69" t="str">
        <f>IF(AND('Mapa final'!$Y$33="Baja",'Mapa final'!$AA$33="Moderado"),CONCATENATE("R4C",'Mapa final'!$O$33),"")</f>
        <v/>
      </c>
      <c r="AB39" s="51" t="str">
        <f>IF(AND('Mapa final'!$Y$28="Baja",'Mapa final'!$AA$28="Mayor"),CONCATENATE("R4C",'Mapa final'!$O$28),"")</f>
        <v/>
      </c>
      <c r="AC39" s="52" t="str">
        <f>IF(AND('Mapa final'!$Y$29="Baja",'Mapa final'!$AA$29="Mayor"),CONCATENATE("R4C",'Mapa final'!$O$29),"")</f>
        <v/>
      </c>
      <c r="AD39" s="52" t="str">
        <f>IF(AND('Mapa final'!$Y$30="Baja",'Mapa final'!$AA$30="Mayor"),CONCATENATE("R4C",'Mapa final'!$O$30),"")</f>
        <v/>
      </c>
      <c r="AE39" s="52" t="str">
        <f>IF(AND('Mapa final'!$Y$31="Baja",'Mapa final'!$AA$31="Mayor"),CONCATENATE("R4C",'Mapa final'!$O$31),"")</f>
        <v/>
      </c>
      <c r="AF39" s="52" t="str">
        <f>IF(AND('Mapa final'!$Y$32="Baja",'Mapa final'!$AA$32="Mayor"),CONCATENATE("R4C",'Mapa final'!$O$32),"")</f>
        <v/>
      </c>
      <c r="AG39" s="53" t="str">
        <f>IF(AND('Mapa final'!$Y$33="Baja",'Mapa final'!$AA$33="Mayor"),CONCATENATE("R4C",'Mapa final'!$O$33),"")</f>
        <v/>
      </c>
      <c r="AH39" s="54" t="str">
        <f>IF(AND('Mapa final'!$Y$28="Baja",'Mapa final'!$AA$28="Catastrófico"),CONCATENATE("R4C",'Mapa final'!$O$28),"")</f>
        <v/>
      </c>
      <c r="AI39" s="55" t="str">
        <f>IF(AND('Mapa final'!$Y$29="Baja",'Mapa final'!$AA$29="Catastrófico"),CONCATENATE("R4C",'Mapa final'!$O$29),"")</f>
        <v/>
      </c>
      <c r="AJ39" s="55" t="str">
        <f>IF(AND('Mapa final'!$Y$30="Baja",'Mapa final'!$AA$30="Catastrófico"),CONCATENATE("R4C",'Mapa final'!$O$30),"")</f>
        <v/>
      </c>
      <c r="AK39" s="55" t="str">
        <f>IF(AND('Mapa final'!$Y$31="Baja",'Mapa final'!$AA$31="Catastrófico"),CONCATENATE("R4C",'Mapa final'!$O$31),"")</f>
        <v/>
      </c>
      <c r="AL39" s="55" t="str">
        <f>IF(AND('Mapa final'!$Y$32="Baja",'Mapa final'!$AA$32="Catastrófico"),CONCATENATE("R4C",'Mapa final'!$O$32),"")</f>
        <v/>
      </c>
      <c r="AM39" s="56" t="str">
        <f>IF(AND('Mapa final'!$Y$33="Baja",'Mapa final'!$AA$33="Catastrófico"),CONCATENATE("R4C",'Mapa final'!$O$33),"")</f>
        <v/>
      </c>
      <c r="AN39" s="83"/>
      <c r="AO39" s="519"/>
      <c r="AP39" s="520"/>
      <c r="AQ39" s="520"/>
      <c r="AR39" s="520"/>
      <c r="AS39" s="520"/>
      <c r="AT39" s="521"/>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row>
    <row r="40" spans="1:80" ht="15" customHeight="1" x14ac:dyDescent="0.25">
      <c r="A40" s="83"/>
      <c r="B40" s="397"/>
      <c r="C40" s="397"/>
      <c r="D40" s="398"/>
      <c r="E40" s="498"/>
      <c r="F40" s="499"/>
      <c r="G40" s="499"/>
      <c r="H40" s="499"/>
      <c r="I40" s="497"/>
      <c r="J40" s="76" t="str">
        <f>IF(AND('Mapa final'!$Y$34="Baja",'Mapa final'!$AA$34="Leve"),CONCATENATE("R5C",'Mapa final'!$O$34),"")</f>
        <v/>
      </c>
      <c r="K40" s="77" t="str">
        <f>IF(AND('Mapa final'!$Y$35="Baja",'Mapa final'!$AA$35="Leve"),CONCATENATE("R5C",'Mapa final'!$O$35),"")</f>
        <v/>
      </c>
      <c r="L40" s="77" t="str">
        <f>IF(AND('Mapa final'!$Y$36="Baja",'Mapa final'!$AA$36="Leve"),CONCATENATE("R5C",'Mapa final'!$O$36),"")</f>
        <v/>
      </c>
      <c r="M40" s="77" t="str">
        <f>IF(AND('Mapa final'!$Y$37="Baja",'Mapa final'!$AA$37="Leve"),CONCATENATE("R5C",'Mapa final'!$O$37),"")</f>
        <v/>
      </c>
      <c r="N40" s="77" t="str">
        <f>IF(AND('Mapa final'!$Y$38="Baja",'Mapa final'!$AA$38="Leve"),CONCATENATE("R5C",'Mapa final'!$O$38),"")</f>
        <v/>
      </c>
      <c r="O40" s="78" t="str">
        <f>IF(AND('Mapa final'!$Y$39="Baja",'Mapa final'!$AA$39="Leve"),CONCATENATE("R5C",'Mapa final'!$O$39),"")</f>
        <v/>
      </c>
      <c r="P40" s="67" t="str">
        <f>IF(AND('Mapa final'!$Y$34="Baja",'Mapa final'!$AA$34="Menor"),CONCATENATE("R5C",'Mapa final'!$O$34),"")</f>
        <v/>
      </c>
      <c r="Q40" s="68" t="str">
        <f>IF(AND('Mapa final'!$Y$35="Baja",'Mapa final'!$AA$35="Menor"),CONCATENATE("R5C",'Mapa final'!$O$35),"")</f>
        <v/>
      </c>
      <c r="R40" s="68" t="str">
        <f>IF(AND('Mapa final'!$Y$36="Baja",'Mapa final'!$AA$36="Menor"),CONCATENATE("R5C",'Mapa final'!$O$36),"")</f>
        <v/>
      </c>
      <c r="S40" s="68" t="str">
        <f>IF(AND('Mapa final'!$Y$37="Baja",'Mapa final'!$AA$37="Menor"),CONCATENATE("R5C",'Mapa final'!$O$37),"")</f>
        <v/>
      </c>
      <c r="T40" s="68" t="str">
        <f>IF(AND('Mapa final'!$Y$38="Baja",'Mapa final'!$AA$38="Menor"),CONCATENATE("R5C",'Mapa final'!$O$38),"")</f>
        <v/>
      </c>
      <c r="U40" s="69" t="str">
        <f>IF(AND('Mapa final'!$Y$39="Baja",'Mapa final'!$AA$39="Menor"),CONCATENATE("R5C",'Mapa final'!$O$39),"")</f>
        <v/>
      </c>
      <c r="V40" s="67" t="str">
        <f>IF(AND('Mapa final'!$Y$34="Baja",'Mapa final'!$AA$34="Moderado"),CONCATENATE("R5C",'Mapa final'!$O$34),"")</f>
        <v/>
      </c>
      <c r="W40" s="68" t="str">
        <f>IF(AND('Mapa final'!$Y$35="Baja",'Mapa final'!$AA$35="Moderado"),CONCATENATE("R5C",'Mapa final'!$O$35),"")</f>
        <v/>
      </c>
      <c r="X40" s="68" t="str">
        <f>IF(AND('Mapa final'!$Y$36="Baja",'Mapa final'!$AA$36="Moderado"),CONCATENATE("R5C",'Mapa final'!$O$36),"")</f>
        <v/>
      </c>
      <c r="Y40" s="68" t="str">
        <f>IF(AND('Mapa final'!$Y$37="Baja",'Mapa final'!$AA$37="Moderado"),CONCATENATE("R5C",'Mapa final'!$O$37),"")</f>
        <v/>
      </c>
      <c r="Z40" s="68" t="str">
        <f>IF(AND('Mapa final'!$Y$38="Baja",'Mapa final'!$AA$38="Moderado"),CONCATENATE("R5C",'Mapa final'!$O$38),"")</f>
        <v/>
      </c>
      <c r="AA40" s="69" t="str">
        <f>IF(AND('Mapa final'!$Y$39="Baja",'Mapa final'!$AA$39="Moderado"),CONCATENATE("R5C",'Mapa final'!$O$39),"")</f>
        <v/>
      </c>
      <c r="AB40" s="51" t="str">
        <f>IF(AND('Mapa final'!$Y$34="Baja",'Mapa final'!$AA$34="Mayor"),CONCATENATE("R5C",'Mapa final'!$O$34),"")</f>
        <v/>
      </c>
      <c r="AC40" s="52" t="str">
        <f>IF(AND('Mapa final'!$Y$35="Baja",'Mapa final'!$AA$35="Mayor"),CONCATENATE("R5C",'Mapa final'!$O$35),"")</f>
        <v/>
      </c>
      <c r="AD40" s="57" t="str">
        <f>IF(AND('Mapa final'!$Y$36="Baja",'Mapa final'!$AA$36="Mayor"),CONCATENATE("R5C",'Mapa final'!$O$36),"")</f>
        <v/>
      </c>
      <c r="AE40" s="57" t="str">
        <f>IF(AND('Mapa final'!$Y$37="Baja",'Mapa final'!$AA$37="Mayor"),CONCATENATE("R5C",'Mapa final'!$O$37),"")</f>
        <v/>
      </c>
      <c r="AF40" s="57" t="str">
        <f>IF(AND('Mapa final'!$Y$38="Baja",'Mapa final'!$AA$38="Mayor"),CONCATENATE("R5C",'Mapa final'!$O$38),"")</f>
        <v/>
      </c>
      <c r="AG40" s="53" t="str">
        <f>IF(AND('Mapa final'!$Y$39="Baja",'Mapa final'!$AA$39="Mayor"),CONCATENATE("R5C",'Mapa final'!$O$39),"")</f>
        <v/>
      </c>
      <c r="AH40" s="54" t="str">
        <f>IF(AND('Mapa final'!$Y$34="Baja",'Mapa final'!$AA$34="Catastrófico"),CONCATENATE("R5C",'Mapa final'!$O$34),"")</f>
        <v/>
      </c>
      <c r="AI40" s="55" t="str">
        <f>IF(AND('Mapa final'!$Y$35="Baja",'Mapa final'!$AA$35="Catastrófico"),CONCATENATE("R5C",'Mapa final'!$O$35),"")</f>
        <v/>
      </c>
      <c r="AJ40" s="55" t="str">
        <f>IF(AND('Mapa final'!$Y$36="Baja",'Mapa final'!$AA$36="Catastrófico"),CONCATENATE("R5C",'Mapa final'!$O$36),"")</f>
        <v/>
      </c>
      <c r="AK40" s="55" t="str">
        <f>IF(AND('Mapa final'!$Y$37="Baja",'Mapa final'!$AA$37="Catastrófico"),CONCATENATE("R5C",'Mapa final'!$O$37),"")</f>
        <v/>
      </c>
      <c r="AL40" s="55" t="str">
        <f>IF(AND('Mapa final'!$Y$38="Baja",'Mapa final'!$AA$38="Catastrófico"),CONCATENATE("R5C",'Mapa final'!$O$38),"")</f>
        <v/>
      </c>
      <c r="AM40" s="56" t="str">
        <f>IF(AND('Mapa final'!$Y$39="Baja",'Mapa final'!$AA$39="Catastrófico"),CONCATENATE("R5C",'Mapa final'!$O$39),"")</f>
        <v/>
      </c>
      <c r="AN40" s="83"/>
      <c r="AO40" s="519"/>
      <c r="AP40" s="520"/>
      <c r="AQ40" s="520"/>
      <c r="AR40" s="520"/>
      <c r="AS40" s="520"/>
      <c r="AT40" s="521"/>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row>
    <row r="41" spans="1:80" ht="15" customHeight="1" x14ac:dyDescent="0.25">
      <c r="A41" s="83"/>
      <c r="B41" s="397"/>
      <c r="C41" s="397"/>
      <c r="D41" s="398"/>
      <c r="E41" s="498"/>
      <c r="F41" s="499"/>
      <c r="G41" s="499"/>
      <c r="H41" s="499"/>
      <c r="I41" s="497"/>
      <c r="J41" s="76" t="str">
        <f>IF(AND('Mapa final'!$Y$40="Baja",'Mapa final'!$AA$40="Leve"),CONCATENATE("R6C",'Mapa final'!$O$40),"")</f>
        <v/>
      </c>
      <c r="K41" s="77" t="str">
        <f>IF(AND('Mapa final'!$Y$41="Baja",'Mapa final'!$AA$41="Leve"),CONCATENATE("R6C",'Mapa final'!$O$41),"")</f>
        <v/>
      </c>
      <c r="L41" s="77" t="str">
        <f>IF(AND('Mapa final'!$Y$42="Baja",'Mapa final'!$AA$42="Leve"),CONCATENATE("R6C",'Mapa final'!$O$42),"")</f>
        <v/>
      </c>
      <c r="M41" s="77" t="str">
        <f>IF(AND('Mapa final'!$Y$43="Baja",'Mapa final'!$AA$43="Leve"),CONCATENATE("R6C",'Mapa final'!$O$43),"")</f>
        <v/>
      </c>
      <c r="N41" s="77" t="str">
        <f>IF(AND('Mapa final'!$Y$44="Baja",'Mapa final'!$AA$44="Leve"),CONCATENATE("R6C",'Mapa final'!$O$44),"")</f>
        <v/>
      </c>
      <c r="O41" s="78" t="str">
        <f>IF(AND('Mapa final'!$Y$45="Baja",'Mapa final'!$AA$45="Leve"),CONCATENATE("R6C",'Mapa final'!$O$45),"")</f>
        <v/>
      </c>
      <c r="P41" s="67" t="str">
        <f>IF(AND('Mapa final'!$Y$40="Baja",'Mapa final'!$AA$40="Menor"),CONCATENATE("R6C",'Mapa final'!$O$40),"")</f>
        <v>R6C43</v>
      </c>
      <c r="Q41" s="68" t="str">
        <f>IF(AND('Mapa final'!$Y$41="Baja",'Mapa final'!$AA$41="Menor"),CONCATENATE("R6C",'Mapa final'!$O$41),"")</f>
        <v/>
      </c>
      <c r="R41" s="68" t="str">
        <f>IF(AND('Mapa final'!$Y$42="Baja",'Mapa final'!$AA$42="Menor"),CONCATENATE("R6C",'Mapa final'!$O$42),"")</f>
        <v/>
      </c>
      <c r="S41" s="68" t="str">
        <f>IF(AND('Mapa final'!$Y$43="Baja",'Mapa final'!$AA$43="Menor"),CONCATENATE("R6C",'Mapa final'!$O$43),"")</f>
        <v/>
      </c>
      <c r="T41" s="68" t="str">
        <f>IF(AND('Mapa final'!$Y$44="Baja",'Mapa final'!$AA$44="Menor"),CONCATENATE("R6C",'Mapa final'!$O$44),"")</f>
        <v/>
      </c>
      <c r="U41" s="69" t="str">
        <f>IF(AND('Mapa final'!$Y$45="Baja",'Mapa final'!$AA$45="Menor"),CONCATENATE("R6C",'Mapa final'!$O$45),"")</f>
        <v/>
      </c>
      <c r="V41" s="67" t="str">
        <f>IF(AND('Mapa final'!$Y$40="Baja",'Mapa final'!$AA$40="Moderado"),CONCATENATE("R6C",'Mapa final'!$O$40),"")</f>
        <v/>
      </c>
      <c r="W41" s="68" t="str">
        <f>IF(AND('Mapa final'!$Y$41="Baja",'Mapa final'!$AA$41="Moderado"),CONCATENATE("R6C",'Mapa final'!$O$41),"")</f>
        <v/>
      </c>
      <c r="X41" s="68" t="str">
        <f>IF(AND('Mapa final'!$Y$42="Baja",'Mapa final'!$AA$42="Moderado"),CONCATENATE("R6C",'Mapa final'!$O$42),"")</f>
        <v/>
      </c>
      <c r="Y41" s="68" t="str">
        <f>IF(AND('Mapa final'!$Y$43="Baja",'Mapa final'!$AA$43="Moderado"),CONCATENATE("R6C",'Mapa final'!$O$43),"")</f>
        <v/>
      </c>
      <c r="Z41" s="68" t="str">
        <f>IF(AND('Mapa final'!$Y$44="Baja",'Mapa final'!$AA$44="Moderado"),CONCATENATE("R6C",'Mapa final'!$O$44),"")</f>
        <v/>
      </c>
      <c r="AA41" s="69" t="str">
        <f>IF(AND('Mapa final'!$Y$45="Baja",'Mapa final'!$AA$45="Moderado"),CONCATENATE("R6C",'Mapa final'!$O$45),"")</f>
        <v/>
      </c>
      <c r="AB41" s="51" t="str">
        <f>IF(AND('Mapa final'!$Y$40="Baja",'Mapa final'!$AA$40="Mayor"),CONCATENATE("R6C",'Mapa final'!$O$40),"")</f>
        <v/>
      </c>
      <c r="AC41" s="52" t="str">
        <f>IF(AND('Mapa final'!$Y$41="Baja",'Mapa final'!$AA$41="Mayor"),CONCATENATE("R6C",'Mapa final'!$O$41),"")</f>
        <v/>
      </c>
      <c r="AD41" s="57" t="str">
        <f>IF(AND('Mapa final'!$Y$42="Baja",'Mapa final'!$AA$42="Mayor"),CONCATENATE("R6C",'Mapa final'!$O$42),"")</f>
        <v/>
      </c>
      <c r="AE41" s="57" t="str">
        <f>IF(AND('Mapa final'!$Y$43="Baja",'Mapa final'!$AA$43="Mayor"),CONCATENATE("R6C",'Mapa final'!$O$43),"")</f>
        <v/>
      </c>
      <c r="AF41" s="57" t="str">
        <f>IF(AND('Mapa final'!$Y$44="Baja",'Mapa final'!$AA$44="Mayor"),CONCATENATE("R6C",'Mapa final'!$O$44),"")</f>
        <v/>
      </c>
      <c r="AG41" s="53" t="str">
        <f>IF(AND('Mapa final'!$Y$45="Baja",'Mapa final'!$AA$45="Mayor"),CONCATENATE("R6C",'Mapa final'!$O$45),"")</f>
        <v/>
      </c>
      <c r="AH41" s="54" t="str">
        <f>IF(AND('Mapa final'!$Y$40="Baja",'Mapa final'!$AA$40="Catastrófico"),CONCATENATE("R6C",'Mapa final'!$O$40),"")</f>
        <v/>
      </c>
      <c r="AI41" s="55" t="str">
        <f>IF(AND('Mapa final'!$Y$41="Baja",'Mapa final'!$AA$41="Catastrófico"),CONCATENATE("R6C",'Mapa final'!$O$41),"")</f>
        <v/>
      </c>
      <c r="AJ41" s="55" t="str">
        <f>IF(AND('Mapa final'!$Y$42="Baja",'Mapa final'!$AA$42="Catastrófico"),CONCATENATE("R6C",'Mapa final'!$O$42),"")</f>
        <v/>
      </c>
      <c r="AK41" s="55" t="str">
        <f>IF(AND('Mapa final'!$Y$43="Baja",'Mapa final'!$AA$43="Catastrófico"),CONCATENATE("R6C",'Mapa final'!$O$43),"")</f>
        <v/>
      </c>
      <c r="AL41" s="55" t="str">
        <f>IF(AND('Mapa final'!$Y$44="Baja",'Mapa final'!$AA$44="Catastrófico"),CONCATENATE("R6C",'Mapa final'!$O$44),"")</f>
        <v/>
      </c>
      <c r="AM41" s="56" t="str">
        <f>IF(AND('Mapa final'!$Y$45="Baja",'Mapa final'!$AA$45="Catastrófico"),CONCATENATE("R6C",'Mapa final'!$O$45),"")</f>
        <v/>
      </c>
      <c r="AN41" s="83"/>
      <c r="AO41" s="519"/>
      <c r="AP41" s="520"/>
      <c r="AQ41" s="520"/>
      <c r="AR41" s="520"/>
      <c r="AS41" s="520"/>
      <c r="AT41" s="521"/>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row>
    <row r="42" spans="1:80" ht="15" customHeight="1" x14ac:dyDescent="0.25">
      <c r="A42" s="83"/>
      <c r="B42" s="397"/>
      <c r="C42" s="397"/>
      <c r="D42" s="398"/>
      <c r="E42" s="498"/>
      <c r="F42" s="499"/>
      <c r="G42" s="499"/>
      <c r="H42" s="499"/>
      <c r="I42" s="497"/>
      <c r="J42" s="76" t="str">
        <f>IF(AND('Mapa final'!$Y$46="Baja",'Mapa final'!$AA$46="Leve"),CONCATENATE("R7C",'Mapa final'!$O$46),"")</f>
        <v/>
      </c>
      <c r="K42" s="77" t="str">
        <f>IF(AND('Mapa final'!$Y$47="Baja",'Mapa final'!$AA$47="Leve"),CONCATENATE("R7C",'Mapa final'!$O$47),"")</f>
        <v/>
      </c>
      <c r="L42" s="77" t="str">
        <f>IF(AND('Mapa final'!$Y$48="Baja",'Mapa final'!$AA$48="Leve"),CONCATENATE("R7C",'Mapa final'!$O$48),"")</f>
        <v/>
      </c>
      <c r="M42" s="77" t="str">
        <f>IF(AND('Mapa final'!$Y$49="Baja",'Mapa final'!$AA$49="Leve"),CONCATENATE("R7C",'Mapa final'!$O$49),"")</f>
        <v/>
      </c>
      <c r="N42" s="77" t="str">
        <f>IF(AND('Mapa final'!$Y$50="Baja",'Mapa final'!$AA$50="Leve"),CONCATENATE("R7C",'Mapa final'!$O$50),"")</f>
        <v/>
      </c>
      <c r="O42" s="78" t="str">
        <f>IF(AND('Mapa final'!$Y$51="Baja",'Mapa final'!$AA$51="Leve"),CONCATENATE("R7C",'Mapa final'!$O$51),"")</f>
        <v/>
      </c>
      <c r="P42" s="67" t="str">
        <f>IF(AND('Mapa final'!$Y$46="Baja",'Mapa final'!$AA$46="Menor"),CONCATENATE("R7C",'Mapa final'!$O$46),"")</f>
        <v/>
      </c>
      <c r="Q42" s="68" t="str">
        <f>IF(AND('Mapa final'!$Y$47="Baja",'Mapa final'!$AA$47="Menor"),CONCATENATE("R7C",'Mapa final'!$O$47),"")</f>
        <v/>
      </c>
      <c r="R42" s="68" t="str">
        <f>IF(AND('Mapa final'!$Y$48="Baja",'Mapa final'!$AA$48="Menor"),CONCATENATE("R7C",'Mapa final'!$O$48),"")</f>
        <v/>
      </c>
      <c r="S42" s="68" t="str">
        <f>IF(AND('Mapa final'!$Y$49="Baja",'Mapa final'!$AA$49="Menor"),CONCATENATE("R7C",'Mapa final'!$O$49),"")</f>
        <v/>
      </c>
      <c r="T42" s="68" t="str">
        <f>IF(AND('Mapa final'!$Y$50="Baja",'Mapa final'!$AA$50="Menor"),CONCATENATE("R7C",'Mapa final'!$O$50),"")</f>
        <v/>
      </c>
      <c r="U42" s="69" t="str">
        <f>IF(AND('Mapa final'!$Y$51="Baja",'Mapa final'!$AA$51="Menor"),CONCATENATE("R7C",'Mapa final'!$O$51),"")</f>
        <v/>
      </c>
      <c r="V42" s="67" t="str">
        <f>IF(AND('Mapa final'!$Y$46="Baja",'Mapa final'!$AA$46="Moderado"),CONCATENATE("R7C",'Mapa final'!$O$46),"")</f>
        <v/>
      </c>
      <c r="W42" s="68" t="str">
        <f>IF(AND('Mapa final'!$Y$47="Baja",'Mapa final'!$AA$47="Moderado"),CONCATENATE("R7C",'Mapa final'!$O$47),"")</f>
        <v/>
      </c>
      <c r="X42" s="68" t="str">
        <f>IF(AND('Mapa final'!$Y$48="Baja",'Mapa final'!$AA$48="Moderado"),CONCATENATE("R7C",'Mapa final'!$O$48),"")</f>
        <v/>
      </c>
      <c r="Y42" s="68" t="str">
        <f>IF(AND('Mapa final'!$Y$49="Baja",'Mapa final'!$AA$49="Moderado"),CONCATENATE("R7C",'Mapa final'!$O$49),"")</f>
        <v/>
      </c>
      <c r="Z42" s="68" t="str">
        <f>IF(AND('Mapa final'!$Y$50="Baja",'Mapa final'!$AA$50="Moderado"),CONCATENATE("R7C",'Mapa final'!$O$50),"")</f>
        <v/>
      </c>
      <c r="AA42" s="69" t="str">
        <f>IF(AND('Mapa final'!$Y$51="Baja",'Mapa final'!$AA$51="Moderado"),CONCATENATE("R7C",'Mapa final'!$O$51),"")</f>
        <v/>
      </c>
      <c r="AB42" s="51" t="str">
        <f>IF(AND('Mapa final'!$Y$46="Baja",'Mapa final'!$AA$46="Mayor"),CONCATENATE("R7C",'Mapa final'!$O$46),"")</f>
        <v/>
      </c>
      <c r="AC42" s="52" t="str">
        <f>IF(AND('Mapa final'!$Y$47="Baja",'Mapa final'!$AA$47="Mayor"),CONCATENATE("R7C",'Mapa final'!$O$47),"")</f>
        <v/>
      </c>
      <c r="AD42" s="57" t="str">
        <f>IF(AND('Mapa final'!$Y$48="Baja",'Mapa final'!$AA$48="Mayor"),CONCATENATE("R7C",'Mapa final'!$O$48),"")</f>
        <v/>
      </c>
      <c r="AE42" s="57" t="str">
        <f>IF(AND('Mapa final'!$Y$49="Baja",'Mapa final'!$AA$49="Mayor"),CONCATENATE("R7C",'Mapa final'!$O$49),"")</f>
        <v/>
      </c>
      <c r="AF42" s="57" t="str">
        <f>IF(AND('Mapa final'!$Y$50="Baja",'Mapa final'!$AA$50="Mayor"),CONCATENATE("R7C",'Mapa final'!$O$50),"")</f>
        <v/>
      </c>
      <c r="AG42" s="53" t="str">
        <f>IF(AND('Mapa final'!$Y$51="Baja",'Mapa final'!$AA$51="Mayor"),CONCATENATE("R7C",'Mapa final'!$O$51),"")</f>
        <v/>
      </c>
      <c r="AH42" s="54" t="str">
        <f>IF(AND('Mapa final'!$Y$46="Baja",'Mapa final'!$AA$46="Catastrófico"),CONCATENATE("R7C",'Mapa final'!$O$46),"")</f>
        <v/>
      </c>
      <c r="AI42" s="55" t="str">
        <f>IF(AND('Mapa final'!$Y$47="Baja",'Mapa final'!$AA$47="Catastrófico"),CONCATENATE("R7C",'Mapa final'!$O$47),"")</f>
        <v/>
      </c>
      <c r="AJ42" s="55" t="str">
        <f>IF(AND('Mapa final'!$Y$48="Baja",'Mapa final'!$AA$48="Catastrófico"),CONCATENATE("R7C",'Mapa final'!$O$48),"")</f>
        <v/>
      </c>
      <c r="AK42" s="55" t="str">
        <f>IF(AND('Mapa final'!$Y$49="Baja",'Mapa final'!$AA$49="Catastrófico"),CONCATENATE("R7C",'Mapa final'!$O$49),"")</f>
        <v/>
      </c>
      <c r="AL42" s="55" t="str">
        <f>IF(AND('Mapa final'!$Y$50="Baja",'Mapa final'!$AA$50="Catastrófico"),CONCATENATE("R7C",'Mapa final'!$O$50),"")</f>
        <v/>
      </c>
      <c r="AM42" s="56" t="str">
        <f>IF(AND('Mapa final'!$Y$51="Baja",'Mapa final'!$AA$51="Catastrófico"),CONCATENATE("R7C",'Mapa final'!$O$51),"")</f>
        <v/>
      </c>
      <c r="AN42" s="83"/>
      <c r="AO42" s="519"/>
      <c r="AP42" s="520"/>
      <c r="AQ42" s="520"/>
      <c r="AR42" s="520"/>
      <c r="AS42" s="520"/>
      <c r="AT42" s="521"/>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row>
    <row r="43" spans="1:80" ht="15" customHeight="1" x14ac:dyDescent="0.25">
      <c r="A43" s="83"/>
      <c r="B43" s="397"/>
      <c r="C43" s="397"/>
      <c r="D43" s="398"/>
      <c r="E43" s="498"/>
      <c r="F43" s="499"/>
      <c r="G43" s="499"/>
      <c r="H43" s="499"/>
      <c r="I43" s="497"/>
      <c r="J43" s="76" t="str">
        <f>IF(AND('Mapa final'!$Y$52="Baja",'Mapa final'!$AA$52="Leve"),CONCATENATE("R8C",'Mapa final'!$O$52),"")</f>
        <v/>
      </c>
      <c r="K43" s="77" t="str">
        <f>IF(AND('Mapa final'!$Y$53="Baja",'Mapa final'!$AA$53="Leve"),CONCATENATE("R8C",'Mapa final'!$O$53),"")</f>
        <v/>
      </c>
      <c r="L43" s="77" t="str">
        <f>IF(AND('Mapa final'!$Y$54="Baja",'Mapa final'!$AA$54="Leve"),CONCATENATE("R8C",'Mapa final'!$O$54),"")</f>
        <v/>
      </c>
      <c r="M43" s="77" t="str">
        <f>IF(AND('Mapa final'!$Y$55="Baja",'Mapa final'!$AA$55="Leve"),CONCATENATE("R8C",'Mapa final'!$O$55),"")</f>
        <v/>
      </c>
      <c r="N43" s="77" t="str">
        <f>IF(AND('Mapa final'!$Y$56="Baja",'Mapa final'!$AA$56="Leve"),CONCATENATE("R8C",'Mapa final'!$O$56),"")</f>
        <v/>
      </c>
      <c r="O43" s="78" t="str">
        <f>IF(AND('Mapa final'!$Y$57="Baja",'Mapa final'!$AA$57="Leve"),CONCATENATE("R8C",'Mapa final'!$O$57),"")</f>
        <v/>
      </c>
      <c r="P43" s="67" t="str">
        <f>IF(AND('Mapa final'!$Y$52="Baja",'Mapa final'!$AA$52="Menor"),CONCATENATE("R8C",'Mapa final'!$O$52),"")</f>
        <v/>
      </c>
      <c r="Q43" s="68" t="str">
        <f>IF(AND('Mapa final'!$Y$53="Baja",'Mapa final'!$AA$53="Menor"),CONCATENATE("R8C",'Mapa final'!$O$53),"")</f>
        <v/>
      </c>
      <c r="R43" s="68" t="str">
        <f>IF(AND('Mapa final'!$Y$54="Baja",'Mapa final'!$AA$54="Menor"),CONCATENATE("R8C",'Mapa final'!$O$54),"")</f>
        <v/>
      </c>
      <c r="S43" s="68" t="str">
        <f>IF(AND('Mapa final'!$Y$55="Baja",'Mapa final'!$AA$55="Menor"),CONCATENATE("R8C",'Mapa final'!$O$55),"")</f>
        <v/>
      </c>
      <c r="T43" s="68" t="str">
        <f>IF(AND('Mapa final'!$Y$56="Baja",'Mapa final'!$AA$56="Menor"),CONCATENATE("R8C",'Mapa final'!$O$56),"")</f>
        <v/>
      </c>
      <c r="U43" s="69" t="str">
        <f>IF(AND('Mapa final'!$Y$57="Baja",'Mapa final'!$AA$57="Menor"),CONCATENATE("R8C",'Mapa final'!$O$57),"")</f>
        <v/>
      </c>
      <c r="V43" s="67" t="str">
        <f>IF(AND('Mapa final'!$Y$52="Baja",'Mapa final'!$AA$52="Moderado"),CONCATENATE("R8C",'Mapa final'!$O$52),"")</f>
        <v/>
      </c>
      <c r="W43" s="68" t="str">
        <f>IF(AND('Mapa final'!$Y$53="Baja",'Mapa final'!$AA$53="Moderado"),CONCATENATE("R8C",'Mapa final'!$O$53),"")</f>
        <v/>
      </c>
      <c r="X43" s="68" t="str">
        <f>IF(AND('Mapa final'!$Y$54="Baja",'Mapa final'!$AA$54="Moderado"),CONCATENATE("R8C",'Mapa final'!$O$54),"")</f>
        <v/>
      </c>
      <c r="Y43" s="68" t="str">
        <f>IF(AND('Mapa final'!$Y$55="Baja",'Mapa final'!$AA$55="Moderado"),CONCATENATE("R8C",'Mapa final'!$O$55),"")</f>
        <v/>
      </c>
      <c r="Z43" s="68" t="str">
        <f>IF(AND('Mapa final'!$Y$56="Baja",'Mapa final'!$AA$56="Moderado"),CONCATENATE("R8C",'Mapa final'!$O$56),"")</f>
        <v/>
      </c>
      <c r="AA43" s="69" t="str">
        <f>IF(AND('Mapa final'!$Y$57="Baja",'Mapa final'!$AA$57="Moderado"),CONCATENATE("R8C",'Mapa final'!$O$57),"")</f>
        <v/>
      </c>
      <c r="AB43" s="51" t="str">
        <f>IF(AND('Mapa final'!$Y$52="Baja",'Mapa final'!$AA$52="Mayor"),CONCATENATE("R8C",'Mapa final'!$O$52),"")</f>
        <v/>
      </c>
      <c r="AC43" s="52" t="str">
        <f>IF(AND('Mapa final'!$Y$53="Baja",'Mapa final'!$AA$53="Mayor"),CONCATENATE("R8C",'Mapa final'!$O$53),"")</f>
        <v/>
      </c>
      <c r="AD43" s="57" t="str">
        <f>IF(AND('Mapa final'!$Y$54="Baja",'Mapa final'!$AA$54="Mayor"),CONCATENATE("R8C",'Mapa final'!$O$54),"")</f>
        <v/>
      </c>
      <c r="AE43" s="57" t="str">
        <f>IF(AND('Mapa final'!$Y$55="Baja",'Mapa final'!$AA$55="Mayor"),CONCATENATE("R8C",'Mapa final'!$O$55),"")</f>
        <v/>
      </c>
      <c r="AF43" s="57" t="str">
        <f>IF(AND('Mapa final'!$Y$56="Baja",'Mapa final'!$AA$56="Mayor"),CONCATENATE("R8C",'Mapa final'!$O$56),"")</f>
        <v/>
      </c>
      <c r="AG43" s="53" t="str">
        <f>IF(AND('Mapa final'!$Y$57="Baja",'Mapa final'!$AA$57="Mayor"),CONCATENATE("R8C",'Mapa final'!$O$57),"")</f>
        <v/>
      </c>
      <c r="AH43" s="54" t="str">
        <f>IF(AND('Mapa final'!$Y$52="Baja",'Mapa final'!$AA$52="Catastrófico"),CONCATENATE("R8C",'Mapa final'!$O$52),"")</f>
        <v/>
      </c>
      <c r="AI43" s="55" t="str">
        <f>IF(AND('Mapa final'!$Y$53="Baja",'Mapa final'!$AA$53="Catastrófico"),CONCATENATE("R8C",'Mapa final'!$O$53),"")</f>
        <v/>
      </c>
      <c r="AJ43" s="55" t="str">
        <f>IF(AND('Mapa final'!$Y$54="Baja",'Mapa final'!$AA$54="Catastrófico"),CONCATENATE("R8C",'Mapa final'!$O$54),"")</f>
        <v/>
      </c>
      <c r="AK43" s="55" t="str">
        <f>IF(AND('Mapa final'!$Y$55="Baja",'Mapa final'!$AA$55="Catastrófico"),CONCATENATE("R8C",'Mapa final'!$O$55),"")</f>
        <v/>
      </c>
      <c r="AL43" s="55" t="str">
        <f>IF(AND('Mapa final'!$Y$56="Baja",'Mapa final'!$AA$56="Catastrófico"),CONCATENATE("R8C",'Mapa final'!$O$56),"")</f>
        <v/>
      </c>
      <c r="AM43" s="56" t="str">
        <f>IF(AND('Mapa final'!$Y$57="Baja",'Mapa final'!$AA$57="Catastrófico"),CONCATENATE("R8C",'Mapa final'!$O$57),"")</f>
        <v/>
      </c>
      <c r="AN43" s="83"/>
      <c r="AO43" s="519"/>
      <c r="AP43" s="520"/>
      <c r="AQ43" s="520"/>
      <c r="AR43" s="520"/>
      <c r="AS43" s="520"/>
      <c r="AT43" s="521"/>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row>
    <row r="44" spans="1:80" ht="15" customHeight="1" x14ac:dyDescent="0.25">
      <c r="A44" s="83"/>
      <c r="B44" s="397"/>
      <c r="C44" s="397"/>
      <c r="D44" s="398"/>
      <c r="E44" s="498"/>
      <c r="F44" s="499"/>
      <c r="G44" s="499"/>
      <c r="H44" s="499"/>
      <c r="I44" s="497"/>
      <c r="J44" s="76" t="str">
        <f>IF(AND('Mapa final'!$Y$58="Baja",'Mapa final'!$AA$58="Leve"),CONCATENATE("R9C",'Mapa final'!$O$58),"")</f>
        <v/>
      </c>
      <c r="K44" s="77" t="str">
        <f>IF(AND('Mapa final'!$Y$59="Baja",'Mapa final'!$AA$59="Leve"),CONCATENATE("R9C",'Mapa final'!$O$59),"")</f>
        <v/>
      </c>
      <c r="L44" s="77" t="str">
        <f>IF(AND('Mapa final'!$Y$60="Baja",'Mapa final'!$AA$60="Leve"),CONCATENATE("R9C",'Mapa final'!$O$60),"")</f>
        <v/>
      </c>
      <c r="M44" s="77" t="str">
        <f>IF(AND('Mapa final'!$Y$61="Baja",'Mapa final'!$AA$61="Leve"),CONCATENATE("R9C",'Mapa final'!$O$61),"")</f>
        <v/>
      </c>
      <c r="N44" s="77" t="str">
        <f>IF(AND('Mapa final'!$Y$62="Baja",'Mapa final'!$AA$62="Leve"),CONCATENATE("R9C",'Mapa final'!$O$62),"")</f>
        <v/>
      </c>
      <c r="O44" s="78" t="str">
        <f>IF(AND('Mapa final'!$Y$63="Baja",'Mapa final'!$AA$63="Leve"),CONCATENATE("R9C",'Mapa final'!$O$63),"")</f>
        <v/>
      </c>
      <c r="P44" s="67" t="str">
        <f>IF(AND('Mapa final'!$Y$58="Baja",'Mapa final'!$AA$58="Menor"),CONCATENATE("R9C",'Mapa final'!$O$58),"")</f>
        <v/>
      </c>
      <c r="Q44" s="68" t="str">
        <f>IF(AND('Mapa final'!$Y$59="Baja",'Mapa final'!$AA$59="Menor"),CONCATENATE("R9C",'Mapa final'!$O$59),"")</f>
        <v/>
      </c>
      <c r="R44" s="68" t="str">
        <f>IF(AND('Mapa final'!$Y$60="Baja",'Mapa final'!$AA$60="Menor"),CONCATENATE("R9C",'Mapa final'!$O$60),"")</f>
        <v/>
      </c>
      <c r="S44" s="68" t="str">
        <f>IF(AND('Mapa final'!$Y$61="Baja",'Mapa final'!$AA$61="Menor"),CONCATENATE("R9C",'Mapa final'!$O$61),"")</f>
        <v/>
      </c>
      <c r="T44" s="68" t="str">
        <f>IF(AND('Mapa final'!$Y$62="Baja",'Mapa final'!$AA$62="Menor"),CONCATENATE("R9C",'Mapa final'!$O$62),"")</f>
        <v/>
      </c>
      <c r="U44" s="69" t="str">
        <f>IF(AND('Mapa final'!$Y$63="Baja",'Mapa final'!$AA$63="Menor"),CONCATENATE("R9C",'Mapa final'!$O$63),"")</f>
        <v/>
      </c>
      <c r="V44" s="67" t="str">
        <f>IF(AND('Mapa final'!$Y$58="Baja",'Mapa final'!$AA$58="Moderado"),CONCATENATE("R9C",'Mapa final'!$O$58),"")</f>
        <v/>
      </c>
      <c r="W44" s="68" t="str">
        <f>IF(AND('Mapa final'!$Y$59="Baja",'Mapa final'!$AA$59="Moderado"),CONCATENATE("R9C",'Mapa final'!$O$59),"")</f>
        <v/>
      </c>
      <c r="X44" s="68" t="str">
        <f>IF(AND('Mapa final'!$Y$60="Baja",'Mapa final'!$AA$60="Moderado"),CONCATENATE("R9C",'Mapa final'!$O$60),"")</f>
        <v/>
      </c>
      <c r="Y44" s="68" t="str">
        <f>IF(AND('Mapa final'!$Y$61="Baja",'Mapa final'!$AA$61="Moderado"),CONCATENATE("R9C",'Mapa final'!$O$61),"")</f>
        <v/>
      </c>
      <c r="Z44" s="68" t="str">
        <f>IF(AND('Mapa final'!$Y$62="Baja",'Mapa final'!$AA$62="Moderado"),CONCATENATE("R9C",'Mapa final'!$O$62),"")</f>
        <v/>
      </c>
      <c r="AA44" s="69" t="str">
        <f>IF(AND('Mapa final'!$Y$63="Baja",'Mapa final'!$AA$63="Moderado"),CONCATENATE("R9C",'Mapa final'!$O$63),"")</f>
        <v/>
      </c>
      <c r="AB44" s="51" t="str">
        <f>IF(AND('Mapa final'!$Y$58="Baja",'Mapa final'!$AA$58="Mayor"),CONCATENATE("R9C",'Mapa final'!$O$58),"")</f>
        <v/>
      </c>
      <c r="AC44" s="52" t="str">
        <f>IF(AND('Mapa final'!$Y$59="Baja",'Mapa final'!$AA$59="Mayor"),CONCATENATE("R9C",'Mapa final'!$O$59),"")</f>
        <v/>
      </c>
      <c r="AD44" s="57" t="str">
        <f>IF(AND('Mapa final'!$Y$60="Baja",'Mapa final'!$AA$60="Mayor"),CONCATENATE("R9C",'Mapa final'!$O$60),"")</f>
        <v/>
      </c>
      <c r="AE44" s="57" t="str">
        <f>IF(AND('Mapa final'!$Y$61="Baja",'Mapa final'!$AA$61="Mayor"),CONCATENATE("R9C",'Mapa final'!$O$61),"")</f>
        <v/>
      </c>
      <c r="AF44" s="57" t="str">
        <f>IF(AND('Mapa final'!$Y$62="Baja",'Mapa final'!$AA$62="Mayor"),CONCATENATE("R9C",'Mapa final'!$O$62),"")</f>
        <v/>
      </c>
      <c r="AG44" s="53" t="str">
        <f>IF(AND('Mapa final'!$Y$63="Baja",'Mapa final'!$AA$63="Mayor"),CONCATENATE("R9C",'Mapa final'!$O$63),"")</f>
        <v/>
      </c>
      <c r="AH44" s="54" t="str">
        <f>IF(AND('Mapa final'!$Y$58="Baja",'Mapa final'!$AA$58="Catastrófico"),CONCATENATE("R9C",'Mapa final'!$O$58),"")</f>
        <v/>
      </c>
      <c r="AI44" s="55" t="str">
        <f>IF(AND('Mapa final'!$Y$59="Baja",'Mapa final'!$AA$59="Catastrófico"),CONCATENATE("R9C",'Mapa final'!$O$59),"")</f>
        <v/>
      </c>
      <c r="AJ44" s="55" t="str">
        <f>IF(AND('Mapa final'!$Y$60="Baja",'Mapa final'!$AA$60="Catastrófico"),CONCATENATE("R9C",'Mapa final'!$O$60),"")</f>
        <v/>
      </c>
      <c r="AK44" s="55" t="str">
        <f>IF(AND('Mapa final'!$Y$61="Baja",'Mapa final'!$AA$61="Catastrófico"),CONCATENATE("R9C",'Mapa final'!$O$61),"")</f>
        <v/>
      </c>
      <c r="AL44" s="55" t="str">
        <f>IF(AND('Mapa final'!$Y$62="Baja",'Mapa final'!$AA$62="Catastrófico"),CONCATENATE("R9C",'Mapa final'!$O$62),"")</f>
        <v/>
      </c>
      <c r="AM44" s="56" t="str">
        <f>IF(AND('Mapa final'!$Y$63="Baja",'Mapa final'!$AA$63="Catastrófico"),CONCATENATE("R9C",'Mapa final'!$O$63),"")</f>
        <v/>
      </c>
      <c r="AN44" s="83"/>
      <c r="AO44" s="519"/>
      <c r="AP44" s="520"/>
      <c r="AQ44" s="520"/>
      <c r="AR44" s="520"/>
      <c r="AS44" s="520"/>
      <c r="AT44" s="521"/>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row>
    <row r="45" spans="1:80" ht="15.75" customHeight="1" thickBot="1" x14ac:dyDescent="0.3">
      <c r="A45" s="83"/>
      <c r="B45" s="397"/>
      <c r="C45" s="397"/>
      <c r="D45" s="398"/>
      <c r="E45" s="500"/>
      <c r="F45" s="501"/>
      <c r="G45" s="501"/>
      <c r="H45" s="501"/>
      <c r="I45" s="501"/>
      <c r="J45" s="79" t="str">
        <f>IF(AND('Mapa final'!$Y$64="Baja",'Mapa final'!$AA$64="Leve"),CONCATENATE("R10C",'Mapa final'!$O$64),"")</f>
        <v/>
      </c>
      <c r="K45" s="80" t="str">
        <f>IF(AND('Mapa final'!$Y$65="Baja",'Mapa final'!$AA$65="Leve"),CONCATENATE("R10C",'Mapa final'!$O$65),"")</f>
        <v/>
      </c>
      <c r="L45" s="80" t="str">
        <f>IF(AND('Mapa final'!$Y$66="Baja",'Mapa final'!$AA$66="Leve"),CONCATENATE("R10C",'Mapa final'!$O$66),"")</f>
        <v/>
      </c>
      <c r="M45" s="80" t="str">
        <f>IF(AND('Mapa final'!$Y$67="Baja",'Mapa final'!$AA$67="Leve"),CONCATENATE("R10C",'Mapa final'!$O$67),"")</f>
        <v/>
      </c>
      <c r="N45" s="80" t="str">
        <f>IF(AND('Mapa final'!$Y$68="Baja",'Mapa final'!$AA$68="Leve"),CONCATENATE("R10C",'Mapa final'!$O$68),"")</f>
        <v/>
      </c>
      <c r="O45" s="81" t="str">
        <f>IF(AND('Mapa final'!$Y$69="Baja",'Mapa final'!$AA$69="Leve"),CONCATENATE("R10C",'Mapa final'!$O$69),"")</f>
        <v/>
      </c>
      <c r="P45" s="67" t="str">
        <f>IF(AND('Mapa final'!$Y$64="Baja",'Mapa final'!$AA$64="Menor"),CONCATENATE("R10C",'Mapa final'!$O$64),"")</f>
        <v/>
      </c>
      <c r="Q45" s="68" t="str">
        <f>IF(AND('Mapa final'!$Y$65="Baja",'Mapa final'!$AA$65="Menor"),CONCATENATE("R10C",'Mapa final'!$O$65),"")</f>
        <v/>
      </c>
      <c r="R45" s="68" t="str">
        <f>IF(AND('Mapa final'!$Y$66="Baja",'Mapa final'!$AA$66="Menor"),CONCATENATE("R10C",'Mapa final'!$O$66),"")</f>
        <v/>
      </c>
      <c r="S45" s="68" t="str">
        <f>IF(AND('Mapa final'!$Y$67="Baja",'Mapa final'!$AA$67="Menor"),CONCATENATE("R10C",'Mapa final'!$O$67),"")</f>
        <v/>
      </c>
      <c r="T45" s="68" t="str">
        <f>IF(AND('Mapa final'!$Y$68="Baja",'Mapa final'!$AA$68="Menor"),CONCATENATE("R10C",'Mapa final'!$O$68),"")</f>
        <v/>
      </c>
      <c r="U45" s="69" t="str">
        <f>IF(AND('Mapa final'!$Y$69="Baja",'Mapa final'!$AA$69="Menor"),CONCATENATE("R10C",'Mapa final'!$O$69),"")</f>
        <v/>
      </c>
      <c r="V45" s="70" t="str">
        <f>IF(AND('Mapa final'!$Y$64="Baja",'Mapa final'!$AA$64="Moderado"),CONCATENATE("R10C",'Mapa final'!$O$64),"")</f>
        <v/>
      </c>
      <c r="W45" s="71" t="str">
        <f>IF(AND('Mapa final'!$Y$65="Baja",'Mapa final'!$AA$65="Moderado"),CONCATENATE("R10C",'Mapa final'!$O$65),"")</f>
        <v/>
      </c>
      <c r="X45" s="71" t="str">
        <f>IF(AND('Mapa final'!$Y$66="Baja",'Mapa final'!$AA$66="Moderado"),CONCATENATE("R10C",'Mapa final'!$O$66),"")</f>
        <v/>
      </c>
      <c r="Y45" s="71" t="str">
        <f>IF(AND('Mapa final'!$Y$67="Baja",'Mapa final'!$AA$67="Moderado"),CONCATENATE("R10C",'Mapa final'!$O$67),"")</f>
        <v/>
      </c>
      <c r="Z45" s="71" t="str">
        <f>IF(AND('Mapa final'!$Y$68="Baja",'Mapa final'!$AA$68="Moderado"),CONCATENATE("R10C",'Mapa final'!$O$68),"")</f>
        <v/>
      </c>
      <c r="AA45" s="72" t="str">
        <f>IF(AND('Mapa final'!$Y$69="Baja",'Mapa final'!$AA$69="Moderado"),CONCATENATE("R10C",'Mapa final'!$O$69),"")</f>
        <v/>
      </c>
      <c r="AB45" s="58" t="str">
        <f>IF(AND('Mapa final'!$Y$64="Baja",'Mapa final'!$AA$64="Mayor"),CONCATENATE("R10C",'Mapa final'!$O$64),"")</f>
        <v/>
      </c>
      <c r="AC45" s="59" t="str">
        <f>IF(AND('Mapa final'!$Y$65="Baja",'Mapa final'!$AA$65="Mayor"),CONCATENATE("R10C",'Mapa final'!$O$65),"")</f>
        <v/>
      </c>
      <c r="AD45" s="59" t="str">
        <f>IF(AND('Mapa final'!$Y$66="Baja",'Mapa final'!$AA$66="Mayor"),CONCATENATE("R10C",'Mapa final'!$O$66),"")</f>
        <v/>
      </c>
      <c r="AE45" s="59" t="str">
        <f>IF(AND('Mapa final'!$Y$67="Baja",'Mapa final'!$AA$67="Mayor"),CONCATENATE("R10C",'Mapa final'!$O$67),"")</f>
        <v/>
      </c>
      <c r="AF45" s="59" t="str">
        <f>IF(AND('Mapa final'!$Y$68="Baja",'Mapa final'!$AA$68="Mayor"),CONCATENATE("R10C",'Mapa final'!$O$68),"")</f>
        <v/>
      </c>
      <c r="AG45" s="60" t="str">
        <f>IF(AND('Mapa final'!$Y$69="Baja",'Mapa final'!$AA$69="Mayor"),CONCATENATE("R10C",'Mapa final'!$O$69),"")</f>
        <v/>
      </c>
      <c r="AH45" s="61" t="str">
        <f>IF(AND('Mapa final'!$Y$64="Baja",'Mapa final'!$AA$64="Catastrófico"),CONCATENATE("R10C",'Mapa final'!$O$64),"")</f>
        <v/>
      </c>
      <c r="AI45" s="62" t="str">
        <f>IF(AND('Mapa final'!$Y$65="Baja",'Mapa final'!$AA$65="Catastrófico"),CONCATENATE("R10C",'Mapa final'!$O$65),"")</f>
        <v/>
      </c>
      <c r="AJ45" s="62" t="str">
        <f>IF(AND('Mapa final'!$Y$66="Baja",'Mapa final'!$AA$66="Catastrófico"),CONCATENATE("R10C",'Mapa final'!$O$66),"")</f>
        <v/>
      </c>
      <c r="AK45" s="62" t="str">
        <f>IF(AND('Mapa final'!$Y$67="Baja",'Mapa final'!$AA$67="Catastrófico"),CONCATENATE("R10C",'Mapa final'!$O$67),"")</f>
        <v/>
      </c>
      <c r="AL45" s="62" t="str">
        <f>IF(AND('Mapa final'!$Y$68="Baja",'Mapa final'!$AA$68="Catastrófico"),CONCATENATE("R10C",'Mapa final'!$O$68),"")</f>
        <v/>
      </c>
      <c r="AM45" s="63" t="str">
        <f>IF(AND('Mapa final'!$Y$69="Baja",'Mapa final'!$AA$69="Catastrófico"),CONCATENATE("R10C",'Mapa final'!$O$69),"")</f>
        <v/>
      </c>
      <c r="AN45" s="83"/>
      <c r="AO45" s="522"/>
      <c r="AP45" s="523"/>
      <c r="AQ45" s="523"/>
      <c r="AR45" s="523"/>
      <c r="AS45" s="523"/>
      <c r="AT45" s="524"/>
    </row>
    <row r="46" spans="1:80" ht="46.5" customHeight="1" x14ac:dyDescent="0.35">
      <c r="A46" s="83"/>
      <c r="B46" s="397"/>
      <c r="C46" s="397"/>
      <c r="D46" s="398"/>
      <c r="E46" s="494" t="s">
        <v>113</v>
      </c>
      <c r="F46" s="495"/>
      <c r="G46" s="495"/>
      <c r="H46" s="495"/>
      <c r="I46" s="513"/>
      <c r="J46" s="73" t="str">
        <f>IF(AND('Mapa final'!$Y$10="Muy Baja",'Mapa final'!$AA$10="Leve"),CONCATENATE("R1C",'Mapa final'!$O$10),"")</f>
        <v>R1C38</v>
      </c>
      <c r="K46" s="74" t="str">
        <f>IF(AND('Mapa final'!$Y$11="Muy Baja",'Mapa final'!$AA$11="Leve"),CONCATENATE("R1C",'Mapa final'!$O$11),"")</f>
        <v/>
      </c>
      <c r="L46" s="74" t="str">
        <f>IF(AND('Mapa final'!$Y$12="Muy Baja",'Mapa final'!$AA$12="Leve"),CONCATENATE("R1C",'Mapa final'!$O$12),"")</f>
        <v/>
      </c>
      <c r="M46" s="74" t="str">
        <f>IF(AND('Mapa final'!$Y$13="Muy Baja",'Mapa final'!$AA$13="Leve"),CONCATENATE("R1C",'Mapa final'!$O$13),"")</f>
        <v/>
      </c>
      <c r="N46" s="74" t="str">
        <f>IF(AND('Mapa final'!$Y$14="Muy Baja",'Mapa final'!$AA$14="Leve"),CONCATENATE("R1C",'Mapa final'!$O$14),"")</f>
        <v/>
      </c>
      <c r="O46" s="75" t="str">
        <f>IF(AND('Mapa final'!$Y$15="Muy Baja",'Mapa final'!$AA$15="Leve"),CONCATENATE("R1C",'Mapa final'!$O$15),"")</f>
        <v/>
      </c>
      <c r="P46" s="73" t="str">
        <f>IF(AND('Mapa final'!$Y$10="Muy Baja",'Mapa final'!$AA$10="Menor"),CONCATENATE("R1C",'Mapa final'!$O$10),"")</f>
        <v/>
      </c>
      <c r="Q46" s="74" t="str">
        <f>IF(AND('Mapa final'!$Y$11="Muy Baja",'Mapa final'!$AA$11="Menor"),CONCATENATE("R1C",'Mapa final'!$O$11),"")</f>
        <v/>
      </c>
      <c r="R46" s="74" t="str">
        <f>IF(AND('Mapa final'!$Y$12="Muy Baja",'Mapa final'!$AA$12="Menor"),CONCATENATE("R1C",'Mapa final'!$O$12),"")</f>
        <v/>
      </c>
      <c r="S46" s="74" t="str">
        <f>IF(AND('Mapa final'!$Y$13="Muy Baja",'Mapa final'!$AA$13="Menor"),CONCATENATE("R1C",'Mapa final'!$O$13),"")</f>
        <v/>
      </c>
      <c r="T46" s="74" t="str">
        <f>IF(AND('Mapa final'!$Y$14="Muy Baja",'Mapa final'!$AA$14="Menor"),CONCATENATE("R1C",'Mapa final'!$O$14),"")</f>
        <v/>
      </c>
      <c r="U46" s="75" t="str">
        <f>IF(AND('Mapa final'!$Y$15="Muy Baja",'Mapa final'!$AA$15="Menor"),CONCATENATE("R1C",'Mapa final'!$O$15),"")</f>
        <v/>
      </c>
      <c r="V46" s="64" t="str">
        <f>IF(AND('Mapa final'!$Y$10="Muy Baja",'Mapa final'!$AA$10="Moderado"),CONCATENATE("R1C",'Mapa final'!$O$10),"")</f>
        <v/>
      </c>
      <c r="W46" s="82" t="str">
        <f>IF(AND('Mapa final'!$Y$11="Muy Baja",'Mapa final'!$AA$11="Moderado"),CONCATENATE("R1C",'Mapa final'!$O$11),"")</f>
        <v/>
      </c>
      <c r="X46" s="65" t="str">
        <f>IF(AND('Mapa final'!$Y$12="Muy Baja",'Mapa final'!$AA$12="Moderado"),CONCATENATE("R1C",'Mapa final'!$O$12),"")</f>
        <v/>
      </c>
      <c r="Y46" s="65" t="str">
        <f>IF(AND('Mapa final'!$Y$13="Muy Baja",'Mapa final'!$AA$13="Moderado"),CONCATENATE("R1C",'Mapa final'!$O$13),"")</f>
        <v/>
      </c>
      <c r="Z46" s="65" t="str">
        <f>IF(AND('Mapa final'!$Y$14="Muy Baja",'Mapa final'!$AA$14="Moderado"),CONCATENATE("R1C",'Mapa final'!$O$14),"")</f>
        <v/>
      </c>
      <c r="AA46" s="66" t="str">
        <f>IF(AND('Mapa final'!$Y$15="Muy Baja",'Mapa final'!$AA$15="Moderado"),CONCATENATE("R1C",'Mapa final'!$O$15),"")</f>
        <v/>
      </c>
      <c r="AB46" s="45" t="str">
        <f>IF(AND('Mapa final'!$Y$10="Muy Baja",'Mapa final'!$AA$10="Mayor"),CONCATENATE("R1C",'Mapa final'!$O$10),"")</f>
        <v/>
      </c>
      <c r="AC46" s="46" t="str">
        <f>IF(AND('Mapa final'!$Y$11="Muy Baja",'Mapa final'!$AA$11="Mayor"),CONCATENATE("R1C",'Mapa final'!$O$11),"")</f>
        <v/>
      </c>
      <c r="AD46" s="46" t="str">
        <f>IF(AND('Mapa final'!$Y$12="Muy Baja",'Mapa final'!$AA$12="Mayor"),CONCATENATE("R1C",'Mapa final'!$O$12),"")</f>
        <v/>
      </c>
      <c r="AE46" s="46" t="str">
        <f>IF(AND('Mapa final'!$Y$13="Muy Baja",'Mapa final'!$AA$13="Mayor"),CONCATENATE("R1C",'Mapa final'!$O$13),"")</f>
        <v/>
      </c>
      <c r="AF46" s="46" t="str">
        <f>IF(AND('Mapa final'!$Y$14="Muy Baja",'Mapa final'!$AA$14="Mayor"),CONCATENATE("R1C",'Mapa final'!$O$14),"")</f>
        <v/>
      </c>
      <c r="AG46" s="47" t="str">
        <f>IF(AND('Mapa final'!$Y$15="Muy Baja",'Mapa final'!$AA$15="Mayor"),CONCATENATE("R1C",'Mapa final'!$O$15),"")</f>
        <v/>
      </c>
      <c r="AH46" s="48" t="str">
        <f>IF(AND('Mapa final'!$Y$10="Muy Baja",'Mapa final'!$AA$10="Catastrófico"),CONCATENATE("R1C",'Mapa final'!$O$10),"")</f>
        <v/>
      </c>
      <c r="AI46" s="49" t="str">
        <f>IF(AND('Mapa final'!$Y$11="Muy Baja",'Mapa final'!$AA$11="Catastrófico"),CONCATENATE("R1C",'Mapa final'!$O$11),"")</f>
        <v/>
      </c>
      <c r="AJ46" s="49" t="str">
        <f>IF(AND('Mapa final'!$Y$12="Muy Baja",'Mapa final'!$AA$12="Catastrófico"),CONCATENATE("R1C",'Mapa final'!$O$12),"")</f>
        <v/>
      </c>
      <c r="AK46" s="49" t="str">
        <f>IF(AND('Mapa final'!$Y$13="Muy Baja",'Mapa final'!$AA$13="Catastrófico"),CONCATENATE("R1C",'Mapa final'!$O$13),"")</f>
        <v/>
      </c>
      <c r="AL46" s="49" t="str">
        <f>IF(AND('Mapa final'!$Y$14="Muy Baja",'Mapa final'!$AA$14="Catastrófico"),CONCATENATE("R1C",'Mapa final'!$O$14),"")</f>
        <v/>
      </c>
      <c r="AM46" s="50" t="str">
        <f>IF(AND('Mapa final'!$Y$15="Muy Baja",'Mapa final'!$AA$15="Catastrófico"),CONCATENATE("R1C",'Mapa final'!$O$15),"")</f>
        <v/>
      </c>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row>
    <row r="47" spans="1:80" ht="46.5" customHeight="1" x14ac:dyDescent="0.25">
      <c r="A47" s="83"/>
      <c r="B47" s="397"/>
      <c r="C47" s="397"/>
      <c r="D47" s="398"/>
      <c r="E47" s="496"/>
      <c r="F47" s="497"/>
      <c r="G47" s="497"/>
      <c r="H47" s="497"/>
      <c r="I47" s="514"/>
      <c r="J47" s="76" t="str">
        <f>IF(AND('Mapa final'!$Y$16="Muy Baja",'Mapa final'!$AA$16="Leve"),CONCATENATE("R2C",'Mapa final'!$O$16),"")</f>
        <v/>
      </c>
      <c r="K47" s="77" t="str">
        <f>IF(AND('Mapa final'!$Y$17="Muy Baja",'Mapa final'!$AA$17="Leve"),CONCATENATE("R2C",'Mapa final'!$O$17),"")</f>
        <v/>
      </c>
      <c r="L47" s="77" t="str">
        <f>IF(AND('Mapa final'!$Y$18="Muy Baja",'Mapa final'!$AA$18="Leve"),CONCATENATE("R2C",'Mapa final'!$O$18),"")</f>
        <v/>
      </c>
      <c r="M47" s="77" t="str">
        <f>IF(AND('Mapa final'!$Y$19="Muy Baja",'Mapa final'!$AA$19="Leve"),CONCATENATE("R2C",'Mapa final'!$O$19),"")</f>
        <v/>
      </c>
      <c r="N47" s="77" t="str">
        <f>IF(AND('Mapa final'!$Y$20="Muy Baja",'Mapa final'!$AA$20="Leve"),CONCATENATE("R2C",'Mapa final'!$O$20),"")</f>
        <v/>
      </c>
      <c r="O47" s="78" t="str">
        <f>IF(AND('Mapa final'!$Y$21="Muy Baja",'Mapa final'!$AA$21="Leve"),CONCATENATE("R2C",'Mapa final'!$O$21),"")</f>
        <v/>
      </c>
      <c r="P47" s="76" t="str">
        <f>IF(AND('Mapa final'!$Y$16="Muy Baja",'Mapa final'!$AA$16="Menor"),CONCATENATE("R2C",'Mapa final'!$O$16),"")</f>
        <v/>
      </c>
      <c r="Q47" s="77" t="str">
        <f>IF(AND('Mapa final'!$Y$17="Muy Baja",'Mapa final'!$AA$17="Menor"),CONCATENATE("R2C",'Mapa final'!$O$17),"")</f>
        <v/>
      </c>
      <c r="R47" s="77" t="str">
        <f>IF(AND('Mapa final'!$Y$18="Muy Baja",'Mapa final'!$AA$18="Menor"),CONCATENATE("R2C",'Mapa final'!$O$18),"")</f>
        <v/>
      </c>
      <c r="S47" s="77" t="str">
        <f>IF(AND('Mapa final'!$Y$19="Muy Baja",'Mapa final'!$AA$19="Menor"),CONCATENATE("R2C",'Mapa final'!$O$19),"")</f>
        <v/>
      </c>
      <c r="T47" s="77" t="str">
        <f>IF(AND('Mapa final'!$Y$20="Muy Baja",'Mapa final'!$AA$20="Menor"),CONCATENATE("R2C",'Mapa final'!$O$20),"")</f>
        <v/>
      </c>
      <c r="U47" s="78" t="str">
        <f>IF(AND('Mapa final'!$Y$21="Muy Baja",'Mapa final'!$AA$21="Menor"),CONCATENATE("R2C",'Mapa final'!$O$21),"")</f>
        <v/>
      </c>
      <c r="V47" s="67" t="str">
        <f>IF(AND('Mapa final'!$Y$16="Muy Baja",'Mapa final'!$AA$16="Moderado"),CONCATENATE("R2C",'Mapa final'!$O$16),"")</f>
        <v/>
      </c>
      <c r="W47" s="68" t="str">
        <f>IF(AND('Mapa final'!$Y$17="Muy Baja",'Mapa final'!$AA$17="Moderado"),CONCATENATE("R2C",'Mapa final'!$O$17),"")</f>
        <v/>
      </c>
      <c r="X47" s="68" t="str">
        <f>IF(AND('Mapa final'!$Y$18="Muy Baja",'Mapa final'!$AA$18="Moderado"),CONCATENATE("R2C",'Mapa final'!$O$18),"")</f>
        <v/>
      </c>
      <c r="Y47" s="68" t="str">
        <f>IF(AND('Mapa final'!$Y$19="Muy Baja",'Mapa final'!$AA$19="Moderado"),CONCATENATE("R2C",'Mapa final'!$O$19),"")</f>
        <v/>
      </c>
      <c r="Z47" s="68" t="str">
        <f>IF(AND('Mapa final'!$Y$20="Muy Baja",'Mapa final'!$AA$20="Moderado"),CONCATENATE("R2C",'Mapa final'!$O$20),"")</f>
        <v/>
      </c>
      <c r="AA47" s="69" t="str">
        <f>IF(AND('Mapa final'!$Y$21="Muy Baja",'Mapa final'!$AA$21="Moderado"),CONCATENATE("R2C",'Mapa final'!$O$21),"")</f>
        <v/>
      </c>
      <c r="AB47" s="51" t="str">
        <f>IF(AND('Mapa final'!$Y$16="Muy Baja",'Mapa final'!$AA$16="Mayor"),CONCATENATE("R2C",'Mapa final'!$O$16),"")</f>
        <v/>
      </c>
      <c r="AC47" s="52" t="str">
        <f>IF(AND('Mapa final'!$Y$17="Muy Baja",'Mapa final'!$AA$17="Mayor"),CONCATENATE("R2C",'Mapa final'!$O$17),"")</f>
        <v/>
      </c>
      <c r="AD47" s="52" t="str">
        <f>IF(AND('Mapa final'!$Y$18="Muy Baja",'Mapa final'!$AA$18="Mayor"),CONCATENATE("R2C",'Mapa final'!$O$18),"")</f>
        <v/>
      </c>
      <c r="AE47" s="52" t="str">
        <f>IF(AND('Mapa final'!$Y$19="Muy Baja",'Mapa final'!$AA$19="Mayor"),CONCATENATE("R2C",'Mapa final'!$O$19),"")</f>
        <v/>
      </c>
      <c r="AF47" s="52" t="str">
        <f>IF(AND('Mapa final'!$Y$20="Muy Baja",'Mapa final'!$AA$20="Mayor"),CONCATENATE("R2C",'Mapa final'!$O$20),"")</f>
        <v/>
      </c>
      <c r="AG47" s="53" t="str">
        <f>IF(AND('Mapa final'!$Y$21="Muy Baja",'Mapa final'!$AA$21="Mayor"),CONCATENATE("R2C",'Mapa final'!$O$21),"")</f>
        <v/>
      </c>
      <c r="AH47" s="54" t="str">
        <f>IF(AND('Mapa final'!$Y$16="Muy Baja",'Mapa final'!$AA$16="Catastrófico"),CONCATENATE("R2C",'Mapa final'!$O$16),"")</f>
        <v/>
      </c>
      <c r="AI47" s="55" t="str">
        <f>IF(AND('Mapa final'!$Y$17="Muy Baja",'Mapa final'!$AA$17="Catastrófico"),CONCATENATE("R2C",'Mapa final'!$O$17),"")</f>
        <v/>
      </c>
      <c r="AJ47" s="55" t="str">
        <f>IF(AND('Mapa final'!$Y$18="Muy Baja",'Mapa final'!$AA$18="Catastrófico"),CONCATENATE("R2C",'Mapa final'!$O$18),"")</f>
        <v/>
      </c>
      <c r="AK47" s="55" t="str">
        <f>IF(AND('Mapa final'!$Y$19="Muy Baja",'Mapa final'!$AA$19="Catastrófico"),CONCATENATE("R2C",'Mapa final'!$O$19),"")</f>
        <v/>
      </c>
      <c r="AL47" s="55" t="str">
        <f>IF(AND('Mapa final'!$Y$20="Muy Baja",'Mapa final'!$AA$20="Catastrófico"),CONCATENATE("R2C",'Mapa final'!$O$20),"")</f>
        <v/>
      </c>
      <c r="AM47" s="56" t="str">
        <f>IF(AND('Mapa final'!$Y$21="Muy Baja",'Mapa final'!$AA$21="Catastrófico"),CONCATENATE("R2C",'Mapa final'!$O$21),"")</f>
        <v/>
      </c>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row>
    <row r="48" spans="1:80" ht="15" customHeight="1" x14ac:dyDescent="0.25">
      <c r="A48" s="83"/>
      <c r="B48" s="397"/>
      <c r="C48" s="397"/>
      <c r="D48" s="398"/>
      <c r="E48" s="496"/>
      <c r="F48" s="497"/>
      <c r="G48" s="497"/>
      <c r="H48" s="497"/>
      <c r="I48" s="514"/>
      <c r="J48" s="76" t="str">
        <f>IF(AND('Mapa final'!$Y$22="Muy Baja",'Mapa final'!$AA$22="Leve"),CONCATENATE("R3C",'Mapa final'!$O$22),"")</f>
        <v/>
      </c>
      <c r="K48" s="77" t="str">
        <f>IF(AND('Mapa final'!$Y$23="Muy Baja",'Mapa final'!$AA$23="Leve"),CONCATENATE("R3C",'Mapa final'!$O$23),"")</f>
        <v/>
      </c>
      <c r="L48" s="77" t="str">
        <f>IF(AND('Mapa final'!$Y$24="Muy Baja",'Mapa final'!$AA$24="Leve"),CONCATENATE("R3C",'Mapa final'!$O$24),"")</f>
        <v/>
      </c>
      <c r="M48" s="77" t="str">
        <f>IF(AND('Mapa final'!$Y$25="Muy Baja",'Mapa final'!$AA$25="Leve"),CONCATENATE("R3C",'Mapa final'!$O$25),"")</f>
        <v/>
      </c>
      <c r="N48" s="77" t="str">
        <f>IF(AND('Mapa final'!$Y$26="Muy Baja",'Mapa final'!$AA$26="Leve"),CONCATENATE("R3C",'Mapa final'!$O$26),"")</f>
        <v/>
      </c>
      <c r="O48" s="78" t="str">
        <f>IF(AND('Mapa final'!$Y$27="Muy Baja",'Mapa final'!$AA$27="Leve"),CONCATENATE("R3C",'Mapa final'!$O$27),"")</f>
        <v/>
      </c>
      <c r="P48" s="76" t="str">
        <f>IF(AND('Mapa final'!$Y$22="Muy Baja",'Mapa final'!$AA$22="Menor"),CONCATENATE("R3C",'Mapa final'!$O$22),"")</f>
        <v/>
      </c>
      <c r="Q48" s="77" t="str">
        <f>IF(AND('Mapa final'!$Y$23="Muy Baja",'Mapa final'!$AA$23="Menor"),CONCATENATE("R3C",'Mapa final'!$O$23),"")</f>
        <v/>
      </c>
      <c r="R48" s="77" t="str">
        <f>IF(AND('Mapa final'!$Y$24="Muy Baja",'Mapa final'!$AA$24="Menor"),CONCATENATE("R3C",'Mapa final'!$O$24),"")</f>
        <v/>
      </c>
      <c r="S48" s="77" t="str">
        <f>IF(AND('Mapa final'!$Y$25="Muy Baja",'Mapa final'!$AA$25="Menor"),CONCATENATE("R3C",'Mapa final'!$O$25),"")</f>
        <v/>
      </c>
      <c r="T48" s="77" t="str">
        <f>IF(AND('Mapa final'!$Y$26="Muy Baja",'Mapa final'!$AA$26="Menor"),CONCATENATE("R3C",'Mapa final'!$O$26),"")</f>
        <v/>
      </c>
      <c r="U48" s="78" t="str">
        <f>IF(AND('Mapa final'!$Y$27="Muy Baja",'Mapa final'!$AA$27="Menor"),CONCATENATE("R3C",'Mapa final'!$O$27),"")</f>
        <v/>
      </c>
      <c r="V48" s="67" t="str">
        <f>IF(AND('Mapa final'!$Y$22="Muy Baja",'Mapa final'!$AA$22="Moderado"),CONCATENATE("R3C",'Mapa final'!$O$22),"")</f>
        <v/>
      </c>
      <c r="W48" s="68" t="str">
        <f>IF(AND('Mapa final'!$Y$23="Muy Baja",'Mapa final'!$AA$23="Moderado"),CONCATENATE("R3C",'Mapa final'!$O$23),"")</f>
        <v/>
      </c>
      <c r="X48" s="68" t="str">
        <f>IF(AND('Mapa final'!$Y$24="Muy Baja",'Mapa final'!$AA$24="Moderado"),CONCATENATE("R3C",'Mapa final'!$O$24),"")</f>
        <v/>
      </c>
      <c r="Y48" s="68" t="str">
        <f>IF(AND('Mapa final'!$Y$25="Muy Baja",'Mapa final'!$AA$25="Moderado"),CONCATENATE("R3C",'Mapa final'!$O$25),"")</f>
        <v/>
      </c>
      <c r="Z48" s="68" t="str">
        <f>IF(AND('Mapa final'!$Y$26="Muy Baja",'Mapa final'!$AA$26="Moderado"),CONCATENATE("R3C",'Mapa final'!$O$26),"")</f>
        <v/>
      </c>
      <c r="AA48" s="69" t="str">
        <f>IF(AND('Mapa final'!$Y$27="Muy Baja",'Mapa final'!$AA$27="Moderado"),CONCATENATE("R3C",'Mapa final'!$O$27),"")</f>
        <v/>
      </c>
      <c r="AB48" s="51" t="str">
        <f>IF(AND('Mapa final'!$Y$22="Muy Baja",'Mapa final'!$AA$22="Mayor"),CONCATENATE("R3C",'Mapa final'!$O$22),"")</f>
        <v/>
      </c>
      <c r="AC48" s="52" t="str">
        <f>IF(AND('Mapa final'!$Y$23="Muy Baja",'Mapa final'!$AA$23="Mayor"),CONCATENATE("R3C",'Mapa final'!$O$23),"")</f>
        <v/>
      </c>
      <c r="AD48" s="52" t="str">
        <f>IF(AND('Mapa final'!$Y$24="Muy Baja",'Mapa final'!$AA$24="Mayor"),CONCATENATE("R3C",'Mapa final'!$O$24),"")</f>
        <v/>
      </c>
      <c r="AE48" s="52" t="str">
        <f>IF(AND('Mapa final'!$Y$25="Muy Baja",'Mapa final'!$AA$25="Mayor"),CONCATENATE("R3C",'Mapa final'!$O$25),"")</f>
        <v/>
      </c>
      <c r="AF48" s="52" t="str">
        <f>IF(AND('Mapa final'!$Y$26="Muy Baja",'Mapa final'!$AA$26="Mayor"),CONCATENATE("R3C",'Mapa final'!$O$26),"")</f>
        <v/>
      </c>
      <c r="AG48" s="53" t="str">
        <f>IF(AND('Mapa final'!$Y$27="Muy Baja",'Mapa final'!$AA$27="Mayor"),CONCATENATE("R3C",'Mapa final'!$O$27),"")</f>
        <v/>
      </c>
      <c r="AH48" s="54" t="str">
        <f>IF(AND('Mapa final'!$Y$22="Muy Baja",'Mapa final'!$AA$22="Catastrófico"),CONCATENATE("R3C",'Mapa final'!$O$22),"")</f>
        <v/>
      </c>
      <c r="AI48" s="55" t="str">
        <f>IF(AND('Mapa final'!$Y$23="Muy Baja",'Mapa final'!$AA$23="Catastrófico"),CONCATENATE("R3C",'Mapa final'!$O$23),"")</f>
        <v/>
      </c>
      <c r="AJ48" s="55" t="str">
        <f>IF(AND('Mapa final'!$Y$24="Muy Baja",'Mapa final'!$AA$24="Catastrófico"),CONCATENATE("R3C",'Mapa final'!$O$24),"")</f>
        <v/>
      </c>
      <c r="AK48" s="55" t="str">
        <f>IF(AND('Mapa final'!$Y$25="Muy Baja",'Mapa final'!$AA$25="Catastrófico"),CONCATENATE("R3C",'Mapa final'!$O$25),"")</f>
        <v/>
      </c>
      <c r="AL48" s="55" t="str">
        <f>IF(AND('Mapa final'!$Y$26="Muy Baja",'Mapa final'!$AA$26="Catastrófico"),CONCATENATE("R3C",'Mapa final'!$O$26),"")</f>
        <v/>
      </c>
      <c r="AM48" s="56" t="str">
        <f>IF(AND('Mapa final'!$Y$27="Muy Baja",'Mapa final'!$AA$27="Catastrófico"),CONCATENATE("R3C",'Mapa final'!$O$27),"")</f>
        <v/>
      </c>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row>
    <row r="49" spans="1:80" ht="15" customHeight="1" x14ac:dyDescent="0.25">
      <c r="A49" s="83"/>
      <c r="B49" s="397"/>
      <c r="C49" s="397"/>
      <c r="D49" s="398"/>
      <c r="E49" s="498"/>
      <c r="F49" s="499"/>
      <c r="G49" s="499"/>
      <c r="H49" s="499"/>
      <c r="I49" s="514"/>
      <c r="J49" s="76" t="str">
        <f>IF(AND('Mapa final'!$Y$28="Muy Baja",'Mapa final'!$AA$28="Leve"),CONCATENATE("R4C",'Mapa final'!$O$28),"")</f>
        <v/>
      </c>
      <c r="K49" s="77" t="str">
        <f>IF(AND('Mapa final'!$Y$29="Muy Baja",'Mapa final'!$AA$29="Leve"),CONCATENATE("R4C",'Mapa final'!$O$29),"")</f>
        <v/>
      </c>
      <c r="L49" s="77" t="str">
        <f>IF(AND('Mapa final'!$Y$30="Muy Baja",'Mapa final'!$AA$30="Leve"),CONCATENATE("R4C",'Mapa final'!$O$30),"")</f>
        <v/>
      </c>
      <c r="M49" s="77" t="str">
        <f>IF(AND('Mapa final'!$Y$31="Muy Baja",'Mapa final'!$AA$31="Leve"),CONCATENATE("R4C",'Mapa final'!$O$31),"")</f>
        <v/>
      </c>
      <c r="N49" s="77" t="str">
        <f>IF(AND('Mapa final'!$Y$32="Muy Baja",'Mapa final'!$AA$32="Leve"),CONCATENATE("R4C",'Mapa final'!$O$32),"")</f>
        <v/>
      </c>
      <c r="O49" s="78" t="str">
        <f>IF(AND('Mapa final'!$Y$33="Muy Baja",'Mapa final'!$AA$33="Leve"),CONCATENATE("R4C",'Mapa final'!$O$33),"")</f>
        <v/>
      </c>
      <c r="P49" s="76" t="str">
        <f>IF(AND('Mapa final'!$Y$28="Muy Baja",'Mapa final'!$AA$28="Menor"),CONCATENATE("R4C",'Mapa final'!$O$28),"")</f>
        <v/>
      </c>
      <c r="Q49" s="77" t="str">
        <f>IF(AND('Mapa final'!$Y$29="Muy Baja",'Mapa final'!$AA$29="Menor"),CONCATENATE("R4C",'Mapa final'!$O$29),"")</f>
        <v/>
      </c>
      <c r="R49" s="77" t="str">
        <f>IF(AND('Mapa final'!$Y$30="Muy Baja",'Mapa final'!$AA$30="Menor"),CONCATENATE("R4C",'Mapa final'!$O$30),"")</f>
        <v/>
      </c>
      <c r="S49" s="77" t="str">
        <f>IF(AND('Mapa final'!$Y$31="Muy Baja",'Mapa final'!$AA$31="Menor"),CONCATENATE("R4C",'Mapa final'!$O$31),"")</f>
        <v/>
      </c>
      <c r="T49" s="77" t="str">
        <f>IF(AND('Mapa final'!$Y$32="Muy Baja",'Mapa final'!$AA$32="Menor"),CONCATENATE("R4C",'Mapa final'!$O$32),"")</f>
        <v/>
      </c>
      <c r="U49" s="78" t="str">
        <f>IF(AND('Mapa final'!$Y$33="Muy Baja",'Mapa final'!$AA$33="Menor"),CONCATENATE("R4C",'Mapa final'!$O$33),"")</f>
        <v/>
      </c>
      <c r="V49" s="67" t="str">
        <f>IF(AND('Mapa final'!$Y$28="Muy Baja",'Mapa final'!$AA$28="Moderado"),CONCATENATE("R4C",'Mapa final'!$O$28),"")</f>
        <v/>
      </c>
      <c r="W49" s="68" t="str">
        <f>IF(AND('Mapa final'!$Y$29="Muy Baja",'Mapa final'!$AA$29="Moderado"),CONCATENATE("R4C",'Mapa final'!$O$29),"")</f>
        <v/>
      </c>
      <c r="X49" s="68" t="str">
        <f>IF(AND('Mapa final'!$Y$30="Muy Baja",'Mapa final'!$AA$30="Moderado"),CONCATENATE("R4C",'Mapa final'!$O$30),"")</f>
        <v/>
      </c>
      <c r="Y49" s="68" t="str">
        <f>IF(AND('Mapa final'!$Y$31="Muy Baja",'Mapa final'!$AA$31="Moderado"),CONCATENATE("R4C",'Mapa final'!$O$31),"")</f>
        <v/>
      </c>
      <c r="Z49" s="68" t="str">
        <f>IF(AND('Mapa final'!$Y$32="Muy Baja",'Mapa final'!$AA$32="Moderado"),CONCATENATE("R4C",'Mapa final'!$O$32),"")</f>
        <v/>
      </c>
      <c r="AA49" s="69" t="str">
        <f>IF(AND('Mapa final'!$Y$33="Muy Baja",'Mapa final'!$AA$33="Moderado"),CONCATENATE("R4C",'Mapa final'!$O$33),"")</f>
        <v/>
      </c>
      <c r="AB49" s="51" t="str">
        <f>IF(AND('Mapa final'!$Y$28="Muy Baja",'Mapa final'!$AA$28="Mayor"),CONCATENATE("R4C",'Mapa final'!$O$28),"")</f>
        <v/>
      </c>
      <c r="AC49" s="52" t="str">
        <f>IF(AND('Mapa final'!$Y$29="Muy Baja",'Mapa final'!$AA$29="Mayor"),CONCATENATE("R4C",'Mapa final'!$O$29),"")</f>
        <v/>
      </c>
      <c r="AD49" s="52" t="str">
        <f>IF(AND('Mapa final'!$Y$30="Muy Baja",'Mapa final'!$AA$30="Mayor"),CONCATENATE("R4C",'Mapa final'!$O$30),"")</f>
        <v/>
      </c>
      <c r="AE49" s="52" t="str">
        <f>IF(AND('Mapa final'!$Y$31="Muy Baja",'Mapa final'!$AA$31="Mayor"),CONCATENATE("R4C",'Mapa final'!$O$31),"")</f>
        <v/>
      </c>
      <c r="AF49" s="52" t="str">
        <f>IF(AND('Mapa final'!$Y$32="Muy Baja",'Mapa final'!$AA$32="Mayor"),CONCATENATE("R4C",'Mapa final'!$O$32),"")</f>
        <v/>
      </c>
      <c r="AG49" s="53" t="str">
        <f>IF(AND('Mapa final'!$Y$33="Muy Baja",'Mapa final'!$AA$33="Mayor"),CONCATENATE("R4C",'Mapa final'!$O$33),"")</f>
        <v/>
      </c>
      <c r="AH49" s="54" t="str">
        <f>IF(AND('Mapa final'!$Y$28="Muy Baja",'Mapa final'!$AA$28="Catastrófico"),CONCATENATE("R4C",'Mapa final'!$O$28),"")</f>
        <v/>
      </c>
      <c r="AI49" s="55" t="str">
        <f>IF(AND('Mapa final'!$Y$29="Muy Baja",'Mapa final'!$AA$29="Catastrófico"),CONCATENATE("R4C",'Mapa final'!$O$29),"")</f>
        <v/>
      </c>
      <c r="AJ49" s="55" t="str">
        <f>IF(AND('Mapa final'!$Y$30="Muy Baja",'Mapa final'!$AA$30="Catastrófico"),CONCATENATE("R4C",'Mapa final'!$O$30),"")</f>
        <v/>
      </c>
      <c r="AK49" s="55" t="str">
        <f>IF(AND('Mapa final'!$Y$31="Muy Baja",'Mapa final'!$AA$31="Catastrófico"),CONCATENATE("R4C",'Mapa final'!$O$31),"")</f>
        <v/>
      </c>
      <c r="AL49" s="55" t="str">
        <f>IF(AND('Mapa final'!$Y$32="Muy Baja",'Mapa final'!$AA$32="Catastrófico"),CONCATENATE("R4C",'Mapa final'!$O$32),"")</f>
        <v/>
      </c>
      <c r="AM49" s="56" t="str">
        <f>IF(AND('Mapa final'!$Y$33="Muy Baja",'Mapa final'!$AA$33="Catastrófico"),CONCATENATE("R4C",'Mapa final'!$O$33),"")</f>
        <v/>
      </c>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row>
    <row r="50" spans="1:80" ht="15" customHeight="1" x14ac:dyDescent="0.25">
      <c r="A50" s="83"/>
      <c r="B50" s="397"/>
      <c r="C50" s="397"/>
      <c r="D50" s="398"/>
      <c r="E50" s="498"/>
      <c r="F50" s="499"/>
      <c r="G50" s="499"/>
      <c r="H50" s="499"/>
      <c r="I50" s="514"/>
      <c r="J50" s="76" t="str">
        <f>IF(AND('Mapa final'!$Y$34="Muy Baja",'Mapa final'!$AA$34="Leve"),CONCATENATE("R5C",'Mapa final'!$O$34),"")</f>
        <v>R5C42</v>
      </c>
      <c r="K50" s="77" t="str">
        <f>IF(AND('Mapa final'!$Y$35="Muy Baja",'Mapa final'!$AA$35="Leve"),CONCATENATE("R5C",'Mapa final'!$O$35),"")</f>
        <v/>
      </c>
      <c r="L50" s="77" t="str">
        <f>IF(AND('Mapa final'!$Y$36="Muy Baja",'Mapa final'!$AA$36="Leve"),CONCATENATE("R5C",'Mapa final'!$O$36),"")</f>
        <v/>
      </c>
      <c r="M50" s="77" t="str">
        <f>IF(AND('Mapa final'!$Y$37="Muy Baja",'Mapa final'!$AA$37="Leve"),CONCATENATE("R5C",'Mapa final'!$O$37),"")</f>
        <v/>
      </c>
      <c r="N50" s="77" t="str">
        <f>IF(AND('Mapa final'!$Y$38="Muy Baja",'Mapa final'!$AA$38="Leve"),CONCATENATE("R5C",'Mapa final'!$O$38),"")</f>
        <v/>
      </c>
      <c r="O50" s="78" t="str">
        <f>IF(AND('Mapa final'!$Y$39="Muy Baja",'Mapa final'!$AA$39="Leve"),CONCATENATE("R5C",'Mapa final'!$O$39),"")</f>
        <v/>
      </c>
      <c r="P50" s="76" t="str">
        <f>IF(AND('Mapa final'!$Y$34="Muy Baja",'Mapa final'!$AA$34="Menor"),CONCATENATE("R5C",'Mapa final'!$O$34),"")</f>
        <v/>
      </c>
      <c r="Q50" s="77" t="str">
        <f>IF(AND('Mapa final'!$Y$35="Muy Baja",'Mapa final'!$AA$35="Menor"),CONCATENATE("R5C",'Mapa final'!$O$35),"")</f>
        <v/>
      </c>
      <c r="R50" s="77" t="str">
        <f>IF(AND('Mapa final'!$Y$36="Muy Baja",'Mapa final'!$AA$36="Menor"),CONCATENATE("R5C",'Mapa final'!$O$36),"")</f>
        <v/>
      </c>
      <c r="S50" s="77" t="str">
        <f>IF(AND('Mapa final'!$Y$37="Muy Baja",'Mapa final'!$AA$37="Menor"),CONCATENATE("R5C",'Mapa final'!$O$37),"")</f>
        <v/>
      </c>
      <c r="T50" s="77" t="str">
        <f>IF(AND('Mapa final'!$Y$38="Muy Baja",'Mapa final'!$AA$38="Menor"),CONCATENATE("R5C",'Mapa final'!$O$38),"")</f>
        <v/>
      </c>
      <c r="U50" s="78" t="str">
        <f>IF(AND('Mapa final'!$Y$39="Muy Baja",'Mapa final'!$AA$39="Menor"),CONCATENATE("R5C",'Mapa final'!$O$39),"")</f>
        <v/>
      </c>
      <c r="V50" s="67" t="str">
        <f>IF(AND('Mapa final'!$Y$34="Muy Baja",'Mapa final'!$AA$34="Moderado"),CONCATENATE("R5C",'Mapa final'!$O$34),"")</f>
        <v/>
      </c>
      <c r="W50" s="68" t="str">
        <f>IF(AND('Mapa final'!$Y$35="Muy Baja",'Mapa final'!$AA$35="Moderado"),CONCATENATE("R5C",'Mapa final'!$O$35),"")</f>
        <v/>
      </c>
      <c r="X50" s="68" t="str">
        <f>IF(AND('Mapa final'!$Y$36="Muy Baja",'Mapa final'!$AA$36="Moderado"),CONCATENATE("R5C",'Mapa final'!$O$36),"")</f>
        <v/>
      </c>
      <c r="Y50" s="68" t="str">
        <f>IF(AND('Mapa final'!$Y$37="Muy Baja",'Mapa final'!$AA$37="Moderado"),CONCATENATE("R5C",'Mapa final'!$O$37),"")</f>
        <v/>
      </c>
      <c r="Z50" s="68" t="str">
        <f>IF(AND('Mapa final'!$Y$38="Muy Baja",'Mapa final'!$AA$38="Moderado"),CONCATENATE("R5C",'Mapa final'!$O$38),"")</f>
        <v/>
      </c>
      <c r="AA50" s="69" t="str">
        <f>IF(AND('Mapa final'!$Y$39="Muy Baja",'Mapa final'!$AA$39="Moderado"),CONCATENATE("R5C",'Mapa final'!$O$39),"")</f>
        <v/>
      </c>
      <c r="AB50" s="51" t="str">
        <f>IF(AND('Mapa final'!$Y$34="Muy Baja",'Mapa final'!$AA$34="Mayor"),CONCATENATE("R5C",'Mapa final'!$O$34),"")</f>
        <v/>
      </c>
      <c r="AC50" s="52" t="str">
        <f>IF(AND('Mapa final'!$Y$35="Muy Baja",'Mapa final'!$AA$35="Mayor"),CONCATENATE("R5C",'Mapa final'!$O$35),"")</f>
        <v/>
      </c>
      <c r="AD50" s="57" t="str">
        <f>IF(AND('Mapa final'!$Y$36="Muy Baja",'Mapa final'!$AA$36="Mayor"),CONCATENATE("R5C",'Mapa final'!$O$36),"")</f>
        <v/>
      </c>
      <c r="AE50" s="57" t="str">
        <f>IF(AND('Mapa final'!$Y$37="Muy Baja",'Mapa final'!$AA$37="Mayor"),CONCATENATE("R5C",'Mapa final'!$O$37),"")</f>
        <v/>
      </c>
      <c r="AF50" s="57" t="str">
        <f>IF(AND('Mapa final'!$Y$38="Muy Baja",'Mapa final'!$AA$38="Mayor"),CONCATENATE("R5C",'Mapa final'!$O$38),"")</f>
        <v/>
      </c>
      <c r="AG50" s="53" t="str">
        <f>IF(AND('Mapa final'!$Y$39="Muy Baja",'Mapa final'!$AA$39="Mayor"),CONCATENATE("R5C",'Mapa final'!$O$39),"")</f>
        <v/>
      </c>
      <c r="AH50" s="54" t="str">
        <f>IF(AND('Mapa final'!$Y$34="Muy Baja",'Mapa final'!$AA$34="Catastrófico"),CONCATENATE("R5C",'Mapa final'!$O$34),"")</f>
        <v/>
      </c>
      <c r="AI50" s="55" t="str">
        <f>IF(AND('Mapa final'!$Y$35="Muy Baja",'Mapa final'!$AA$35="Catastrófico"),CONCATENATE("R5C",'Mapa final'!$O$35),"")</f>
        <v/>
      </c>
      <c r="AJ50" s="55" t="str">
        <f>IF(AND('Mapa final'!$Y$36="Muy Baja",'Mapa final'!$AA$36="Catastrófico"),CONCATENATE("R5C",'Mapa final'!$O$36),"")</f>
        <v/>
      </c>
      <c r="AK50" s="55" t="str">
        <f>IF(AND('Mapa final'!$Y$37="Muy Baja",'Mapa final'!$AA$37="Catastrófico"),CONCATENATE("R5C",'Mapa final'!$O$37),"")</f>
        <v/>
      </c>
      <c r="AL50" s="55" t="str">
        <f>IF(AND('Mapa final'!$Y$38="Muy Baja",'Mapa final'!$AA$38="Catastrófico"),CONCATENATE("R5C",'Mapa final'!$O$38),"")</f>
        <v/>
      </c>
      <c r="AM50" s="56" t="str">
        <f>IF(AND('Mapa final'!$Y$39="Muy Baja",'Mapa final'!$AA$39="Catastrófico"),CONCATENATE("R5C",'Mapa final'!$O$39),"")</f>
        <v/>
      </c>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row>
    <row r="51" spans="1:80" ht="15" customHeight="1" x14ac:dyDescent="0.25">
      <c r="A51" s="83"/>
      <c r="B51" s="397"/>
      <c r="C51" s="397"/>
      <c r="D51" s="398"/>
      <c r="E51" s="498"/>
      <c r="F51" s="499"/>
      <c r="G51" s="499"/>
      <c r="H51" s="499"/>
      <c r="I51" s="514"/>
      <c r="J51" s="76" t="str">
        <f>IF(AND('Mapa final'!$Y$40="Muy Baja",'Mapa final'!$AA$40="Leve"),CONCATENATE("R6C",'Mapa final'!$O$40),"")</f>
        <v/>
      </c>
      <c r="K51" s="77" t="str">
        <f>IF(AND('Mapa final'!$Y$41="Muy Baja",'Mapa final'!$AA$41="Leve"),CONCATENATE("R6C",'Mapa final'!$O$41),"")</f>
        <v/>
      </c>
      <c r="L51" s="77" t="str">
        <f>IF(AND('Mapa final'!$Y$42="Muy Baja",'Mapa final'!$AA$42="Leve"),CONCATENATE("R6C",'Mapa final'!$O$42),"")</f>
        <v/>
      </c>
      <c r="M51" s="77" t="str">
        <f>IF(AND('Mapa final'!$Y$43="Muy Baja",'Mapa final'!$AA$43="Leve"),CONCATENATE("R6C",'Mapa final'!$O$43),"")</f>
        <v/>
      </c>
      <c r="N51" s="77" t="str">
        <f>IF(AND('Mapa final'!$Y$44="Muy Baja",'Mapa final'!$AA$44="Leve"),CONCATENATE("R6C",'Mapa final'!$O$44),"")</f>
        <v/>
      </c>
      <c r="O51" s="78" t="str">
        <f>IF(AND('Mapa final'!$Y$45="Muy Baja",'Mapa final'!$AA$45="Leve"),CONCATENATE("R6C",'Mapa final'!$O$45),"")</f>
        <v/>
      </c>
      <c r="P51" s="76" t="str">
        <f>IF(AND('Mapa final'!$Y$40="Muy Baja",'Mapa final'!$AA$40="Menor"),CONCATENATE("R6C",'Mapa final'!$O$40),"")</f>
        <v/>
      </c>
      <c r="Q51" s="77" t="str">
        <f>IF(AND('Mapa final'!$Y$41="Muy Baja",'Mapa final'!$AA$41="Menor"),CONCATENATE("R6C",'Mapa final'!$O$41),"")</f>
        <v/>
      </c>
      <c r="R51" s="77" t="str">
        <f>IF(AND('Mapa final'!$Y$42="Muy Baja",'Mapa final'!$AA$42="Menor"),CONCATENATE("R6C",'Mapa final'!$O$42),"")</f>
        <v/>
      </c>
      <c r="S51" s="77" t="str">
        <f>IF(AND('Mapa final'!$Y$43="Muy Baja",'Mapa final'!$AA$43="Menor"),CONCATENATE("R6C",'Mapa final'!$O$43),"")</f>
        <v/>
      </c>
      <c r="T51" s="77" t="str">
        <f>IF(AND('Mapa final'!$Y$44="Muy Baja",'Mapa final'!$AA$44="Menor"),CONCATENATE("R6C",'Mapa final'!$O$44),"")</f>
        <v/>
      </c>
      <c r="U51" s="78" t="str">
        <f>IF(AND('Mapa final'!$Y$45="Muy Baja",'Mapa final'!$AA$45="Menor"),CONCATENATE("R6C",'Mapa final'!$O$45),"")</f>
        <v/>
      </c>
      <c r="V51" s="67" t="str">
        <f>IF(AND('Mapa final'!$Y$40="Muy Baja",'Mapa final'!$AA$40="Moderado"),CONCATENATE("R6C",'Mapa final'!$O$40),"")</f>
        <v/>
      </c>
      <c r="W51" s="68" t="str">
        <f>IF(AND('Mapa final'!$Y$41="Muy Baja",'Mapa final'!$AA$41="Moderado"),CONCATENATE("R6C",'Mapa final'!$O$41),"")</f>
        <v/>
      </c>
      <c r="X51" s="68" t="str">
        <f>IF(AND('Mapa final'!$Y$42="Muy Baja",'Mapa final'!$AA$42="Moderado"),CONCATENATE("R6C",'Mapa final'!$O$42),"")</f>
        <v/>
      </c>
      <c r="Y51" s="68" t="str">
        <f>IF(AND('Mapa final'!$Y$43="Muy Baja",'Mapa final'!$AA$43="Moderado"),CONCATENATE("R6C",'Mapa final'!$O$43),"")</f>
        <v/>
      </c>
      <c r="Z51" s="68" t="str">
        <f>IF(AND('Mapa final'!$Y$44="Muy Baja",'Mapa final'!$AA$44="Moderado"),CONCATENATE("R6C",'Mapa final'!$O$44),"")</f>
        <v/>
      </c>
      <c r="AA51" s="69" t="str">
        <f>IF(AND('Mapa final'!$Y$45="Muy Baja",'Mapa final'!$AA$45="Moderado"),CONCATENATE("R6C",'Mapa final'!$O$45),"")</f>
        <v/>
      </c>
      <c r="AB51" s="51" t="str">
        <f>IF(AND('Mapa final'!$Y$40="Muy Baja",'Mapa final'!$AA$40="Mayor"),CONCATENATE("R6C",'Mapa final'!$O$40),"")</f>
        <v/>
      </c>
      <c r="AC51" s="52" t="str">
        <f>IF(AND('Mapa final'!$Y$41="Muy Baja",'Mapa final'!$AA$41="Mayor"),CONCATENATE("R6C",'Mapa final'!$O$41),"")</f>
        <v/>
      </c>
      <c r="AD51" s="57" t="str">
        <f>IF(AND('Mapa final'!$Y$42="Muy Baja",'Mapa final'!$AA$42="Mayor"),CONCATENATE("R6C",'Mapa final'!$O$42),"")</f>
        <v/>
      </c>
      <c r="AE51" s="57" t="str">
        <f>IF(AND('Mapa final'!$Y$43="Muy Baja",'Mapa final'!$AA$43="Mayor"),CONCATENATE("R6C",'Mapa final'!$O$43),"")</f>
        <v/>
      </c>
      <c r="AF51" s="57" t="str">
        <f>IF(AND('Mapa final'!$Y$44="Muy Baja",'Mapa final'!$AA$44="Mayor"),CONCATENATE("R6C",'Mapa final'!$O$44),"")</f>
        <v/>
      </c>
      <c r="AG51" s="53" t="str">
        <f>IF(AND('Mapa final'!$Y$45="Muy Baja",'Mapa final'!$AA$45="Mayor"),CONCATENATE("R6C",'Mapa final'!$O$45),"")</f>
        <v/>
      </c>
      <c r="AH51" s="54" t="str">
        <f>IF(AND('Mapa final'!$Y$40="Muy Baja",'Mapa final'!$AA$40="Catastrófico"),CONCATENATE("R6C",'Mapa final'!$O$40),"")</f>
        <v/>
      </c>
      <c r="AI51" s="55" t="str">
        <f>IF(AND('Mapa final'!$Y$41="Muy Baja",'Mapa final'!$AA$41="Catastrófico"),CONCATENATE("R6C",'Mapa final'!$O$41),"")</f>
        <v/>
      </c>
      <c r="AJ51" s="55" t="str">
        <f>IF(AND('Mapa final'!$Y$42="Muy Baja",'Mapa final'!$AA$42="Catastrófico"),CONCATENATE("R6C",'Mapa final'!$O$42),"")</f>
        <v/>
      </c>
      <c r="AK51" s="55" t="str">
        <f>IF(AND('Mapa final'!$Y$43="Muy Baja",'Mapa final'!$AA$43="Catastrófico"),CONCATENATE("R6C",'Mapa final'!$O$43),"")</f>
        <v/>
      </c>
      <c r="AL51" s="55" t="str">
        <f>IF(AND('Mapa final'!$Y$44="Muy Baja",'Mapa final'!$AA$44="Catastrófico"),CONCATENATE("R6C",'Mapa final'!$O$44),"")</f>
        <v/>
      </c>
      <c r="AM51" s="56" t="str">
        <f>IF(AND('Mapa final'!$Y$45="Muy Baja",'Mapa final'!$AA$45="Catastrófico"),CONCATENATE("R6C",'Mapa final'!$O$45),"")</f>
        <v/>
      </c>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row>
    <row r="52" spans="1:80" ht="15" customHeight="1" x14ac:dyDescent="0.25">
      <c r="A52" s="83"/>
      <c r="B52" s="397"/>
      <c r="C52" s="397"/>
      <c r="D52" s="398"/>
      <c r="E52" s="498"/>
      <c r="F52" s="499"/>
      <c r="G52" s="499"/>
      <c r="H52" s="499"/>
      <c r="I52" s="514"/>
      <c r="J52" s="76" t="str">
        <f>IF(AND('Mapa final'!$Y$46="Muy Baja",'Mapa final'!$AA$46="Leve"),CONCATENATE("R7C",'Mapa final'!$O$46),"")</f>
        <v/>
      </c>
      <c r="K52" s="77" t="str">
        <f>IF(AND('Mapa final'!$Y$47="Muy Baja",'Mapa final'!$AA$47="Leve"),CONCATENATE("R7C",'Mapa final'!$O$47),"")</f>
        <v/>
      </c>
      <c r="L52" s="77" t="str">
        <f>IF(AND('Mapa final'!$Y$48="Muy Baja",'Mapa final'!$AA$48="Leve"),CONCATENATE("R7C",'Mapa final'!$O$48),"")</f>
        <v/>
      </c>
      <c r="M52" s="77" t="str">
        <f>IF(AND('Mapa final'!$Y$49="Muy Baja",'Mapa final'!$AA$49="Leve"),CONCATENATE("R7C",'Mapa final'!$O$49),"")</f>
        <v/>
      </c>
      <c r="N52" s="77" t="str">
        <f>IF(AND('Mapa final'!$Y$50="Muy Baja",'Mapa final'!$AA$50="Leve"),CONCATENATE("R7C",'Mapa final'!$O$50),"")</f>
        <v/>
      </c>
      <c r="O52" s="78" t="str">
        <f>IF(AND('Mapa final'!$Y$51="Muy Baja",'Mapa final'!$AA$51="Leve"),CONCATENATE("R7C",'Mapa final'!$O$51),"")</f>
        <v/>
      </c>
      <c r="P52" s="76" t="str">
        <f>IF(AND('Mapa final'!$Y$46="Muy Baja",'Mapa final'!$AA$46="Menor"),CONCATENATE("R7C",'Mapa final'!$O$46),"")</f>
        <v/>
      </c>
      <c r="Q52" s="77" t="str">
        <f>IF(AND('Mapa final'!$Y$47="Muy Baja",'Mapa final'!$AA$47="Menor"),CONCATENATE("R7C",'Mapa final'!$O$47),"")</f>
        <v/>
      </c>
      <c r="R52" s="77" t="str">
        <f>IF(AND('Mapa final'!$Y$48="Muy Baja",'Mapa final'!$AA$48="Menor"),CONCATENATE("R7C",'Mapa final'!$O$48),"")</f>
        <v/>
      </c>
      <c r="S52" s="77" t="str">
        <f>IF(AND('Mapa final'!$Y$49="Muy Baja",'Mapa final'!$AA$49="Menor"),CONCATENATE("R7C",'Mapa final'!$O$49),"")</f>
        <v/>
      </c>
      <c r="T52" s="77" t="str">
        <f>IF(AND('Mapa final'!$Y$50="Muy Baja",'Mapa final'!$AA$50="Menor"),CONCATENATE("R7C",'Mapa final'!$O$50),"")</f>
        <v/>
      </c>
      <c r="U52" s="78" t="str">
        <f>IF(AND('Mapa final'!$Y$51="Muy Baja",'Mapa final'!$AA$51="Menor"),CONCATENATE("R7C",'Mapa final'!$O$51),"")</f>
        <v/>
      </c>
      <c r="V52" s="67" t="str">
        <f>IF(AND('Mapa final'!$Y$46="Muy Baja",'Mapa final'!$AA$46="Moderado"),CONCATENATE("R7C",'Mapa final'!$O$46),"")</f>
        <v/>
      </c>
      <c r="W52" s="68" t="str">
        <f>IF(AND('Mapa final'!$Y$47="Muy Baja",'Mapa final'!$AA$47="Moderado"),CONCATENATE("R7C",'Mapa final'!$O$47),"")</f>
        <v/>
      </c>
      <c r="X52" s="68" t="str">
        <f>IF(AND('Mapa final'!$Y$48="Muy Baja",'Mapa final'!$AA$48="Moderado"),CONCATENATE("R7C",'Mapa final'!$O$48),"")</f>
        <v/>
      </c>
      <c r="Y52" s="68" t="str">
        <f>IF(AND('Mapa final'!$Y$49="Muy Baja",'Mapa final'!$AA$49="Moderado"),CONCATENATE("R7C",'Mapa final'!$O$49),"")</f>
        <v/>
      </c>
      <c r="Z52" s="68" t="str">
        <f>IF(AND('Mapa final'!$Y$50="Muy Baja",'Mapa final'!$AA$50="Moderado"),CONCATENATE("R7C",'Mapa final'!$O$50),"")</f>
        <v/>
      </c>
      <c r="AA52" s="69" t="str">
        <f>IF(AND('Mapa final'!$Y$51="Muy Baja",'Mapa final'!$AA$51="Moderado"),CONCATENATE("R7C",'Mapa final'!$O$51),"")</f>
        <v/>
      </c>
      <c r="AB52" s="51" t="str">
        <f>IF(AND('Mapa final'!$Y$46="Muy Baja",'Mapa final'!$AA$46="Mayor"),CONCATENATE("R7C",'Mapa final'!$O$46),"")</f>
        <v/>
      </c>
      <c r="AC52" s="52" t="str">
        <f>IF(AND('Mapa final'!$Y$47="Muy Baja",'Mapa final'!$AA$47="Mayor"),CONCATENATE("R7C",'Mapa final'!$O$47),"")</f>
        <v/>
      </c>
      <c r="AD52" s="57" t="str">
        <f>IF(AND('Mapa final'!$Y$48="Muy Baja",'Mapa final'!$AA$48="Mayor"),CONCATENATE("R7C",'Mapa final'!$O$48),"")</f>
        <v/>
      </c>
      <c r="AE52" s="57" t="str">
        <f>IF(AND('Mapa final'!$Y$49="Muy Baja",'Mapa final'!$AA$49="Mayor"),CONCATENATE("R7C",'Mapa final'!$O$49),"")</f>
        <v/>
      </c>
      <c r="AF52" s="57" t="str">
        <f>IF(AND('Mapa final'!$Y$50="Muy Baja",'Mapa final'!$AA$50="Mayor"),CONCATENATE("R7C",'Mapa final'!$O$50),"")</f>
        <v/>
      </c>
      <c r="AG52" s="53" t="str">
        <f>IF(AND('Mapa final'!$Y$51="Muy Baja",'Mapa final'!$AA$51="Mayor"),CONCATENATE("R7C",'Mapa final'!$O$51),"")</f>
        <v/>
      </c>
      <c r="AH52" s="54" t="str">
        <f>IF(AND('Mapa final'!$Y$46="Muy Baja",'Mapa final'!$AA$46="Catastrófico"),CONCATENATE("R7C",'Mapa final'!$O$46),"")</f>
        <v/>
      </c>
      <c r="AI52" s="55" t="str">
        <f>IF(AND('Mapa final'!$Y$47="Muy Baja",'Mapa final'!$AA$47="Catastrófico"),CONCATENATE("R7C",'Mapa final'!$O$47),"")</f>
        <v/>
      </c>
      <c r="AJ52" s="55" t="str">
        <f>IF(AND('Mapa final'!$Y$48="Muy Baja",'Mapa final'!$AA$48="Catastrófico"),CONCATENATE("R7C",'Mapa final'!$O$48),"")</f>
        <v/>
      </c>
      <c r="AK52" s="55" t="str">
        <f>IF(AND('Mapa final'!$Y$49="Muy Baja",'Mapa final'!$AA$49="Catastrófico"),CONCATENATE("R7C",'Mapa final'!$O$49),"")</f>
        <v/>
      </c>
      <c r="AL52" s="55" t="str">
        <f>IF(AND('Mapa final'!$Y$50="Muy Baja",'Mapa final'!$AA$50="Catastrófico"),CONCATENATE("R7C",'Mapa final'!$O$50),"")</f>
        <v/>
      </c>
      <c r="AM52" s="56" t="str">
        <f>IF(AND('Mapa final'!$Y$51="Muy Baja",'Mapa final'!$AA$51="Catastrófico"),CONCATENATE("R7C",'Mapa final'!$O$51),"")</f>
        <v/>
      </c>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row>
    <row r="53" spans="1:80" ht="15" customHeight="1" x14ac:dyDescent="0.25">
      <c r="A53" s="83"/>
      <c r="B53" s="397"/>
      <c r="C53" s="397"/>
      <c r="D53" s="398"/>
      <c r="E53" s="498"/>
      <c r="F53" s="499"/>
      <c r="G53" s="499"/>
      <c r="H53" s="499"/>
      <c r="I53" s="514"/>
      <c r="J53" s="76" t="str">
        <f>IF(AND('Mapa final'!$Y$52="Muy Baja",'Mapa final'!$AA$52="Leve"),CONCATENATE("R8C",'Mapa final'!$O$52),"")</f>
        <v/>
      </c>
      <c r="K53" s="77" t="str">
        <f>IF(AND('Mapa final'!$Y$53="Muy Baja",'Mapa final'!$AA$53="Leve"),CONCATENATE("R8C",'Mapa final'!$O$53),"")</f>
        <v/>
      </c>
      <c r="L53" s="77" t="str">
        <f>IF(AND('Mapa final'!$Y$54="Muy Baja",'Mapa final'!$AA$54="Leve"),CONCATENATE("R8C",'Mapa final'!$O$54),"")</f>
        <v/>
      </c>
      <c r="M53" s="77" t="str">
        <f>IF(AND('Mapa final'!$Y$55="Muy Baja",'Mapa final'!$AA$55="Leve"),CONCATENATE("R8C",'Mapa final'!$O$55),"")</f>
        <v/>
      </c>
      <c r="N53" s="77" t="str">
        <f>IF(AND('Mapa final'!$Y$56="Muy Baja",'Mapa final'!$AA$56="Leve"),CONCATENATE("R8C",'Mapa final'!$O$56),"")</f>
        <v/>
      </c>
      <c r="O53" s="78" t="str">
        <f>IF(AND('Mapa final'!$Y$57="Muy Baja",'Mapa final'!$AA$57="Leve"),CONCATENATE("R8C",'Mapa final'!$O$57),"")</f>
        <v/>
      </c>
      <c r="P53" s="76" t="str">
        <f>IF(AND('Mapa final'!$Y$52="Muy Baja",'Mapa final'!$AA$52="Menor"),CONCATENATE("R8C",'Mapa final'!$O$52),"")</f>
        <v/>
      </c>
      <c r="Q53" s="77" t="str">
        <f>IF(AND('Mapa final'!$Y$53="Muy Baja",'Mapa final'!$AA$53="Menor"),CONCATENATE("R8C",'Mapa final'!$O$53),"")</f>
        <v/>
      </c>
      <c r="R53" s="77" t="str">
        <f>IF(AND('Mapa final'!$Y$54="Muy Baja",'Mapa final'!$AA$54="Menor"),CONCATENATE("R8C",'Mapa final'!$O$54),"")</f>
        <v/>
      </c>
      <c r="S53" s="77" t="str">
        <f>IF(AND('Mapa final'!$Y$55="Muy Baja",'Mapa final'!$AA$55="Menor"),CONCATENATE("R8C",'Mapa final'!$O$55),"")</f>
        <v/>
      </c>
      <c r="T53" s="77" t="str">
        <f>IF(AND('Mapa final'!$Y$56="Muy Baja",'Mapa final'!$AA$56="Menor"),CONCATENATE("R8C",'Mapa final'!$O$56),"")</f>
        <v/>
      </c>
      <c r="U53" s="78" t="str">
        <f>IF(AND('Mapa final'!$Y$57="Muy Baja",'Mapa final'!$AA$57="Menor"),CONCATENATE("R8C",'Mapa final'!$O$57),"")</f>
        <v/>
      </c>
      <c r="V53" s="67" t="str">
        <f>IF(AND('Mapa final'!$Y$52="Muy Baja",'Mapa final'!$AA$52="Moderado"),CONCATENATE("R8C",'Mapa final'!$O$52),"")</f>
        <v/>
      </c>
      <c r="W53" s="68" t="str">
        <f>IF(AND('Mapa final'!$Y$53="Muy Baja",'Mapa final'!$AA$53="Moderado"),CONCATENATE("R8C",'Mapa final'!$O$53),"")</f>
        <v/>
      </c>
      <c r="X53" s="68" t="str">
        <f>IF(AND('Mapa final'!$Y$54="Muy Baja",'Mapa final'!$AA$54="Moderado"),CONCATENATE("R8C",'Mapa final'!$O$54),"")</f>
        <v/>
      </c>
      <c r="Y53" s="68" t="str">
        <f>IF(AND('Mapa final'!$Y$55="Muy Baja",'Mapa final'!$AA$55="Moderado"),CONCATENATE("R8C",'Mapa final'!$O$55),"")</f>
        <v/>
      </c>
      <c r="Z53" s="68" t="str">
        <f>IF(AND('Mapa final'!$Y$56="Muy Baja",'Mapa final'!$AA$56="Moderado"),CONCATENATE("R8C",'Mapa final'!$O$56),"")</f>
        <v/>
      </c>
      <c r="AA53" s="69" t="str">
        <f>IF(AND('Mapa final'!$Y$57="Muy Baja",'Mapa final'!$AA$57="Moderado"),CONCATENATE("R8C",'Mapa final'!$O$57),"")</f>
        <v/>
      </c>
      <c r="AB53" s="51" t="str">
        <f>IF(AND('Mapa final'!$Y$52="Muy Baja",'Mapa final'!$AA$52="Mayor"),CONCATENATE("R8C",'Mapa final'!$O$52),"")</f>
        <v/>
      </c>
      <c r="AC53" s="52" t="str">
        <f>IF(AND('Mapa final'!$Y$53="Muy Baja",'Mapa final'!$AA$53="Mayor"),CONCATENATE("R8C",'Mapa final'!$O$53),"")</f>
        <v/>
      </c>
      <c r="AD53" s="57" t="str">
        <f>IF(AND('Mapa final'!$Y$54="Muy Baja",'Mapa final'!$AA$54="Mayor"),CONCATENATE("R8C",'Mapa final'!$O$54),"")</f>
        <v/>
      </c>
      <c r="AE53" s="57" t="str">
        <f>IF(AND('Mapa final'!$Y$55="Muy Baja",'Mapa final'!$AA$55="Mayor"),CONCATENATE("R8C",'Mapa final'!$O$55),"")</f>
        <v/>
      </c>
      <c r="AF53" s="57" t="str">
        <f>IF(AND('Mapa final'!$Y$56="Muy Baja",'Mapa final'!$AA$56="Mayor"),CONCATENATE("R8C",'Mapa final'!$O$56),"")</f>
        <v/>
      </c>
      <c r="AG53" s="53" t="str">
        <f>IF(AND('Mapa final'!$Y$57="Muy Baja",'Mapa final'!$AA$57="Mayor"),CONCATENATE("R8C",'Mapa final'!$O$57),"")</f>
        <v/>
      </c>
      <c r="AH53" s="54" t="str">
        <f>IF(AND('Mapa final'!$Y$52="Muy Baja",'Mapa final'!$AA$52="Catastrófico"),CONCATENATE("R8C",'Mapa final'!$O$52),"")</f>
        <v/>
      </c>
      <c r="AI53" s="55" t="str">
        <f>IF(AND('Mapa final'!$Y$53="Muy Baja",'Mapa final'!$AA$53="Catastrófico"),CONCATENATE("R8C",'Mapa final'!$O$53),"")</f>
        <v/>
      </c>
      <c r="AJ53" s="55" t="str">
        <f>IF(AND('Mapa final'!$Y$54="Muy Baja",'Mapa final'!$AA$54="Catastrófico"),CONCATENATE("R8C",'Mapa final'!$O$54),"")</f>
        <v/>
      </c>
      <c r="AK53" s="55" t="str">
        <f>IF(AND('Mapa final'!$Y$55="Muy Baja",'Mapa final'!$AA$55="Catastrófico"),CONCATENATE("R8C",'Mapa final'!$O$55),"")</f>
        <v/>
      </c>
      <c r="AL53" s="55" t="str">
        <f>IF(AND('Mapa final'!$Y$56="Muy Baja",'Mapa final'!$AA$56="Catastrófico"),CONCATENATE("R8C",'Mapa final'!$O$56),"")</f>
        <v/>
      </c>
      <c r="AM53" s="56" t="str">
        <f>IF(AND('Mapa final'!$Y$57="Muy Baja",'Mapa final'!$AA$57="Catastrófico"),CONCATENATE("R8C",'Mapa final'!$O$57),"")</f>
        <v/>
      </c>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row>
    <row r="54" spans="1:80" ht="15" customHeight="1" x14ac:dyDescent="0.25">
      <c r="A54" s="83"/>
      <c r="B54" s="397"/>
      <c r="C54" s="397"/>
      <c r="D54" s="398"/>
      <c r="E54" s="498"/>
      <c r="F54" s="499"/>
      <c r="G54" s="499"/>
      <c r="H54" s="499"/>
      <c r="I54" s="514"/>
      <c r="J54" s="76" t="str">
        <f>IF(AND('Mapa final'!$Y$58="Muy Baja",'Mapa final'!$AA$58="Leve"),CONCATENATE("R9C",'Mapa final'!$O$58),"")</f>
        <v/>
      </c>
      <c r="K54" s="77" t="str">
        <f>IF(AND('Mapa final'!$Y$59="Muy Baja",'Mapa final'!$AA$59="Leve"),CONCATENATE("R9C",'Mapa final'!$O$59),"")</f>
        <v/>
      </c>
      <c r="L54" s="77" t="str">
        <f>IF(AND('Mapa final'!$Y$60="Muy Baja",'Mapa final'!$AA$60="Leve"),CONCATENATE("R9C",'Mapa final'!$O$60),"")</f>
        <v/>
      </c>
      <c r="M54" s="77" t="str">
        <f>IF(AND('Mapa final'!$Y$61="Muy Baja",'Mapa final'!$AA$61="Leve"),CONCATENATE("R9C",'Mapa final'!$O$61),"")</f>
        <v/>
      </c>
      <c r="N54" s="77" t="str">
        <f>IF(AND('Mapa final'!$Y$62="Muy Baja",'Mapa final'!$AA$62="Leve"),CONCATENATE("R9C",'Mapa final'!$O$62),"")</f>
        <v/>
      </c>
      <c r="O54" s="78" t="str">
        <f>IF(AND('Mapa final'!$Y$63="Muy Baja",'Mapa final'!$AA$63="Leve"),CONCATENATE("R9C",'Mapa final'!$O$63),"")</f>
        <v/>
      </c>
      <c r="P54" s="76" t="str">
        <f>IF(AND('Mapa final'!$Y$58="Muy Baja",'Mapa final'!$AA$58="Menor"),CONCATENATE("R9C",'Mapa final'!$O$58),"")</f>
        <v/>
      </c>
      <c r="Q54" s="77" t="str">
        <f>IF(AND('Mapa final'!$Y$59="Muy Baja",'Mapa final'!$AA$59="Menor"),CONCATENATE("R9C",'Mapa final'!$O$59),"")</f>
        <v/>
      </c>
      <c r="R54" s="77" t="str">
        <f>IF(AND('Mapa final'!$Y$60="Muy Baja",'Mapa final'!$AA$60="Menor"),CONCATENATE("R9C",'Mapa final'!$O$60),"")</f>
        <v/>
      </c>
      <c r="S54" s="77" t="str">
        <f>IF(AND('Mapa final'!$Y$61="Muy Baja",'Mapa final'!$AA$61="Menor"),CONCATENATE("R9C",'Mapa final'!$O$61),"")</f>
        <v/>
      </c>
      <c r="T54" s="77" t="str">
        <f>IF(AND('Mapa final'!$Y$62="Muy Baja",'Mapa final'!$AA$62="Menor"),CONCATENATE("R9C",'Mapa final'!$O$62),"")</f>
        <v/>
      </c>
      <c r="U54" s="78" t="str">
        <f>IF(AND('Mapa final'!$Y$63="Muy Baja",'Mapa final'!$AA$63="Menor"),CONCATENATE("R9C",'Mapa final'!$O$63),"")</f>
        <v/>
      </c>
      <c r="V54" s="67" t="str">
        <f>IF(AND('Mapa final'!$Y$58="Muy Baja",'Mapa final'!$AA$58="Moderado"),CONCATENATE("R9C",'Mapa final'!$O$58),"")</f>
        <v/>
      </c>
      <c r="W54" s="68" t="str">
        <f>IF(AND('Mapa final'!$Y$59="Muy Baja",'Mapa final'!$AA$59="Moderado"),CONCATENATE("R9C",'Mapa final'!$O$59),"")</f>
        <v/>
      </c>
      <c r="X54" s="68" t="str">
        <f>IF(AND('Mapa final'!$Y$60="Muy Baja",'Mapa final'!$AA$60="Moderado"),CONCATENATE("R9C",'Mapa final'!$O$60),"")</f>
        <v/>
      </c>
      <c r="Y54" s="68" t="str">
        <f>IF(AND('Mapa final'!$Y$61="Muy Baja",'Mapa final'!$AA$61="Moderado"),CONCATENATE("R9C",'Mapa final'!$O$61),"")</f>
        <v/>
      </c>
      <c r="Z54" s="68" t="str">
        <f>IF(AND('Mapa final'!$Y$62="Muy Baja",'Mapa final'!$AA$62="Moderado"),CONCATENATE("R9C",'Mapa final'!$O$62),"")</f>
        <v/>
      </c>
      <c r="AA54" s="69" t="str">
        <f>IF(AND('Mapa final'!$Y$63="Muy Baja",'Mapa final'!$AA$63="Moderado"),CONCATENATE("R9C",'Mapa final'!$O$63),"")</f>
        <v/>
      </c>
      <c r="AB54" s="51" t="str">
        <f>IF(AND('Mapa final'!$Y$58="Muy Baja",'Mapa final'!$AA$58="Mayor"),CONCATENATE("R9C",'Mapa final'!$O$58),"")</f>
        <v/>
      </c>
      <c r="AC54" s="52" t="str">
        <f>IF(AND('Mapa final'!$Y$59="Muy Baja",'Mapa final'!$AA$59="Mayor"),CONCATENATE("R9C",'Mapa final'!$O$59),"")</f>
        <v/>
      </c>
      <c r="AD54" s="57" t="str">
        <f>IF(AND('Mapa final'!$Y$60="Muy Baja",'Mapa final'!$AA$60="Mayor"),CONCATENATE("R9C",'Mapa final'!$O$60),"")</f>
        <v/>
      </c>
      <c r="AE54" s="57" t="str">
        <f>IF(AND('Mapa final'!$Y$61="Muy Baja",'Mapa final'!$AA$61="Mayor"),CONCATENATE("R9C",'Mapa final'!$O$61),"")</f>
        <v/>
      </c>
      <c r="AF54" s="57" t="str">
        <f>IF(AND('Mapa final'!$Y$62="Muy Baja",'Mapa final'!$AA$62="Mayor"),CONCATENATE("R9C",'Mapa final'!$O$62),"")</f>
        <v/>
      </c>
      <c r="AG54" s="53" t="str">
        <f>IF(AND('Mapa final'!$Y$63="Muy Baja",'Mapa final'!$AA$63="Mayor"),CONCATENATE("R9C",'Mapa final'!$O$63),"")</f>
        <v/>
      </c>
      <c r="AH54" s="54" t="str">
        <f>IF(AND('Mapa final'!$Y$58="Muy Baja",'Mapa final'!$AA$58="Catastrófico"),CONCATENATE("R9C",'Mapa final'!$O$58),"")</f>
        <v/>
      </c>
      <c r="AI54" s="55" t="str">
        <f>IF(AND('Mapa final'!$Y$59="Muy Baja",'Mapa final'!$AA$59="Catastrófico"),CONCATENATE("R9C",'Mapa final'!$O$59),"")</f>
        <v/>
      </c>
      <c r="AJ54" s="55" t="str">
        <f>IF(AND('Mapa final'!$Y$60="Muy Baja",'Mapa final'!$AA$60="Catastrófico"),CONCATENATE("R9C",'Mapa final'!$O$60),"")</f>
        <v/>
      </c>
      <c r="AK54" s="55" t="str">
        <f>IF(AND('Mapa final'!$Y$61="Muy Baja",'Mapa final'!$AA$61="Catastrófico"),CONCATENATE("R9C",'Mapa final'!$O$61),"")</f>
        <v/>
      </c>
      <c r="AL54" s="55" t="str">
        <f>IF(AND('Mapa final'!$Y$62="Muy Baja",'Mapa final'!$AA$62="Catastrófico"),CONCATENATE("R9C",'Mapa final'!$O$62),"")</f>
        <v/>
      </c>
      <c r="AM54" s="56" t="str">
        <f>IF(AND('Mapa final'!$Y$63="Muy Baja",'Mapa final'!$AA$63="Catastrófico"),CONCATENATE("R9C",'Mapa final'!$O$63),"")</f>
        <v/>
      </c>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row>
    <row r="55" spans="1:80" ht="15.75" customHeight="1" thickBot="1" x14ac:dyDescent="0.3">
      <c r="A55" s="83"/>
      <c r="B55" s="397"/>
      <c r="C55" s="397"/>
      <c r="D55" s="398"/>
      <c r="E55" s="500"/>
      <c r="F55" s="501"/>
      <c r="G55" s="501"/>
      <c r="H55" s="501"/>
      <c r="I55" s="515"/>
      <c r="J55" s="79" t="str">
        <f>IF(AND('Mapa final'!$Y$64="Muy Baja",'Mapa final'!$AA$64="Leve"),CONCATENATE("R10C",'Mapa final'!$O$64),"")</f>
        <v/>
      </c>
      <c r="K55" s="80" t="str">
        <f>IF(AND('Mapa final'!$Y$65="Muy Baja",'Mapa final'!$AA$65="Leve"),CONCATENATE("R10C",'Mapa final'!$O$65),"")</f>
        <v/>
      </c>
      <c r="L55" s="80" t="str">
        <f>IF(AND('Mapa final'!$Y$66="Muy Baja",'Mapa final'!$AA$66="Leve"),CONCATENATE("R10C",'Mapa final'!$O$66),"")</f>
        <v/>
      </c>
      <c r="M55" s="80" t="str">
        <f>IF(AND('Mapa final'!$Y$67="Muy Baja",'Mapa final'!$AA$67="Leve"),CONCATENATE("R10C",'Mapa final'!$O$67),"")</f>
        <v/>
      </c>
      <c r="N55" s="80" t="str">
        <f>IF(AND('Mapa final'!$Y$68="Muy Baja",'Mapa final'!$AA$68="Leve"),CONCATENATE("R10C",'Mapa final'!$O$68),"")</f>
        <v/>
      </c>
      <c r="O55" s="81" t="str">
        <f>IF(AND('Mapa final'!$Y$69="Muy Baja",'Mapa final'!$AA$69="Leve"),CONCATENATE("R10C",'Mapa final'!$O$69),"")</f>
        <v/>
      </c>
      <c r="P55" s="79" t="str">
        <f>IF(AND('Mapa final'!$Y$64="Muy Baja",'Mapa final'!$AA$64="Menor"),CONCATENATE("R10C",'Mapa final'!$O$64),"")</f>
        <v/>
      </c>
      <c r="Q55" s="80" t="str">
        <f>IF(AND('Mapa final'!$Y$65="Muy Baja",'Mapa final'!$AA$65="Menor"),CONCATENATE("R10C",'Mapa final'!$O$65),"")</f>
        <v/>
      </c>
      <c r="R55" s="80" t="str">
        <f>IF(AND('Mapa final'!$Y$66="Muy Baja",'Mapa final'!$AA$66="Menor"),CONCATENATE("R10C",'Mapa final'!$O$66),"")</f>
        <v/>
      </c>
      <c r="S55" s="80" t="str">
        <f>IF(AND('Mapa final'!$Y$67="Muy Baja",'Mapa final'!$AA$67="Menor"),CONCATENATE("R10C",'Mapa final'!$O$67),"")</f>
        <v/>
      </c>
      <c r="T55" s="80" t="str">
        <f>IF(AND('Mapa final'!$Y$68="Muy Baja",'Mapa final'!$AA$68="Menor"),CONCATENATE("R10C",'Mapa final'!$O$68),"")</f>
        <v/>
      </c>
      <c r="U55" s="81" t="str">
        <f>IF(AND('Mapa final'!$Y$69="Muy Baja",'Mapa final'!$AA$69="Menor"),CONCATENATE("R10C",'Mapa final'!$O$69),"")</f>
        <v/>
      </c>
      <c r="V55" s="70" t="str">
        <f>IF(AND('Mapa final'!$Y$64="Muy Baja",'Mapa final'!$AA$64="Moderado"),CONCATENATE("R10C",'Mapa final'!$O$64),"")</f>
        <v/>
      </c>
      <c r="W55" s="71" t="str">
        <f>IF(AND('Mapa final'!$Y$65="Muy Baja",'Mapa final'!$AA$65="Moderado"),CONCATENATE("R10C",'Mapa final'!$O$65),"")</f>
        <v/>
      </c>
      <c r="X55" s="71" t="str">
        <f>IF(AND('Mapa final'!$Y$66="Muy Baja",'Mapa final'!$AA$66="Moderado"),CONCATENATE("R10C",'Mapa final'!$O$66),"")</f>
        <v/>
      </c>
      <c r="Y55" s="71" t="str">
        <f>IF(AND('Mapa final'!$Y$67="Muy Baja",'Mapa final'!$AA$67="Moderado"),CONCATENATE("R10C",'Mapa final'!$O$67),"")</f>
        <v/>
      </c>
      <c r="Z55" s="71" t="str">
        <f>IF(AND('Mapa final'!$Y$68="Muy Baja",'Mapa final'!$AA$68="Moderado"),CONCATENATE("R10C",'Mapa final'!$O$68),"")</f>
        <v/>
      </c>
      <c r="AA55" s="72" t="str">
        <f>IF(AND('Mapa final'!$Y$69="Muy Baja",'Mapa final'!$AA$69="Moderado"),CONCATENATE("R10C",'Mapa final'!$O$69),"")</f>
        <v/>
      </c>
      <c r="AB55" s="58" t="str">
        <f>IF(AND('Mapa final'!$Y$64="Muy Baja",'Mapa final'!$AA$64="Mayor"),CONCATENATE("R10C",'Mapa final'!$O$64),"")</f>
        <v/>
      </c>
      <c r="AC55" s="59" t="str">
        <f>IF(AND('Mapa final'!$Y$65="Muy Baja",'Mapa final'!$AA$65="Mayor"),CONCATENATE("R10C",'Mapa final'!$O$65),"")</f>
        <v/>
      </c>
      <c r="AD55" s="59" t="str">
        <f>IF(AND('Mapa final'!$Y$66="Muy Baja",'Mapa final'!$AA$66="Mayor"),CONCATENATE("R10C",'Mapa final'!$O$66),"")</f>
        <v/>
      </c>
      <c r="AE55" s="59" t="str">
        <f>IF(AND('Mapa final'!$Y$67="Muy Baja",'Mapa final'!$AA$67="Mayor"),CONCATENATE("R10C",'Mapa final'!$O$67),"")</f>
        <v/>
      </c>
      <c r="AF55" s="59" t="str">
        <f>IF(AND('Mapa final'!$Y$68="Muy Baja",'Mapa final'!$AA$68="Mayor"),CONCATENATE("R10C",'Mapa final'!$O$68),"")</f>
        <v/>
      </c>
      <c r="AG55" s="60" t="str">
        <f>IF(AND('Mapa final'!$Y$69="Muy Baja",'Mapa final'!$AA$69="Mayor"),CONCATENATE("R10C",'Mapa final'!$O$69),"")</f>
        <v/>
      </c>
      <c r="AH55" s="61" t="str">
        <f>IF(AND('Mapa final'!$Y$64="Muy Baja",'Mapa final'!$AA$64="Catastrófico"),CONCATENATE("R10C",'Mapa final'!$O$64),"")</f>
        <v/>
      </c>
      <c r="AI55" s="62" t="str">
        <f>IF(AND('Mapa final'!$Y$65="Muy Baja",'Mapa final'!$AA$65="Catastrófico"),CONCATENATE("R10C",'Mapa final'!$O$65),"")</f>
        <v/>
      </c>
      <c r="AJ55" s="62" t="str">
        <f>IF(AND('Mapa final'!$Y$66="Muy Baja",'Mapa final'!$AA$66="Catastrófico"),CONCATENATE("R10C",'Mapa final'!$O$66),"")</f>
        <v/>
      </c>
      <c r="AK55" s="62" t="str">
        <f>IF(AND('Mapa final'!$Y$67="Muy Baja",'Mapa final'!$AA$67="Catastrófico"),CONCATENATE("R10C",'Mapa final'!$O$67),"")</f>
        <v/>
      </c>
      <c r="AL55" s="62" t="str">
        <f>IF(AND('Mapa final'!$Y$68="Muy Baja",'Mapa final'!$AA$68="Catastrófico"),CONCATENATE("R10C",'Mapa final'!$O$68),"")</f>
        <v/>
      </c>
      <c r="AM55" s="63" t="str">
        <f>IF(AND('Mapa final'!$Y$69="Muy Baja",'Mapa final'!$AA$69="Catastrófico"),CONCATENATE("R10C",'Mapa final'!$O$69),"")</f>
        <v/>
      </c>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row>
    <row r="56" spans="1:80" x14ac:dyDescent="0.25">
      <c r="A56" s="83"/>
      <c r="B56" s="83"/>
      <c r="C56" s="83"/>
      <c r="D56" s="83"/>
      <c r="E56" s="83"/>
      <c r="F56" s="83"/>
      <c r="G56" s="83"/>
      <c r="H56" s="83"/>
      <c r="I56" s="83"/>
      <c r="J56" s="494" t="s">
        <v>112</v>
      </c>
      <c r="K56" s="495"/>
      <c r="L56" s="495"/>
      <c r="M56" s="495"/>
      <c r="N56" s="495"/>
      <c r="O56" s="513"/>
      <c r="P56" s="494" t="s">
        <v>111</v>
      </c>
      <c r="Q56" s="495"/>
      <c r="R56" s="495"/>
      <c r="S56" s="495"/>
      <c r="T56" s="495"/>
      <c r="U56" s="513"/>
      <c r="V56" s="494" t="s">
        <v>110</v>
      </c>
      <c r="W56" s="495"/>
      <c r="X56" s="495"/>
      <c r="Y56" s="495"/>
      <c r="Z56" s="495"/>
      <c r="AA56" s="513"/>
      <c r="AB56" s="494" t="s">
        <v>109</v>
      </c>
      <c r="AC56" s="534"/>
      <c r="AD56" s="495"/>
      <c r="AE56" s="495"/>
      <c r="AF56" s="495"/>
      <c r="AG56" s="513"/>
      <c r="AH56" s="494" t="s">
        <v>108</v>
      </c>
      <c r="AI56" s="495"/>
      <c r="AJ56" s="495"/>
      <c r="AK56" s="495"/>
      <c r="AL56" s="495"/>
      <c r="AM56" s="51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row>
    <row r="57" spans="1:80" x14ac:dyDescent="0.25">
      <c r="A57" s="83"/>
      <c r="B57" s="83"/>
      <c r="C57" s="83"/>
      <c r="D57" s="83"/>
      <c r="E57" s="83"/>
      <c r="F57" s="83"/>
      <c r="G57" s="83"/>
      <c r="H57" s="83"/>
      <c r="I57" s="83"/>
      <c r="J57" s="498"/>
      <c r="K57" s="499"/>
      <c r="L57" s="499"/>
      <c r="M57" s="499"/>
      <c r="N57" s="499"/>
      <c r="O57" s="514"/>
      <c r="P57" s="498"/>
      <c r="Q57" s="499"/>
      <c r="R57" s="499"/>
      <c r="S57" s="499"/>
      <c r="T57" s="499"/>
      <c r="U57" s="514"/>
      <c r="V57" s="498"/>
      <c r="W57" s="499"/>
      <c r="X57" s="499"/>
      <c r="Y57" s="499"/>
      <c r="Z57" s="499"/>
      <c r="AA57" s="514"/>
      <c r="AB57" s="498"/>
      <c r="AC57" s="499"/>
      <c r="AD57" s="499"/>
      <c r="AE57" s="499"/>
      <c r="AF57" s="499"/>
      <c r="AG57" s="514"/>
      <c r="AH57" s="498"/>
      <c r="AI57" s="499"/>
      <c r="AJ57" s="499"/>
      <c r="AK57" s="499"/>
      <c r="AL57" s="499"/>
      <c r="AM57" s="514"/>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row>
    <row r="58" spans="1:80" x14ac:dyDescent="0.25">
      <c r="A58" s="83"/>
      <c r="B58" s="83"/>
      <c r="C58" s="83"/>
      <c r="D58" s="83"/>
      <c r="E58" s="83"/>
      <c r="F58" s="83"/>
      <c r="G58" s="83"/>
      <c r="H58" s="83"/>
      <c r="I58" s="83"/>
      <c r="J58" s="498"/>
      <c r="K58" s="499"/>
      <c r="L58" s="499"/>
      <c r="M58" s="499"/>
      <c r="N58" s="499"/>
      <c r="O58" s="514"/>
      <c r="P58" s="498"/>
      <c r="Q58" s="499"/>
      <c r="R58" s="499"/>
      <c r="S58" s="499"/>
      <c r="T58" s="499"/>
      <c r="U58" s="514"/>
      <c r="V58" s="498"/>
      <c r="W58" s="499"/>
      <c r="X58" s="499"/>
      <c r="Y58" s="499"/>
      <c r="Z58" s="499"/>
      <c r="AA58" s="514"/>
      <c r="AB58" s="498"/>
      <c r="AC58" s="499"/>
      <c r="AD58" s="499"/>
      <c r="AE58" s="499"/>
      <c r="AF58" s="499"/>
      <c r="AG58" s="514"/>
      <c r="AH58" s="498"/>
      <c r="AI58" s="499"/>
      <c r="AJ58" s="499"/>
      <c r="AK58" s="499"/>
      <c r="AL58" s="499"/>
      <c r="AM58" s="514"/>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row>
    <row r="59" spans="1:80" x14ac:dyDescent="0.25">
      <c r="A59" s="83"/>
      <c r="B59" s="83"/>
      <c r="C59" s="83"/>
      <c r="D59" s="83"/>
      <c r="E59" s="83"/>
      <c r="F59" s="83"/>
      <c r="G59" s="83"/>
      <c r="H59" s="83"/>
      <c r="I59" s="83"/>
      <c r="J59" s="498"/>
      <c r="K59" s="499"/>
      <c r="L59" s="499"/>
      <c r="M59" s="499"/>
      <c r="N59" s="499"/>
      <c r="O59" s="514"/>
      <c r="P59" s="498"/>
      <c r="Q59" s="499"/>
      <c r="R59" s="499"/>
      <c r="S59" s="499"/>
      <c r="T59" s="499"/>
      <c r="U59" s="514"/>
      <c r="V59" s="498"/>
      <c r="W59" s="499"/>
      <c r="X59" s="499"/>
      <c r="Y59" s="499"/>
      <c r="Z59" s="499"/>
      <c r="AA59" s="514"/>
      <c r="AB59" s="498"/>
      <c r="AC59" s="499"/>
      <c r="AD59" s="499"/>
      <c r="AE59" s="499"/>
      <c r="AF59" s="499"/>
      <c r="AG59" s="514"/>
      <c r="AH59" s="498"/>
      <c r="AI59" s="499"/>
      <c r="AJ59" s="499"/>
      <c r="AK59" s="499"/>
      <c r="AL59" s="499"/>
      <c r="AM59" s="514"/>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row>
    <row r="60" spans="1:80" x14ac:dyDescent="0.25">
      <c r="A60" s="83"/>
      <c r="B60" s="83"/>
      <c r="C60" s="83"/>
      <c r="D60" s="83"/>
      <c r="E60" s="83"/>
      <c r="F60" s="83"/>
      <c r="G60" s="83"/>
      <c r="H60" s="83"/>
      <c r="I60" s="83"/>
      <c r="J60" s="498"/>
      <c r="K60" s="499"/>
      <c r="L60" s="499"/>
      <c r="M60" s="499"/>
      <c r="N60" s="499"/>
      <c r="O60" s="514"/>
      <c r="P60" s="498"/>
      <c r="Q60" s="499"/>
      <c r="R60" s="499"/>
      <c r="S60" s="499"/>
      <c r="T60" s="499"/>
      <c r="U60" s="514"/>
      <c r="V60" s="498"/>
      <c r="W60" s="499"/>
      <c r="X60" s="499"/>
      <c r="Y60" s="499"/>
      <c r="Z60" s="499"/>
      <c r="AA60" s="514"/>
      <c r="AB60" s="498"/>
      <c r="AC60" s="499"/>
      <c r="AD60" s="499"/>
      <c r="AE60" s="499"/>
      <c r="AF60" s="499"/>
      <c r="AG60" s="514"/>
      <c r="AH60" s="498"/>
      <c r="AI60" s="499"/>
      <c r="AJ60" s="499"/>
      <c r="AK60" s="499"/>
      <c r="AL60" s="499"/>
      <c r="AM60" s="514"/>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row>
    <row r="61" spans="1:80" ht="15.75" thickBot="1" x14ac:dyDescent="0.3">
      <c r="A61" s="83"/>
      <c r="B61" s="83"/>
      <c r="C61" s="83"/>
      <c r="D61" s="83"/>
      <c r="E61" s="83"/>
      <c r="F61" s="83"/>
      <c r="G61" s="83"/>
      <c r="H61" s="83"/>
      <c r="I61" s="83"/>
      <c r="J61" s="500"/>
      <c r="K61" s="501"/>
      <c r="L61" s="501"/>
      <c r="M61" s="501"/>
      <c r="N61" s="501"/>
      <c r="O61" s="515"/>
      <c r="P61" s="500"/>
      <c r="Q61" s="501"/>
      <c r="R61" s="501"/>
      <c r="S61" s="501"/>
      <c r="T61" s="501"/>
      <c r="U61" s="515"/>
      <c r="V61" s="500"/>
      <c r="W61" s="501"/>
      <c r="X61" s="501"/>
      <c r="Y61" s="501"/>
      <c r="Z61" s="501"/>
      <c r="AA61" s="515"/>
      <c r="AB61" s="500"/>
      <c r="AC61" s="501"/>
      <c r="AD61" s="501"/>
      <c r="AE61" s="501"/>
      <c r="AF61" s="501"/>
      <c r="AG61" s="515"/>
      <c r="AH61" s="500"/>
      <c r="AI61" s="501"/>
      <c r="AJ61" s="501"/>
      <c r="AK61" s="501"/>
      <c r="AL61" s="501"/>
      <c r="AM61" s="515"/>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row>
    <row r="62" spans="1:80" x14ac:dyDescent="0.25">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row>
    <row r="63" spans="1:80" ht="15" customHeight="1" x14ac:dyDescent="0.25">
      <c r="A63" s="8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3"/>
      <c r="AV63" s="83"/>
      <c r="AW63" s="83"/>
      <c r="AX63" s="83"/>
      <c r="AY63" s="83"/>
      <c r="AZ63" s="83"/>
      <c r="BA63" s="83"/>
      <c r="BB63" s="83"/>
      <c r="BC63" s="83"/>
      <c r="BD63" s="83"/>
      <c r="BE63" s="83"/>
      <c r="BF63" s="83"/>
      <c r="BG63" s="83"/>
      <c r="BH63" s="83"/>
    </row>
    <row r="64" spans="1:80" ht="15" customHeight="1" x14ac:dyDescent="0.25">
      <c r="A64" s="8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3"/>
      <c r="AV64" s="83"/>
      <c r="AW64" s="83"/>
      <c r="AX64" s="83"/>
      <c r="AY64" s="83"/>
      <c r="AZ64" s="83"/>
      <c r="BA64" s="83"/>
      <c r="BB64" s="83"/>
      <c r="BC64" s="83"/>
      <c r="BD64" s="83"/>
      <c r="BE64" s="83"/>
      <c r="BF64" s="83"/>
      <c r="BG64" s="83"/>
      <c r="BH64" s="83"/>
    </row>
    <row r="65" spans="1:60" x14ac:dyDescent="0.2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row>
    <row r="66" spans="1:60" x14ac:dyDescent="0.25">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row>
    <row r="67" spans="1:60" x14ac:dyDescent="0.25">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row>
    <row r="68" spans="1:60" x14ac:dyDescent="0.25">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row>
    <row r="69" spans="1:60" x14ac:dyDescent="0.25">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row>
    <row r="70" spans="1:60" x14ac:dyDescent="0.25">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row>
    <row r="71" spans="1:60" x14ac:dyDescent="0.25">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row>
    <row r="72" spans="1:60" x14ac:dyDescent="0.25">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row>
    <row r="73" spans="1:60" x14ac:dyDescent="0.25">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row>
    <row r="74" spans="1:60" x14ac:dyDescent="0.25">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row>
    <row r="75" spans="1:60" x14ac:dyDescent="0.2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row>
    <row r="76" spans="1:60" x14ac:dyDescent="0.25">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row>
    <row r="77" spans="1:60" x14ac:dyDescent="0.25">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row>
    <row r="78" spans="1:60" x14ac:dyDescent="0.25">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row>
    <row r="79" spans="1:60" x14ac:dyDescent="0.25">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row>
    <row r="80" spans="1:60" x14ac:dyDescent="0.25">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row>
    <row r="81" spans="1:60" x14ac:dyDescent="0.25">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row>
    <row r="82" spans="1:60" x14ac:dyDescent="0.25">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row>
    <row r="83" spans="1:60" x14ac:dyDescent="0.25">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row>
    <row r="84" spans="1:60" x14ac:dyDescent="0.25">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row>
    <row r="85" spans="1:60" x14ac:dyDescent="0.2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row>
    <row r="86" spans="1:60" x14ac:dyDescent="0.25">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row>
    <row r="87" spans="1:60" x14ac:dyDescent="0.25">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row>
    <row r="88" spans="1:60" x14ac:dyDescent="0.25">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row>
    <row r="89" spans="1:60" x14ac:dyDescent="0.25">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row>
    <row r="90" spans="1:60" x14ac:dyDescent="0.25">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row>
    <row r="91" spans="1:60" x14ac:dyDescent="0.25">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row>
    <row r="92" spans="1:60" x14ac:dyDescent="0.25">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row>
    <row r="93" spans="1:60" x14ac:dyDescent="0.25">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row>
    <row r="94" spans="1:60" x14ac:dyDescent="0.25">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row>
    <row r="95" spans="1:60" x14ac:dyDescent="0.2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row>
    <row r="96" spans="1:60" x14ac:dyDescent="0.25">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row>
    <row r="97" spans="1:60" x14ac:dyDescent="0.25">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row>
    <row r="98" spans="1:60" x14ac:dyDescent="0.25">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row>
    <row r="99" spans="1:60" x14ac:dyDescent="0.25">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row>
    <row r="100" spans="1:60" x14ac:dyDescent="0.25">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row>
    <row r="101" spans="1:60" x14ac:dyDescent="0.25">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row>
    <row r="102" spans="1:60" x14ac:dyDescent="0.25">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row>
    <row r="103" spans="1:60" x14ac:dyDescent="0.25">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row>
    <row r="104" spans="1:60" x14ac:dyDescent="0.25">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row>
    <row r="105" spans="1:60" x14ac:dyDescent="0.2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row>
    <row r="106" spans="1:60" x14ac:dyDescent="0.25">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row>
    <row r="107" spans="1:60" x14ac:dyDescent="0.25">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row>
    <row r="108" spans="1:60" x14ac:dyDescent="0.25">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row>
    <row r="109" spans="1:60" x14ac:dyDescent="0.25">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row>
    <row r="110" spans="1:60" x14ac:dyDescent="0.25">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row>
    <row r="111" spans="1:60" x14ac:dyDescent="0.25">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row>
    <row r="112" spans="1:60" x14ac:dyDescent="0.25">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row>
    <row r="113" spans="1:60" x14ac:dyDescent="0.25">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row>
    <row r="114" spans="1:60" x14ac:dyDescent="0.25">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row>
    <row r="115" spans="1:60" x14ac:dyDescent="0.2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row>
    <row r="116" spans="1:60" x14ac:dyDescent="0.25">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row>
    <row r="117" spans="1:60" x14ac:dyDescent="0.25">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row>
    <row r="118" spans="1:60" x14ac:dyDescent="0.25">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row>
    <row r="119" spans="1:60" x14ac:dyDescent="0.25">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row>
    <row r="120" spans="1:60" x14ac:dyDescent="0.25">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row>
    <row r="121" spans="1:60" x14ac:dyDescent="0.25">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row>
    <row r="122" spans="1:60" x14ac:dyDescent="0.25">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row>
    <row r="123" spans="1:60" x14ac:dyDescent="0.25">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row>
    <row r="124" spans="1:60" x14ac:dyDescent="0.25">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row>
    <row r="125" spans="1:60" x14ac:dyDescent="0.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row>
    <row r="126" spans="1:60" x14ac:dyDescent="0.25">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row>
    <row r="127" spans="1:60" x14ac:dyDescent="0.25">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row>
    <row r="128" spans="1:60" x14ac:dyDescent="0.25">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row>
    <row r="129" spans="1:60" x14ac:dyDescent="0.25">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row>
    <row r="130" spans="1:60" x14ac:dyDescent="0.25">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row>
    <row r="131" spans="1:60" x14ac:dyDescent="0.25">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row>
    <row r="132" spans="1:60" x14ac:dyDescent="0.25">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row>
    <row r="133" spans="1:60" x14ac:dyDescent="0.25">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row>
    <row r="134" spans="1:60" x14ac:dyDescent="0.25">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row>
    <row r="135" spans="1:60" x14ac:dyDescent="0.2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row>
    <row r="136" spans="1:60" x14ac:dyDescent="0.25">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row>
    <row r="137" spans="1:60" x14ac:dyDescent="0.25">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row>
    <row r="138" spans="1:60" x14ac:dyDescent="0.25">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row>
    <row r="139" spans="1:60" x14ac:dyDescent="0.25">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row>
    <row r="140" spans="1:60" x14ac:dyDescent="0.25">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row>
    <row r="141" spans="1:60" x14ac:dyDescent="0.25">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row>
    <row r="142" spans="1:60" x14ac:dyDescent="0.25">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row>
    <row r="143" spans="1:60" x14ac:dyDescent="0.25">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row>
    <row r="144" spans="1:60" x14ac:dyDescent="0.25">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row>
    <row r="145" spans="1:60" x14ac:dyDescent="0.2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row>
    <row r="146" spans="1:60" x14ac:dyDescent="0.25">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row>
    <row r="147" spans="1:60" x14ac:dyDescent="0.25">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row>
    <row r="148" spans="1:60" x14ac:dyDescent="0.25">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row>
    <row r="149" spans="1:60" x14ac:dyDescent="0.25">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row>
    <row r="150" spans="1:60" x14ac:dyDescent="0.25">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row>
    <row r="151" spans="1:60" x14ac:dyDescent="0.25">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row>
    <row r="152" spans="1:60" x14ac:dyDescent="0.25">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row>
    <row r="153" spans="1:60" x14ac:dyDescent="0.25">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row>
    <row r="154" spans="1:60" x14ac:dyDescent="0.25">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row>
    <row r="155" spans="1:60" x14ac:dyDescent="0.2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row>
    <row r="156" spans="1:60" x14ac:dyDescent="0.25">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row>
    <row r="157" spans="1:60" x14ac:dyDescent="0.25">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row>
    <row r="158" spans="1:60" x14ac:dyDescent="0.25">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row>
    <row r="159" spans="1:60" x14ac:dyDescent="0.25">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row>
    <row r="160" spans="1:60" x14ac:dyDescent="0.25">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row>
    <row r="161" spans="1:60" x14ac:dyDescent="0.25">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row>
    <row r="162" spans="1:60" x14ac:dyDescent="0.25">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row>
    <row r="163" spans="1:60" x14ac:dyDescent="0.25">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row>
    <row r="164" spans="1:60" x14ac:dyDescent="0.25">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row>
    <row r="165" spans="1:60" x14ac:dyDescent="0.2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row>
    <row r="166" spans="1:60" x14ac:dyDescent="0.25">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row>
    <row r="167" spans="1:60" x14ac:dyDescent="0.25">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row>
    <row r="168" spans="1:60" x14ac:dyDescent="0.25">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row>
    <row r="169" spans="1:60" x14ac:dyDescent="0.25">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row>
    <row r="170" spans="1:60" x14ac:dyDescent="0.25">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row>
    <row r="171" spans="1:60" x14ac:dyDescent="0.25">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row>
    <row r="172" spans="1:60" x14ac:dyDescent="0.25">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row>
    <row r="173" spans="1:60" x14ac:dyDescent="0.25">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row>
    <row r="174" spans="1:60" x14ac:dyDescent="0.25">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row>
    <row r="175" spans="1:60" x14ac:dyDescent="0.2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row>
    <row r="176" spans="1:60" x14ac:dyDescent="0.25">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row>
    <row r="177" spans="1:60" x14ac:dyDescent="0.25">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row>
    <row r="178" spans="1:60" x14ac:dyDescent="0.25">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row>
    <row r="179" spans="1:60" x14ac:dyDescent="0.25">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row>
    <row r="180" spans="1:60" x14ac:dyDescent="0.25">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row>
    <row r="181" spans="1:60" x14ac:dyDescent="0.25">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row>
    <row r="182" spans="1:60" x14ac:dyDescent="0.25">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row>
    <row r="183" spans="1:60" x14ac:dyDescent="0.25">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row>
    <row r="184" spans="1:60" x14ac:dyDescent="0.25">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row>
    <row r="185" spans="1:60" x14ac:dyDescent="0.2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row>
    <row r="186" spans="1:60" x14ac:dyDescent="0.25">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row>
    <row r="187" spans="1:60" x14ac:dyDescent="0.25">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row>
    <row r="188" spans="1:60" x14ac:dyDescent="0.25">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row>
    <row r="189" spans="1:60" x14ac:dyDescent="0.25">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row>
    <row r="190" spans="1:60" x14ac:dyDescent="0.25">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row>
    <row r="191" spans="1:60" x14ac:dyDescent="0.25">
      <c r="A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row>
    <row r="192" spans="1:60" x14ac:dyDescent="0.25">
      <c r="A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row>
    <row r="193" spans="1:60" x14ac:dyDescent="0.25">
      <c r="A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row>
    <row r="194" spans="1:60" x14ac:dyDescent="0.25">
      <c r="A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row>
    <row r="195" spans="1:60" x14ac:dyDescent="0.25">
      <c r="A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row>
    <row r="196" spans="1:60" x14ac:dyDescent="0.25">
      <c r="A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row>
    <row r="197" spans="1:60" x14ac:dyDescent="0.25">
      <c r="A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row>
    <row r="198" spans="1:60" x14ac:dyDescent="0.25">
      <c r="A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row>
    <row r="199" spans="1:60" x14ac:dyDescent="0.25">
      <c r="A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row>
    <row r="200" spans="1:60" x14ac:dyDescent="0.25">
      <c r="A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row>
    <row r="201" spans="1:60" x14ac:dyDescent="0.25">
      <c r="A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row>
    <row r="202" spans="1:60" x14ac:dyDescent="0.25">
      <c r="A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row>
    <row r="203" spans="1:60" x14ac:dyDescent="0.25">
      <c r="A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row>
    <row r="204" spans="1:60" x14ac:dyDescent="0.25">
      <c r="A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row>
    <row r="205" spans="1:60" x14ac:dyDescent="0.25">
      <c r="A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row>
    <row r="206" spans="1:60" x14ac:dyDescent="0.25">
      <c r="A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row>
    <row r="207" spans="1:60" x14ac:dyDescent="0.25">
      <c r="A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row>
    <row r="208" spans="1:60" x14ac:dyDescent="0.25">
      <c r="A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row>
    <row r="209" spans="1:60" x14ac:dyDescent="0.25">
      <c r="A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row>
    <row r="210" spans="1:60" x14ac:dyDescent="0.25">
      <c r="A210" s="83"/>
      <c r="J210" s="83"/>
      <c r="K210" s="83"/>
      <c r="L210" s="83"/>
      <c r="M210" s="83"/>
      <c r="N210" s="83"/>
      <c r="O210" s="83"/>
      <c r="P210" s="83"/>
      <c r="Q210" s="83"/>
      <c r="R210" s="83"/>
      <c r="S210" s="83"/>
      <c r="T210" s="83"/>
      <c r="U210" s="83"/>
      <c r="V210" s="83"/>
      <c r="W210" s="83"/>
      <c r="X210" s="83"/>
      <c r="Y210" s="83"/>
      <c r="Z210" s="83"/>
      <c r="AA210" s="83"/>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row>
    <row r="211" spans="1:60" x14ac:dyDescent="0.25">
      <c r="A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row>
    <row r="212" spans="1:60" x14ac:dyDescent="0.25">
      <c r="A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row>
    <row r="213" spans="1:60" x14ac:dyDescent="0.25">
      <c r="A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row>
    <row r="214" spans="1:60" x14ac:dyDescent="0.25">
      <c r="A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row>
    <row r="215" spans="1:60" x14ac:dyDescent="0.25">
      <c r="A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row>
    <row r="216" spans="1:60" x14ac:dyDescent="0.25">
      <c r="A216" s="83"/>
      <c r="J216" s="83"/>
      <c r="K216" s="83"/>
      <c r="L216" s="83"/>
      <c r="M216" s="83"/>
      <c r="N216" s="83"/>
      <c r="O216" s="83"/>
      <c r="P216" s="83"/>
      <c r="Q216" s="83"/>
      <c r="R216" s="83"/>
      <c r="S216" s="83"/>
      <c r="T216" s="83"/>
      <c r="U216" s="83"/>
      <c r="V216" s="83"/>
      <c r="W216" s="83"/>
      <c r="X216" s="83"/>
      <c r="Y216" s="83"/>
      <c r="Z216" s="83"/>
      <c r="AA216" s="83"/>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row>
    <row r="217" spans="1:60" x14ac:dyDescent="0.25">
      <c r="A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row>
    <row r="218" spans="1:60" x14ac:dyDescent="0.25">
      <c r="A218" s="83"/>
      <c r="J218" s="83"/>
      <c r="K218" s="83"/>
      <c r="L218" s="83"/>
      <c r="M218" s="83"/>
      <c r="N218" s="83"/>
      <c r="O218" s="83"/>
      <c r="P218" s="83"/>
      <c r="Q218" s="83"/>
      <c r="R218" s="83"/>
      <c r="S218" s="83"/>
      <c r="T218" s="83"/>
      <c r="U218" s="83"/>
      <c r="V218" s="83"/>
      <c r="W218" s="83"/>
      <c r="X218" s="83"/>
      <c r="Y218" s="83"/>
      <c r="Z218" s="83"/>
      <c r="AA218" s="83"/>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row>
    <row r="219" spans="1:60" x14ac:dyDescent="0.25">
      <c r="A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row>
    <row r="220" spans="1:60" x14ac:dyDescent="0.25">
      <c r="A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row>
    <row r="221" spans="1:60" x14ac:dyDescent="0.25">
      <c r="A221" s="83"/>
      <c r="J221" s="83"/>
      <c r="K221" s="83"/>
      <c r="L221" s="83"/>
      <c r="M221" s="83"/>
      <c r="N221" s="83"/>
      <c r="O221" s="83"/>
      <c r="P221" s="83"/>
      <c r="Q221" s="83"/>
      <c r="R221" s="83"/>
      <c r="S221" s="83"/>
      <c r="T221" s="83"/>
      <c r="U221" s="83"/>
      <c r="V221" s="83"/>
      <c r="W221" s="83"/>
      <c r="X221" s="83"/>
      <c r="Y221" s="83"/>
      <c r="Z221" s="83"/>
      <c r="AA221" s="83"/>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row>
    <row r="222" spans="1:60" x14ac:dyDescent="0.25">
      <c r="A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row>
    <row r="223" spans="1:60" x14ac:dyDescent="0.25">
      <c r="A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row>
    <row r="224" spans="1:60" x14ac:dyDescent="0.25">
      <c r="A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row>
    <row r="225" spans="1:60" x14ac:dyDescent="0.25">
      <c r="A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row>
    <row r="226" spans="1:60" x14ac:dyDescent="0.25">
      <c r="A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row>
    <row r="227" spans="1:60" x14ac:dyDescent="0.25">
      <c r="A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row>
    <row r="228" spans="1:60" x14ac:dyDescent="0.25">
      <c r="A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row>
    <row r="229" spans="1:60" x14ac:dyDescent="0.25">
      <c r="A229" s="83"/>
      <c r="J229" s="83"/>
      <c r="K229" s="83"/>
      <c r="L229" s="83"/>
      <c r="M229" s="83"/>
      <c r="N229" s="83"/>
      <c r="O229" s="83"/>
      <c r="P229" s="83"/>
      <c r="Q229" s="83"/>
      <c r="R229" s="83"/>
      <c r="S229" s="83"/>
      <c r="T229" s="83"/>
      <c r="U229" s="83"/>
      <c r="V229" s="83"/>
      <c r="W229" s="83"/>
      <c r="X229" s="83"/>
      <c r="Y229" s="83"/>
      <c r="Z229" s="83"/>
      <c r="AA229" s="83"/>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row>
    <row r="230" spans="1:60" x14ac:dyDescent="0.25">
      <c r="A230" s="83"/>
      <c r="J230" s="83"/>
      <c r="K230" s="83"/>
      <c r="L230" s="83"/>
      <c r="M230" s="83"/>
      <c r="N230" s="83"/>
      <c r="O230" s="83"/>
      <c r="P230" s="83"/>
      <c r="Q230" s="83"/>
      <c r="R230" s="83"/>
      <c r="S230" s="83"/>
      <c r="T230" s="83"/>
      <c r="U230" s="83"/>
      <c r="V230" s="83"/>
      <c r="W230" s="83"/>
      <c r="X230" s="83"/>
      <c r="Y230" s="83"/>
      <c r="Z230" s="83"/>
      <c r="AA230" s="83"/>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row>
    <row r="231" spans="1:60" x14ac:dyDescent="0.25">
      <c r="A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row>
    <row r="232" spans="1:60" x14ac:dyDescent="0.25">
      <c r="A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row>
    <row r="233" spans="1:60" x14ac:dyDescent="0.25">
      <c r="A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row>
    <row r="234" spans="1:60" x14ac:dyDescent="0.25">
      <c r="A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row>
    <row r="235" spans="1:60" x14ac:dyDescent="0.25">
      <c r="A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row>
    <row r="236" spans="1:60" x14ac:dyDescent="0.25">
      <c r="A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row>
    <row r="237" spans="1:60" x14ac:dyDescent="0.25">
      <c r="A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row>
    <row r="238" spans="1:60" x14ac:dyDescent="0.25">
      <c r="A238" s="83"/>
      <c r="J238" s="83"/>
      <c r="K238" s="83"/>
      <c r="L238" s="83"/>
      <c r="M238" s="83"/>
      <c r="N238" s="83"/>
      <c r="O238" s="83"/>
      <c r="P238" s="83"/>
      <c r="Q238" s="83"/>
      <c r="R238" s="83"/>
      <c r="S238" s="83"/>
      <c r="T238" s="83"/>
      <c r="U238" s="83"/>
      <c r="V238" s="83"/>
      <c r="W238" s="83"/>
      <c r="X238" s="83"/>
      <c r="Y238" s="83"/>
      <c r="Z238" s="83"/>
      <c r="AA238" s="83"/>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row>
    <row r="239" spans="1:60" x14ac:dyDescent="0.25">
      <c r="A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row>
    <row r="240" spans="1:60" x14ac:dyDescent="0.25">
      <c r="A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row>
    <row r="241" spans="1:60" x14ac:dyDescent="0.25">
      <c r="A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row>
    <row r="242" spans="1:60" x14ac:dyDescent="0.25">
      <c r="A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row>
    <row r="243" spans="1:60" x14ac:dyDescent="0.25">
      <c r="A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row>
    <row r="244" spans="1:60" x14ac:dyDescent="0.25">
      <c r="A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row>
    <row r="245" spans="1:60" x14ac:dyDescent="0.25">
      <c r="A245" s="83"/>
    </row>
    <row r="246" spans="1:60" x14ac:dyDescent="0.25">
      <c r="A246" s="83"/>
    </row>
    <row r="247" spans="1:60" x14ac:dyDescent="0.25">
      <c r="A247" s="83"/>
    </row>
    <row r="248" spans="1:60" x14ac:dyDescent="0.25">
      <c r="A248" s="83"/>
    </row>
  </sheetData>
  <sheetProtection algorithmName="SHA-512" hashValue="pk41qPkreGaIienBHjYN6qHrG0CgO529+BqkFfOkTGgU8ieLIk2ly7oHCkTe6nIJwtUs4b/6dT5t6eEiLeXG7Q==" saltValue="1Vg2zxH2JXOw6ZLmo/E9SA==" spinCount="100000" sheet="1" objects="1" scenarios="1"/>
  <mergeCells count="17">
    <mergeCell ref="J56:O61"/>
    <mergeCell ref="P56:U61"/>
    <mergeCell ref="V56:AA61"/>
    <mergeCell ref="AB56:AG61"/>
    <mergeCell ref="AH56:AM61"/>
    <mergeCell ref="AO16:AT25"/>
    <mergeCell ref="E16:I25"/>
    <mergeCell ref="AO6:AT15"/>
    <mergeCell ref="B2:I4"/>
    <mergeCell ref="J2:AM4"/>
    <mergeCell ref="B6:D55"/>
    <mergeCell ref="E6:I15"/>
    <mergeCell ref="E46:I55"/>
    <mergeCell ref="AO36:AT45"/>
    <mergeCell ref="E36:I45"/>
    <mergeCell ref="AO26:AT35"/>
    <mergeCell ref="E26:I3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AK55"/>
  <sheetViews>
    <sheetView zoomScale="90" zoomScaleNormal="90" workbookViewId="0">
      <selection activeCell="C7" sqref="C7"/>
    </sheetView>
  </sheetViews>
  <sheetFormatPr baseColWidth="10" defaultRowHeight="15" x14ac:dyDescent="0.25"/>
  <cols>
    <col min="2" max="2" width="24.140625" customWidth="1"/>
    <col min="3" max="3" width="70.140625" customWidth="1"/>
    <col min="4" max="4" width="29.85546875" customWidth="1"/>
  </cols>
  <sheetData>
    <row r="1" spans="1:37" ht="23.25" x14ac:dyDescent="0.25">
      <c r="A1" s="83"/>
      <c r="B1" s="535" t="s">
        <v>55</v>
      </c>
      <c r="C1" s="535"/>
      <c r="D1" s="535"/>
      <c r="E1" s="83"/>
      <c r="F1" s="83"/>
      <c r="G1" s="83"/>
      <c r="H1" s="83"/>
      <c r="I1" s="83"/>
      <c r="J1" s="83"/>
      <c r="K1" s="83"/>
      <c r="L1" s="83"/>
      <c r="M1" s="83"/>
      <c r="N1" s="83"/>
      <c r="O1" s="83"/>
      <c r="P1" s="83"/>
      <c r="Q1" s="83"/>
      <c r="R1" s="83"/>
      <c r="S1" s="83"/>
      <c r="T1" s="83"/>
      <c r="U1" s="83"/>
      <c r="V1" s="83"/>
      <c r="W1" s="83"/>
      <c r="X1" s="83"/>
      <c r="Y1" s="83"/>
      <c r="Z1" s="83"/>
      <c r="AA1" s="83"/>
      <c r="AB1" s="83"/>
      <c r="AC1" s="83"/>
      <c r="AD1" s="83"/>
      <c r="AE1" s="83"/>
    </row>
    <row r="2" spans="1:37" x14ac:dyDescent="0.25">
      <c r="A2" s="83"/>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row>
    <row r="3" spans="1:37" ht="25.5" x14ac:dyDescent="0.25">
      <c r="A3" s="83"/>
      <c r="B3" s="10"/>
      <c r="C3" s="11" t="s">
        <v>52</v>
      </c>
      <c r="D3" s="11" t="s">
        <v>4</v>
      </c>
      <c r="E3" s="83"/>
      <c r="F3" s="83"/>
      <c r="G3" s="83"/>
      <c r="H3" s="83"/>
      <c r="I3" s="83"/>
      <c r="J3" s="83"/>
      <c r="K3" s="83"/>
      <c r="L3" s="83"/>
      <c r="M3" s="83"/>
      <c r="N3" s="83"/>
      <c r="O3" s="83"/>
      <c r="P3" s="83"/>
      <c r="Q3" s="83"/>
      <c r="R3" s="83"/>
      <c r="S3" s="83"/>
      <c r="T3" s="83"/>
      <c r="U3" s="83"/>
      <c r="V3" s="83"/>
      <c r="W3" s="83"/>
      <c r="X3" s="83"/>
      <c r="Y3" s="83"/>
      <c r="Z3" s="83"/>
      <c r="AA3" s="83"/>
      <c r="AB3" s="83"/>
      <c r="AC3" s="83"/>
      <c r="AD3" s="83"/>
      <c r="AE3" s="83"/>
    </row>
    <row r="4" spans="1:37" ht="51" x14ac:dyDescent="0.25">
      <c r="A4" s="83"/>
      <c r="B4" s="12" t="s">
        <v>51</v>
      </c>
      <c r="C4" s="13" t="s">
        <v>102</v>
      </c>
      <c r="D4" s="14">
        <v>0.2</v>
      </c>
      <c r="E4" s="83"/>
      <c r="F4" s="83"/>
      <c r="G4" s="83"/>
      <c r="H4" s="83"/>
      <c r="I4" s="83"/>
      <c r="J4" s="83"/>
      <c r="K4" s="83"/>
      <c r="L4" s="83"/>
      <c r="M4" s="83"/>
      <c r="N4" s="83"/>
      <c r="O4" s="83"/>
      <c r="P4" s="83"/>
      <c r="Q4" s="83"/>
      <c r="R4" s="83"/>
      <c r="S4" s="83"/>
      <c r="T4" s="83"/>
      <c r="U4" s="83"/>
      <c r="V4" s="83"/>
      <c r="W4" s="83"/>
      <c r="X4" s="83"/>
      <c r="Y4" s="83"/>
      <c r="Z4" s="83"/>
      <c r="AA4" s="83"/>
      <c r="AB4" s="83"/>
      <c r="AC4" s="83"/>
      <c r="AD4" s="83"/>
      <c r="AE4" s="83"/>
    </row>
    <row r="5" spans="1:37" ht="51" x14ac:dyDescent="0.25">
      <c r="A5" s="83"/>
      <c r="B5" s="15" t="s">
        <v>53</v>
      </c>
      <c r="C5" s="16" t="s">
        <v>103</v>
      </c>
      <c r="D5" s="17">
        <v>0.4</v>
      </c>
      <c r="E5" s="83"/>
      <c r="F5" s="83"/>
      <c r="G5" s="83"/>
      <c r="H5" s="83"/>
      <c r="I5" s="83"/>
      <c r="J5" s="83"/>
      <c r="K5" s="83"/>
      <c r="L5" s="83"/>
      <c r="M5" s="83"/>
      <c r="N5" s="83"/>
      <c r="O5" s="83"/>
      <c r="P5" s="83"/>
      <c r="Q5" s="83"/>
      <c r="R5" s="83"/>
      <c r="S5" s="83"/>
      <c r="T5" s="83"/>
      <c r="U5" s="83"/>
      <c r="V5" s="83"/>
      <c r="W5" s="83"/>
      <c r="X5" s="83"/>
      <c r="Y5" s="83"/>
      <c r="Z5" s="83"/>
      <c r="AA5" s="83"/>
      <c r="AB5" s="83"/>
      <c r="AC5" s="83"/>
      <c r="AD5" s="83"/>
      <c r="AE5" s="83"/>
    </row>
    <row r="6" spans="1:37" ht="51" x14ac:dyDescent="0.25">
      <c r="A6" s="83"/>
      <c r="B6" s="18" t="s">
        <v>107</v>
      </c>
      <c r="C6" s="16" t="s">
        <v>104</v>
      </c>
      <c r="D6" s="17">
        <v>0.6</v>
      </c>
      <c r="E6" s="83"/>
      <c r="F6" s="83"/>
      <c r="G6" s="83"/>
      <c r="H6" s="83"/>
      <c r="I6" s="83"/>
      <c r="J6" s="83"/>
      <c r="K6" s="83"/>
      <c r="L6" s="83"/>
      <c r="M6" s="83"/>
      <c r="N6" s="83"/>
      <c r="O6" s="83"/>
      <c r="P6" s="83"/>
      <c r="Q6" s="83"/>
      <c r="R6" s="83"/>
      <c r="S6" s="83"/>
      <c r="T6" s="83"/>
      <c r="U6" s="83"/>
      <c r="V6" s="83"/>
      <c r="W6" s="83"/>
      <c r="X6" s="83"/>
      <c r="Y6" s="83"/>
      <c r="Z6" s="83"/>
      <c r="AA6" s="83"/>
      <c r="AB6" s="83"/>
      <c r="AC6" s="83"/>
      <c r="AD6" s="83"/>
      <c r="AE6" s="83"/>
    </row>
    <row r="7" spans="1:37" ht="76.5" x14ac:dyDescent="0.25">
      <c r="A7" s="83"/>
      <c r="B7" s="19" t="s">
        <v>6</v>
      </c>
      <c r="C7" s="16" t="s">
        <v>105</v>
      </c>
      <c r="D7" s="17">
        <v>0.8</v>
      </c>
      <c r="E7" s="83"/>
      <c r="F7" s="83"/>
      <c r="G7" s="83"/>
      <c r="H7" s="83"/>
      <c r="I7" s="83"/>
      <c r="J7" s="83"/>
      <c r="K7" s="83"/>
      <c r="L7" s="83"/>
      <c r="M7" s="83"/>
      <c r="N7" s="83"/>
      <c r="O7" s="83"/>
      <c r="P7" s="83"/>
      <c r="Q7" s="83"/>
      <c r="R7" s="83"/>
      <c r="S7" s="83"/>
      <c r="T7" s="83"/>
      <c r="U7" s="83"/>
      <c r="V7" s="83"/>
      <c r="W7" s="83"/>
      <c r="X7" s="83"/>
      <c r="Y7" s="83"/>
      <c r="Z7" s="83"/>
      <c r="AA7" s="83"/>
      <c r="AB7" s="83"/>
      <c r="AC7" s="83"/>
      <c r="AD7" s="83"/>
      <c r="AE7" s="83"/>
    </row>
    <row r="8" spans="1:37" ht="51" x14ac:dyDescent="0.25">
      <c r="A8" s="83"/>
      <c r="B8" s="20" t="s">
        <v>54</v>
      </c>
      <c r="C8" s="16" t="s">
        <v>106</v>
      </c>
      <c r="D8" s="17">
        <v>1</v>
      </c>
      <c r="E8" s="83"/>
      <c r="F8" s="83"/>
      <c r="G8" s="83"/>
      <c r="H8" s="83"/>
      <c r="I8" s="83"/>
      <c r="J8" s="83"/>
      <c r="K8" s="83"/>
      <c r="L8" s="83"/>
      <c r="M8" s="83"/>
      <c r="N8" s="83"/>
      <c r="O8" s="83"/>
      <c r="P8" s="83"/>
      <c r="Q8" s="83"/>
      <c r="R8" s="83"/>
      <c r="S8" s="83"/>
      <c r="T8" s="83"/>
      <c r="U8" s="83"/>
      <c r="V8" s="83"/>
      <c r="W8" s="83"/>
      <c r="X8" s="83"/>
      <c r="Y8" s="83"/>
      <c r="Z8" s="83"/>
      <c r="AA8" s="83"/>
      <c r="AB8" s="83"/>
      <c r="AC8" s="83"/>
      <c r="AD8" s="83"/>
      <c r="AE8" s="83"/>
    </row>
    <row r="9" spans="1:37" x14ac:dyDescent="0.25">
      <c r="A9" s="83"/>
      <c r="B9" s="107"/>
      <c r="C9" s="107"/>
      <c r="D9" s="107"/>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row>
    <row r="10" spans="1:37" ht="16.5" x14ac:dyDescent="0.25">
      <c r="A10" s="83"/>
      <c r="B10" s="108"/>
      <c r="C10" s="107"/>
      <c r="D10" s="107"/>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row>
    <row r="11" spans="1:37" x14ac:dyDescent="0.25">
      <c r="A11" s="83"/>
      <c r="B11" s="107"/>
      <c r="C11" s="107"/>
      <c r="D11" s="107"/>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row>
    <row r="12" spans="1:37" x14ac:dyDescent="0.25">
      <c r="A12" s="83"/>
      <c r="B12" s="107"/>
      <c r="C12" s="107"/>
      <c r="D12" s="107"/>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row>
    <row r="13" spans="1:37" x14ac:dyDescent="0.25">
      <c r="A13" s="83"/>
      <c r="B13" s="107"/>
      <c r="C13" s="107"/>
      <c r="D13" s="107"/>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row>
    <row r="14" spans="1:37" x14ac:dyDescent="0.25">
      <c r="A14" s="83"/>
      <c r="B14" s="107"/>
      <c r="C14" s="107"/>
      <c r="D14" s="107"/>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row>
    <row r="15" spans="1:37" x14ac:dyDescent="0.25">
      <c r="A15" s="83"/>
      <c r="B15" s="107"/>
      <c r="C15" s="107"/>
      <c r="D15" s="107"/>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row>
    <row r="16" spans="1:37" x14ac:dyDescent="0.25">
      <c r="A16" s="83"/>
      <c r="B16" s="107"/>
      <c r="C16" s="107"/>
      <c r="D16" s="107"/>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row>
    <row r="17" spans="1:37" x14ac:dyDescent="0.25">
      <c r="A17" s="83"/>
      <c r="B17" s="107"/>
      <c r="C17" s="107"/>
      <c r="D17" s="107"/>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row>
    <row r="18" spans="1:37" x14ac:dyDescent="0.25">
      <c r="A18" s="83"/>
      <c r="B18" s="107"/>
      <c r="C18" s="107"/>
      <c r="D18" s="107"/>
      <c r="E18" s="83"/>
      <c r="F18" s="83"/>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row>
    <row r="19" spans="1:37" x14ac:dyDescent="0.25">
      <c r="A19" s="83"/>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row>
    <row r="20" spans="1:37" x14ac:dyDescent="0.25">
      <c r="A20" s="83"/>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row>
    <row r="21" spans="1:37" x14ac:dyDescent="0.25">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row>
    <row r="22" spans="1:37" x14ac:dyDescent="0.25">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row>
    <row r="23" spans="1:37" x14ac:dyDescent="0.25">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row>
    <row r="24" spans="1:37" x14ac:dyDescent="0.25">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row>
    <row r="25" spans="1:37" x14ac:dyDescent="0.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row>
    <row r="26" spans="1:37" x14ac:dyDescent="0.25">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row>
    <row r="27" spans="1:37" x14ac:dyDescent="0.25">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row>
    <row r="28" spans="1:37" x14ac:dyDescent="0.25">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row>
    <row r="29" spans="1:37" x14ac:dyDescent="0.25">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row>
    <row r="30" spans="1:37" x14ac:dyDescent="0.25">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row>
    <row r="31" spans="1:37" x14ac:dyDescent="0.25">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row>
    <row r="32" spans="1:37" x14ac:dyDescent="0.25">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row>
    <row r="33" spans="1:31" x14ac:dyDescent="0.25">
      <c r="A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row>
    <row r="34" spans="1:31" x14ac:dyDescent="0.25">
      <c r="A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3"/>
      <c r="AD34" s="83"/>
      <c r="AE34" s="83"/>
    </row>
    <row r="35" spans="1:31" x14ac:dyDescent="0.25">
      <c r="A35" s="83"/>
    </row>
    <row r="36" spans="1:31" x14ac:dyDescent="0.25">
      <c r="A36" s="83"/>
    </row>
    <row r="37" spans="1:31" x14ac:dyDescent="0.25">
      <c r="A37" s="83"/>
    </row>
    <row r="38" spans="1:31" x14ac:dyDescent="0.25">
      <c r="A38" s="83"/>
    </row>
    <row r="39" spans="1:31" x14ac:dyDescent="0.25">
      <c r="A39" s="83"/>
    </row>
    <row r="40" spans="1:31" x14ac:dyDescent="0.25">
      <c r="A40" s="83"/>
    </row>
    <row r="41" spans="1:31" x14ac:dyDescent="0.25">
      <c r="A41" s="83"/>
    </row>
    <row r="42" spans="1:31" x14ac:dyDescent="0.25">
      <c r="A42" s="83"/>
    </row>
    <row r="43" spans="1:31" x14ac:dyDescent="0.25">
      <c r="A43" s="83"/>
    </row>
    <row r="44" spans="1:31" x14ac:dyDescent="0.25">
      <c r="A44" s="83"/>
    </row>
    <row r="45" spans="1:31" x14ac:dyDescent="0.25">
      <c r="A45" s="83"/>
    </row>
    <row r="46" spans="1:31" x14ac:dyDescent="0.25">
      <c r="A46" s="83"/>
    </row>
    <row r="47" spans="1:31" x14ac:dyDescent="0.25">
      <c r="A47" s="83"/>
    </row>
    <row r="48" spans="1:31" x14ac:dyDescent="0.25">
      <c r="A48" s="83"/>
    </row>
    <row r="49" spans="1:1" x14ac:dyDescent="0.25">
      <c r="A49" s="83"/>
    </row>
    <row r="50" spans="1:1" x14ac:dyDescent="0.25">
      <c r="A50" s="83"/>
    </row>
    <row r="51" spans="1:1" x14ac:dyDescent="0.25">
      <c r="A51" s="83"/>
    </row>
    <row r="52" spans="1:1" x14ac:dyDescent="0.25">
      <c r="A52" s="83"/>
    </row>
    <row r="53" spans="1:1" x14ac:dyDescent="0.25">
      <c r="A53" s="83"/>
    </row>
    <row r="54" spans="1:1" x14ac:dyDescent="0.25">
      <c r="A54" s="83"/>
    </row>
    <row r="55" spans="1:1" x14ac:dyDescent="0.25">
      <c r="A55" s="83"/>
    </row>
  </sheetData>
  <mergeCells count="1">
    <mergeCell ref="B1:D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249977111117893"/>
  </sheetPr>
  <dimension ref="A1:U232"/>
  <sheetViews>
    <sheetView zoomScale="60" zoomScaleNormal="60" workbookViewId="0">
      <selection activeCell="A6" sqref="A6"/>
    </sheetView>
  </sheetViews>
  <sheetFormatPr baseColWidth="10" defaultRowHeight="15" x14ac:dyDescent="0.25"/>
  <cols>
    <col min="2" max="2" width="40.42578125" customWidth="1"/>
    <col min="3" max="3" width="74.85546875" customWidth="1"/>
    <col min="4" max="4" width="135" bestFit="1" customWidth="1"/>
    <col min="5" max="5" width="144.7109375" bestFit="1" customWidth="1"/>
  </cols>
  <sheetData>
    <row r="1" spans="1:21" ht="33.75" x14ac:dyDescent="0.25">
      <c r="A1" s="83"/>
      <c r="B1" s="536" t="s">
        <v>63</v>
      </c>
      <c r="C1" s="536"/>
      <c r="D1" s="536"/>
      <c r="E1" s="83"/>
      <c r="F1" s="83"/>
      <c r="G1" s="83"/>
      <c r="H1" s="83"/>
      <c r="I1" s="83"/>
      <c r="J1" s="83"/>
      <c r="K1" s="83"/>
      <c r="L1" s="83"/>
      <c r="M1" s="83"/>
      <c r="N1" s="83"/>
      <c r="O1" s="83"/>
      <c r="P1" s="83"/>
      <c r="Q1" s="83"/>
      <c r="R1" s="83"/>
      <c r="S1" s="83"/>
      <c r="T1" s="83"/>
      <c r="U1" s="83"/>
    </row>
    <row r="2" spans="1:21" x14ac:dyDescent="0.25">
      <c r="A2" s="83"/>
      <c r="B2" s="83"/>
      <c r="C2" s="83"/>
      <c r="D2" s="83"/>
      <c r="E2" s="83"/>
      <c r="F2" s="83"/>
      <c r="G2" s="83"/>
      <c r="H2" s="83"/>
      <c r="I2" s="83"/>
      <c r="J2" s="83"/>
      <c r="K2" s="83"/>
      <c r="L2" s="83"/>
      <c r="M2" s="83"/>
      <c r="N2" s="83"/>
      <c r="O2" s="83"/>
      <c r="P2" s="83"/>
      <c r="Q2" s="83"/>
      <c r="R2" s="83"/>
      <c r="S2" s="83"/>
      <c r="T2" s="83"/>
      <c r="U2" s="83"/>
    </row>
    <row r="3" spans="1:21" ht="30" x14ac:dyDescent="0.25">
      <c r="A3" s="83"/>
      <c r="B3" s="104"/>
      <c r="C3" s="35" t="s">
        <v>56</v>
      </c>
      <c r="D3" s="35" t="s">
        <v>57</v>
      </c>
      <c r="E3" s="83"/>
      <c r="F3" s="83"/>
      <c r="G3" s="83"/>
      <c r="H3" s="83"/>
      <c r="I3" s="83"/>
      <c r="J3" s="83"/>
      <c r="K3" s="83"/>
      <c r="L3" s="83"/>
      <c r="M3" s="83"/>
      <c r="N3" s="83"/>
      <c r="O3" s="83"/>
      <c r="P3" s="83"/>
      <c r="Q3" s="83"/>
      <c r="R3" s="83"/>
      <c r="S3" s="83"/>
      <c r="T3" s="83"/>
      <c r="U3" s="83"/>
    </row>
    <row r="4" spans="1:21" ht="33.75" x14ac:dyDescent="0.25">
      <c r="A4" s="103" t="s">
        <v>83</v>
      </c>
      <c r="B4" s="38" t="s">
        <v>101</v>
      </c>
      <c r="C4" s="43" t="s">
        <v>158</v>
      </c>
      <c r="D4" s="36" t="s">
        <v>97</v>
      </c>
      <c r="E4" s="83"/>
      <c r="F4" s="83"/>
      <c r="G4" s="83"/>
      <c r="H4" s="83"/>
      <c r="I4" s="83"/>
      <c r="J4" s="83"/>
      <c r="K4" s="83"/>
      <c r="L4" s="83"/>
      <c r="M4" s="83"/>
      <c r="N4" s="83"/>
      <c r="O4" s="83"/>
      <c r="P4" s="83"/>
      <c r="Q4" s="83"/>
      <c r="R4" s="83"/>
      <c r="S4" s="83"/>
      <c r="T4" s="83"/>
      <c r="U4" s="83"/>
    </row>
    <row r="5" spans="1:21" ht="67.5" x14ac:dyDescent="0.25">
      <c r="A5" s="103" t="s">
        <v>84</v>
      </c>
      <c r="B5" s="39" t="s">
        <v>59</v>
      </c>
      <c r="C5" s="44" t="s">
        <v>93</v>
      </c>
      <c r="D5" s="37" t="s">
        <v>98</v>
      </c>
      <c r="E5" s="83"/>
      <c r="F5" s="83"/>
      <c r="G5" s="83"/>
      <c r="H5" s="83"/>
      <c r="I5" s="83"/>
      <c r="J5" s="83"/>
      <c r="K5" s="83"/>
      <c r="L5" s="83"/>
      <c r="M5" s="83"/>
      <c r="N5" s="83"/>
      <c r="O5" s="83"/>
      <c r="P5" s="83"/>
      <c r="Q5" s="83"/>
      <c r="R5" s="83"/>
      <c r="S5" s="83"/>
      <c r="T5" s="83"/>
      <c r="U5" s="83"/>
    </row>
    <row r="6" spans="1:21" ht="67.5" x14ac:dyDescent="0.25">
      <c r="A6" s="103" t="s">
        <v>81</v>
      </c>
      <c r="B6" s="40" t="s">
        <v>60</v>
      </c>
      <c r="C6" s="44" t="s">
        <v>94</v>
      </c>
      <c r="D6" s="37" t="s">
        <v>100</v>
      </c>
      <c r="E6" s="83"/>
      <c r="F6" s="83"/>
      <c r="G6" s="83"/>
      <c r="H6" s="83"/>
      <c r="I6" s="83"/>
      <c r="J6" s="83"/>
      <c r="K6" s="83"/>
      <c r="L6" s="83"/>
      <c r="M6" s="83"/>
      <c r="N6" s="83"/>
      <c r="O6" s="83"/>
      <c r="P6" s="83"/>
      <c r="Q6" s="83"/>
      <c r="R6" s="83"/>
      <c r="S6" s="83"/>
      <c r="T6" s="83"/>
      <c r="U6" s="83"/>
    </row>
    <row r="7" spans="1:21" ht="101.25" x14ac:dyDescent="0.25">
      <c r="A7" s="103" t="s">
        <v>7</v>
      </c>
      <c r="B7" s="41" t="s">
        <v>61</v>
      </c>
      <c r="C7" s="44" t="s">
        <v>95</v>
      </c>
      <c r="D7" s="37" t="s">
        <v>99</v>
      </c>
      <c r="E7" s="83"/>
      <c r="F7" s="83"/>
      <c r="G7" s="83"/>
      <c r="H7" s="83"/>
      <c r="I7" s="83"/>
      <c r="J7" s="83"/>
      <c r="K7" s="83"/>
      <c r="L7" s="83"/>
      <c r="M7" s="83"/>
      <c r="N7" s="83"/>
      <c r="O7" s="83"/>
      <c r="P7" s="83"/>
      <c r="Q7" s="83"/>
      <c r="R7" s="83"/>
      <c r="S7" s="83"/>
      <c r="T7" s="83"/>
      <c r="U7" s="83"/>
    </row>
    <row r="8" spans="1:21" ht="67.5" x14ac:dyDescent="0.25">
      <c r="A8" s="103" t="s">
        <v>85</v>
      </c>
      <c r="B8" s="42" t="s">
        <v>62</v>
      </c>
      <c r="C8" s="44" t="s">
        <v>96</v>
      </c>
      <c r="D8" s="37" t="s">
        <v>118</v>
      </c>
      <c r="E8" s="83"/>
      <c r="F8" s="83"/>
      <c r="G8" s="83"/>
      <c r="H8" s="83"/>
      <c r="I8" s="83"/>
      <c r="J8" s="83"/>
      <c r="K8" s="83"/>
      <c r="L8" s="83"/>
      <c r="M8" s="83"/>
      <c r="N8" s="83"/>
      <c r="O8" s="83"/>
      <c r="P8" s="83"/>
      <c r="Q8" s="83"/>
      <c r="R8" s="83"/>
      <c r="S8" s="83"/>
      <c r="T8" s="83"/>
      <c r="U8" s="83"/>
    </row>
    <row r="9" spans="1:21" ht="20.25" x14ac:dyDescent="0.25">
      <c r="A9" s="103"/>
      <c r="B9" s="103"/>
      <c r="C9" s="105"/>
      <c r="D9" s="105"/>
      <c r="E9" s="83"/>
      <c r="F9" s="83"/>
      <c r="G9" s="83"/>
      <c r="H9" s="83"/>
      <c r="I9" s="83"/>
      <c r="J9" s="83"/>
      <c r="K9" s="83"/>
      <c r="L9" s="83"/>
      <c r="M9" s="83"/>
      <c r="N9" s="83"/>
      <c r="O9" s="83"/>
      <c r="P9" s="83"/>
      <c r="Q9" s="83"/>
      <c r="R9" s="83"/>
      <c r="S9" s="83"/>
      <c r="T9" s="83"/>
      <c r="U9" s="83"/>
    </row>
    <row r="10" spans="1:21" ht="16.5" x14ac:dyDescent="0.25">
      <c r="A10" s="103"/>
      <c r="B10" s="106"/>
      <c r="C10" s="106"/>
      <c r="D10" s="106"/>
      <c r="E10" s="83"/>
      <c r="F10" s="83"/>
      <c r="G10" s="83"/>
      <c r="H10" s="83"/>
      <c r="I10" s="83"/>
      <c r="J10" s="83"/>
      <c r="K10" s="83"/>
      <c r="L10" s="83"/>
      <c r="M10" s="83"/>
      <c r="N10" s="83"/>
      <c r="O10" s="83"/>
      <c r="P10" s="83"/>
      <c r="Q10" s="83"/>
      <c r="R10" s="83"/>
      <c r="S10" s="83"/>
      <c r="T10" s="83"/>
      <c r="U10" s="83"/>
    </row>
    <row r="11" spans="1:21" x14ac:dyDescent="0.25">
      <c r="A11" s="103"/>
      <c r="B11" s="103" t="s">
        <v>91</v>
      </c>
      <c r="C11" s="103" t="s">
        <v>146</v>
      </c>
      <c r="D11" s="103" t="s">
        <v>153</v>
      </c>
      <c r="E11" s="83"/>
      <c r="F11" s="83"/>
      <c r="G11" s="83"/>
      <c r="H11" s="83"/>
      <c r="I11" s="83"/>
      <c r="J11" s="83"/>
      <c r="K11" s="83"/>
      <c r="L11" s="83"/>
      <c r="M11" s="83"/>
      <c r="N11" s="83"/>
      <c r="O11" s="83"/>
      <c r="P11" s="83"/>
      <c r="Q11" s="83"/>
      <c r="R11" s="83"/>
      <c r="S11" s="83"/>
      <c r="T11" s="83"/>
      <c r="U11" s="83"/>
    </row>
    <row r="12" spans="1:21" x14ac:dyDescent="0.25">
      <c r="A12" s="103"/>
      <c r="B12" s="103" t="s">
        <v>89</v>
      </c>
      <c r="C12" s="103" t="s">
        <v>150</v>
      </c>
      <c r="D12" s="103" t="s">
        <v>154</v>
      </c>
      <c r="E12" s="83"/>
      <c r="F12" s="83"/>
      <c r="G12" s="83"/>
      <c r="H12" s="83"/>
      <c r="I12" s="83"/>
      <c r="J12" s="83"/>
      <c r="K12" s="83"/>
      <c r="L12" s="83"/>
      <c r="M12" s="83"/>
      <c r="N12" s="83"/>
      <c r="O12" s="83"/>
      <c r="P12" s="83"/>
      <c r="Q12" s="83"/>
      <c r="R12" s="83"/>
      <c r="S12" s="83"/>
      <c r="T12" s="83"/>
      <c r="U12" s="83"/>
    </row>
    <row r="13" spans="1:21" x14ac:dyDescent="0.25">
      <c r="A13" s="103"/>
      <c r="B13" s="103"/>
      <c r="C13" s="103" t="s">
        <v>149</v>
      </c>
      <c r="D13" s="103" t="s">
        <v>155</v>
      </c>
      <c r="E13" s="83"/>
      <c r="F13" s="83"/>
      <c r="G13" s="83"/>
      <c r="H13" s="83"/>
      <c r="I13" s="83"/>
      <c r="J13" s="83"/>
      <c r="K13" s="83"/>
      <c r="L13" s="83"/>
      <c r="M13" s="83"/>
      <c r="N13" s="83"/>
      <c r="O13" s="83"/>
      <c r="P13" s="83"/>
      <c r="Q13" s="83"/>
      <c r="R13" s="83"/>
      <c r="S13" s="83"/>
      <c r="T13" s="83"/>
      <c r="U13" s="83"/>
    </row>
    <row r="14" spans="1:21" x14ac:dyDescent="0.25">
      <c r="A14" s="103"/>
      <c r="B14" s="103"/>
      <c r="C14" s="103" t="s">
        <v>151</v>
      </c>
      <c r="D14" s="103" t="s">
        <v>156</v>
      </c>
      <c r="E14" s="83"/>
      <c r="F14" s="83"/>
      <c r="G14" s="83"/>
      <c r="H14" s="83"/>
      <c r="I14" s="83"/>
      <c r="J14" s="83"/>
      <c r="K14" s="83"/>
      <c r="L14" s="83"/>
      <c r="M14" s="83"/>
      <c r="N14" s="83"/>
      <c r="O14" s="83"/>
      <c r="P14" s="83"/>
      <c r="Q14" s="83"/>
      <c r="R14" s="83"/>
      <c r="S14" s="83"/>
      <c r="T14" s="83"/>
      <c r="U14" s="83"/>
    </row>
    <row r="15" spans="1:21" x14ac:dyDescent="0.25">
      <c r="A15" s="103"/>
      <c r="B15" s="103"/>
      <c r="C15" s="103" t="s">
        <v>152</v>
      </c>
      <c r="D15" s="103" t="s">
        <v>157</v>
      </c>
      <c r="E15" s="83"/>
      <c r="F15" s="83"/>
      <c r="G15" s="83"/>
      <c r="H15" s="83"/>
      <c r="I15" s="83"/>
      <c r="J15" s="83"/>
      <c r="K15" s="83"/>
      <c r="L15" s="83"/>
      <c r="M15" s="83"/>
      <c r="N15" s="83"/>
      <c r="O15" s="83"/>
      <c r="P15" s="83"/>
      <c r="Q15" s="83"/>
      <c r="R15" s="83"/>
      <c r="S15" s="83"/>
      <c r="T15" s="83"/>
      <c r="U15" s="83"/>
    </row>
    <row r="16" spans="1:21" x14ac:dyDescent="0.25">
      <c r="A16" s="103"/>
      <c r="B16" s="103"/>
      <c r="C16" s="103"/>
      <c r="D16" s="103"/>
      <c r="E16" s="83"/>
      <c r="F16" s="83"/>
      <c r="G16" s="83"/>
      <c r="H16" s="83"/>
      <c r="I16" s="83"/>
      <c r="J16" s="83"/>
      <c r="K16" s="83"/>
      <c r="L16" s="83"/>
      <c r="M16" s="83"/>
      <c r="N16" s="83"/>
      <c r="O16" s="83"/>
    </row>
    <row r="17" spans="1:15" x14ac:dyDescent="0.25">
      <c r="A17" s="103"/>
      <c r="B17" s="103"/>
      <c r="C17" s="103"/>
      <c r="D17" s="103"/>
      <c r="E17" s="83"/>
      <c r="F17" s="83"/>
      <c r="G17" s="83"/>
      <c r="H17" s="83"/>
      <c r="I17" s="83"/>
      <c r="J17" s="83"/>
      <c r="K17" s="83"/>
      <c r="L17" s="83"/>
      <c r="M17" s="83"/>
      <c r="N17" s="83"/>
      <c r="O17" s="83"/>
    </row>
    <row r="18" spans="1:15" x14ac:dyDescent="0.25">
      <c r="A18" s="103"/>
      <c r="B18" s="107"/>
      <c r="C18" s="107"/>
      <c r="D18" s="107"/>
      <c r="E18" s="83"/>
      <c r="F18" s="83"/>
      <c r="G18" s="83"/>
      <c r="H18" s="83"/>
      <c r="I18" s="83"/>
      <c r="J18" s="83"/>
      <c r="K18" s="83"/>
      <c r="L18" s="83"/>
      <c r="M18" s="83"/>
      <c r="N18" s="83"/>
      <c r="O18" s="83"/>
    </row>
    <row r="19" spans="1:15" x14ac:dyDescent="0.25">
      <c r="A19" s="103"/>
      <c r="B19" s="107"/>
      <c r="C19" s="107"/>
      <c r="D19" s="107"/>
      <c r="E19" s="83"/>
      <c r="F19" s="83"/>
      <c r="G19" s="83"/>
      <c r="H19" s="83"/>
      <c r="I19" s="83"/>
      <c r="J19" s="83"/>
      <c r="K19" s="83"/>
      <c r="L19" s="83"/>
      <c r="M19" s="83"/>
      <c r="N19" s="83"/>
      <c r="O19" s="83"/>
    </row>
    <row r="20" spans="1:15" x14ac:dyDescent="0.25">
      <c r="A20" s="103"/>
      <c r="B20" s="107"/>
      <c r="C20" s="107"/>
      <c r="D20" s="107"/>
      <c r="E20" s="83"/>
      <c r="F20" s="83"/>
      <c r="G20" s="83"/>
      <c r="H20" s="83"/>
      <c r="I20" s="83"/>
      <c r="J20" s="83"/>
      <c r="K20" s="83"/>
      <c r="L20" s="83"/>
      <c r="M20" s="83"/>
      <c r="N20" s="83"/>
      <c r="O20" s="83"/>
    </row>
    <row r="21" spans="1:15" x14ac:dyDescent="0.25">
      <c r="A21" s="103"/>
      <c r="B21" s="107"/>
      <c r="C21" s="107"/>
      <c r="D21" s="107"/>
      <c r="E21" s="83"/>
      <c r="F21" s="83"/>
      <c r="G21" s="83"/>
      <c r="H21" s="83"/>
      <c r="I21" s="83"/>
      <c r="J21" s="83"/>
      <c r="K21" s="83"/>
      <c r="L21" s="83"/>
      <c r="M21" s="83"/>
      <c r="N21" s="83"/>
      <c r="O21" s="83"/>
    </row>
    <row r="22" spans="1:15" ht="20.25" x14ac:dyDescent="0.25">
      <c r="A22" s="103"/>
      <c r="B22" s="103"/>
      <c r="C22" s="105"/>
      <c r="D22" s="105"/>
      <c r="E22" s="83"/>
      <c r="F22" s="83"/>
      <c r="G22" s="83"/>
      <c r="H22" s="83"/>
      <c r="I22" s="83"/>
      <c r="J22" s="83"/>
      <c r="K22" s="83"/>
      <c r="L22" s="83"/>
      <c r="M22" s="83"/>
      <c r="N22" s="83"/>
      <c r="O22" s="83"/>
    </row>
    <row r="23" spans="1:15" ht="20.25" x14ac:dyDescent="0.25">
      <c r="A23" s="103"/>
      <c r="B23" s="103"/>
      <c r="C23" s="105"/>
      <c r="D23" s="105"/>
      <c r="E23" s="83"/>
      <c r="F23" s="83"/>
      <c r="G23" s="83"/>
      <c r="H23" s="83"/>
      <c r="I23" s="83"/>
      <c r="J23" s="83"/>
      <c r="K23" s="83"/>
      <c r="L23" s="83"/>
      <c r="M23" s="83"/>
      <c r="N23" s="83"/>
      <c r="O23" s="83"/>
    </row>
    <row r="24" spans="1:15" ht="20.25" x14ac:dyDescent="0.25">
      <c r="A24" s="103"/>
      <c r="B24" s="103"/>
      <c r="C24" s="105"/>
      <c r="D24" s="105"/>
      <c r="E24" s="83"/>
      <c r="F24" s="83"/>
      <c r="G24" s="83"/>
      <c r="H24" s="83"/>
      <c r="I24" s="83"/>
      <c r="J24" s="83"/>
      <c r="K24" s="83"/>
      <c r="L24" s="83"/>
      <c r="M24" s="83"/>
      <c r="N24" s="83"/>
      <c r="O24" s="83"/>
    </row>
    <row r="25" spans="1:15" ht="20.25" x14ac:dyDescent="0.25">
      <c r="A25" s="103"/>
      <c r="B25" s="103"/>
      <c r="C25" s="105"/>
      <c r="D25" s="105"/>
      <c r="E25" s="83"/>
      <c r="F25" s="83"/>
      <c r="G25" s="83"/>
      <c r="H25" s="83"/>
      <c r="I25" s="83"/>
      <c r="J25" s="83"/>
      <c r="K25" s="83"/>
      <c r="L25" s="83"/>
      <c r="M25" s="83"/>
      <c r="N25" s="83"/>
      <c r="O25" s="83"/>
    </row>
    <row r="26" spans="1:15" ht="20.25" x14ac:dyDescent="0.25">
      <c r="A26" s="103"/>
      <c r="B26" s="103"/>
      <c r="C26" s="105"/>
      <c r="D26" s="105"/>
      <c r="E26" s="83"/>
      <c r="F26" s="83"/>
      <c r="G26" s="83"/>
      <c r="H26" s="83"/>
      <c r="I26" s="83"/>
      <c r="J26" s="83"/>
      <c r="K26" s="83"/>
      <c r="L26" s="83"/>
      <c r="M26" s="83"/>
      <c r="N26" s="83"/>
      <c r="O26" s="83"/>
    </row>
    <row r="27" spans="1:15" ht="20.25" x14ac:dyDescent="0.25">
      <c r="A27" s="103"/>
      <c r="B27" s="103"/>
      <c r="C27" s="105"/>
      <c r="D27" s="105"/>
      <c r="E27" s="83"/>
      <c r="F27" s="83"/>
      <c r="G27" s="83"/>
      <c r="H27" s="83"/>
      <c r="I27" s="83"/>
      <c r="J27" s="83"/>
      <c r="K27" s="83"/>
      <c r="L27" s="83"/>
      <c r="M27" s="83"/>
      <c r="N27" s="83"/>
      <c r="O27" s="83"/>
    </row>
    <row r="28" spans="1:15" ht="20.25" x14ac:dyDescent="0.25">
      <c r="A28" s="103"/>
      <c r="B28" s="103"/>
      <c r="C28" s="105"/>
      <c r="D28" s="105"/>
      <c r="E28" s="83"/>
      <c r="F28" s="83"/>
      <c r="G28" s="83"/>
      <c r="H28" s="83"/>
      <c r="I28" s="83"/>
      <c r="J28" s="83"/>
      <c r="K28" s="83"/>
      <c r="L28" s="83"/>
      <c r="M28" s="83"/>
      <c r="N28" s="83"/>
      <c r="O28" s="83"/>
    </row>
    <row r="29" spans="1:15" ht="20.25" x14ac:dyDescent="0.25">
      <c r="A29" s="103"/>
      <c r="B29" s="103"/>
      <c r="C29" s="105"/>
      <c r="D29" s="105"/>
      <c r="E29" s="83"/>
      <c r="F29" s="83"/>
      <c r="G29" s="83"/>
      <c r="H29" s="83"/>
      <c r="I29" s="83"/>
      <c r="J29" s="83"/>
      <c r="K29" s="83"/>
      <c r="L29" s="83"/>
      <c r="M29" s="83"/>
      <c r="N29" s="83"/>
      <c r="O29" s="83"/>
    </row>
    <row r="30" spans="1:15" ht="20.25" x14ac:dyDescent="0.25">
      <c r="A30" s="103"/>
      <c r="B30" s="103"/>
      <c r="C30" s="105"/>
      <c r="D30" s="105"/>
      <c r="E30" s="83"/>
      <c r="F30" s="83"/>
      <c r="G30" s="83"/>
      <c r="H30" s="83"/>
      <c r="I30" s="83"/>
      <c r="J30" s="83"/>
      <c r="K30" s="83"/>
      <c r="L30" s="83"/>
      <c r="M30" s="83"/>
      <c r="N30" s="83"/>
      <c r="O30" s="83"/>
    </row>
    <row r="31" spans="1:15" ht="20.25" x14ac:dyDescent="0.25">
      <c r="A31" s="103"/>
      <c r="B31" s="103"/>
      <c r="C31" s="105"/>
      <c r="D31" s="105"/>
      <c r="E31" s="83"/>
      <c r="F31" s="83"/>
      <c r="G31" s="83"/>
      <c r="H31" s="83"/>
      <c r="I31" s="83"/>
      <c r="J31" s="83"/>
      <c r="K31" s="83"/>
      <c r="L31" s="83"/>
      <c r="M31" s="83"/>
      <c r="N31" s="83"/>
      <c r="O31" s="83"/>
    </row>
    <row r="32" spans="1:15" ht="20.25" x14ac:dyDescent="0.25">
      <c r="A32" s="103"/>
      <c r="B32" s="103"/>
      <c r="C32" s="105"/>
      <c r="D32" s="105"/>
      <c r="E32" s="83"/>
      <c r="F32" s="83"/>
      <c r="G32" s="83"/>
      <c r="H32" s="83"/>
      <c r="I32" s="83"/>
      <c r="J32" s="83"/>
      <c r="K32" s="83"/>
      <c r="L32" s="83"/>
      <c r="M32" s="83"/>
      <c r="N32" s="83"/>
      <c r="O32" s="83"/>
    </row>
    <row r="33" spans="1:15" ht="20.25" x14ac:dyDescent="0.25">
      <c r="A33" s="103"/>
      <c r="B33" s="103"/>
      <c r="C33" s="105"/>
      <c r="D33" s="105"/>
      <c r="E33" s="83"/>
      <c r="F33" s="83"/>
      <c r="G33" s="83"/>
      <c r="H33" s="83"/>
      <c r="I33" s="83"/>
      <c r="J33" s="83"/>
      <c r="K33" s="83"/>
      <c r="L33" s="83"/>
      <c r="M33" s="83"/>
      <c r="N33" s="83"/>
      <c r="O33" s="83"/>
    </row>
    <row r="34" spans="1:15" ht="20.25" x14ac:dyDescent="0.25">
      <c r="A34" s="103"/>
      <c r="B34" s="103"/>
      <c r="C34" s="105"/>
      <c r="D34" s="105"/>
      <c r="E34" s="83"/>
      <c r="F34" s="83"/>
      <c r="G34" s="83"/>
      <c r="H34" s="83"/>
      <c r="I34" s="83"/>
      <c r="J34" s="83"/>
      <c r="K34" s="83"/>
      <c r="L34" s="83"/>
      <c r="M34" s="83"/>
      <c r="N34" s="83"/>
      <c r="O34" s="83"/>
    </row>
    <row r="35" spans="1:15" ht="20.25" x14ac:dyDescent="0.25">
      <c r="A35" s="103"/>
      <c r="B35" s="103"/>
      <c r="C35" s="105"/>
      <c r="D35" s="105"/>
      <c r="E35" s="83"/>
      <c r="F35" s="83"/>
      <c r="G35" s="83"/>
      <c r="H35" s="83"/>
      <c r="I35" s="83"/>
      <c r="J35" s="83"/>
      <c r="K35" s="83"/>
      <c r="L35" s="83"/>
      <c r="M35" s="83"/>
      <c r="N35" s="83"/>
      <c r="O35" s="83"/>
    </row>
    <row r="36" spans="1:15" ht="20.25" x14ac:dyDescent="0.25">
      <c r="A36" s="103"/>
      <c r="B36" s="103"/>
      <c r="C36" s="105"/>
      <c r="D36" s="105"/>
      <c r="E36" s="83"/>
      <c r="F36" s="83"/>
      <c r="G36" s="83"/>
      <c r="H36" s="83"/>
      <c r="I36" s="83"/>
      <c r="J36" s="83"/>
      <c r="K36" s="83"/>
      <c r="L36" s="83"/>
      <c r="M36" s="83"/>
      <c r="N36" s="83"/>
      <c r="O36" s="83"/>
    </row>
    <row r="37" spans="1:15" ht="20.25" x14ac:dyDescent="0.25">
      <c r="A37" s="103"/>
      <c r="B37" s="103"/>
      <c r="C37" s="105"/>
      <c r="D37" s="105"/>
      <c r="E37" s="83"/>
      <c r="F37" s="83"/>
      <c r="G37" s="83"/>
      <c r="H37" s="83"/>
      <c r="I37" s="83"/>
      <c r="J37" s="83"/>
      <c r="K37" s="83"/>
      <c r="L37" s="83"/>
      <c r="M37" s="83"/>
      <c r="N37" s="83"/>
      <c r="O37" s="83"/>
    </row>
    <row r="38" spans="1:15" ht="20.25" x14ac:dyDescent="0.25">
      <c r="A38" s="103"/>
      <c r="B38" s="103"/>
      <c r="C38" s="105"/>
      <c r="D38" s="105"/>
      <c r="E38" s="83"/>
      <c r="F38" s="83"/>
      <c r="G38" s="83"/>
      <c r="H38" s="83"/>
      <c r="I38" s="83"/>
      <c r="J38" s="83"/>
      <c r="K38" s="83"/>
      <c r="L38" s="83"/>
      <c r="M38" s="83"/>
      <c r="N38" s="83"/>
      <c r="O38" s="83"/>
    </row>
    <row r="39" spans="1:15" ht="20.25" x14ac:dyDescent="0.25">
      <c r="A39" s="103"/>
      <c r="B39" s="103"/>
      <c r="C39" s="105"/>
      <c r="D39" s="105"/>
      <c r="E39" s="83"/>
      <c r="F39" s="83"/>
      <c r="G39" s="83"/>
      <c r="H39" s="83"/>
      <c r="I39" s="83"/>
      <c r="J39" s="83"/>
      <c r="K39" s="83"/>
      <c r="L39" s="83"/>
      <c r="M39" s="83"/>
      <c r="N39" s="83"/>
      <c r="O39" s="83"/>
    </row>
    <row r="40" spans="1:15" ht="20.25" x14ac:dyDescent="0.25">
      <c r="A40" s="103"/>
      <c r="B40" s="103"/>
      <c r="C40" s="105"/>
      <c r="D40" s="105"/>
      <c r="E40" s="83"/>
      <c r="F40" s="83"/>
      <c r="G40" s="83"/>
      <c r="H40" s="83"/>
      <c r="I40" s="83"/>
      <c r="J40" s="83"/>
      <c r="K40" s="83"/>
      <c r="L40" s="83"/>
      <c r="M40" s="83"/>
      <c r="N40" s="83"/>
      <c r="O40" s="83"/>
    </row>
    <row r="41" spans="1:15" ht="20.25" x14ac:dyDescent="0.25">
      <c r="A41" s="103"/>
      <c r="B41" s="103"/>
      <c r="C41" s="105"/>
      <c r="D41" s="105"/>
      <c r="E41" s="83"/>
      <c r="F41" s="83"/>
      <c r="G41" s="83"/>
      <c r="H41" s="83"/>
      <c r="I41" s="83"/>
      <c r="J41" s="83"/>
      <c r="K41" s="83"/>
      <c r="L41" s="83"/>
      <c r="M41" s="83"/>
      <c r="N41" s="83"/>
      <c r="O41" s="83"/>
    </row>
    <row r="42" spans="1:15" ht="20.25" x14ac:dyDescent="0.25">
      <c r="A42" s="103"/>
      <c r="B42" s="103"/>
      <c r="C42" s="105"/>
      <c r="D42" s="105"/>
      <c r="E42" s="83"/>
      <c r="F42" s="83"/>
      <c r="G42" s="83"/>
      <c r="H42" s="83"/>
      <c r="I42" s="83"/>
      <c r="J42" s="83"/>
      <c r="K42" s="83"/>
      <c r="L42" s="83"/>
      <c r="M42" s="83"/>
      <c r="N42" s="83"/>
      <c r="O42" s="83"/>
    </row>
    <row r="43" spans="1:15" ht="20.25" x14ac:dyDescent="0.25">
      <c r="A43" s="103"/>
      <c r="B43" s="103"/>
      <c r="C43" s="105"/>
      <c r="D43" s="105"/>
      <c r="E43" s="83"/>
      <c r="F43" s="83"/>
      <c r="G43" s="83"/>
      <c r="H43" s="83"/>
      <c r="I43" s="83"/>
      <c r="J43" s="83"/>
      <c r="K43" s="83"/>
      <c r="L43" s="83"/>
      <c r="M43" s="83"/>
      <c r="N43" s="83"/>
      <c r="O43" s="83"/>
    </row>
    <row r="44" spans="1:15" ht="20.25" x14ac:dyDescent="0.25">
      <c r="A44" s="103"/>
      <c r="B44" s="103"/>
      <c r="C44" s="105"/>
      <c r="D44" s="105"/>
      <c r="E44" s="83"/>
      <c r="F44" s="83"/>
      <c r="G44" s="83"/>
      <c r="H44" s="83"/>
      <c r="I44" s="83"/>
      <c r="J44" s="83"/>
      <c r="K44" s="83"/>
      <c r="L44" s="83"/>
      <c r="M44" s="83"/>
      <c r="N44" s="83"/>
      <c r="O44" s="83"/>
    </row>
    <row r="45" spans="1:15" ht="20.25" x14ac:dyDescent="0.25">
      <c r="A45" s="103"/>
      <c r="B45" s="103"/>
      <c r="C45" s="105"/>
      <c r="D45" s="105"/>
      <c r="E45" s="83"/>
      <c r="F45" s="83"/>
      <c r="G45" s="83"/>
      <c r="H45" s="83"/>
      <c r="I45" s="83"/>
      <c r="J45" s="83"/>
      <c r="K45" s="83"/>
      <c r="L45" s="83"/>
      <c r="M45" s="83"/>
      <c r="N45" s="83"/>
      <c r="O45" s="83"/>
    </row>
    <row r="46" spans="1:15" ht="20.25" x14ac:dyDescent="0.25">
      <c r="A46" s="103"/>
      <c r="B46" s="103"/>
      <c r="C46" s="105"/>
      <c r="D46" s="105"/>
      <c r="E46" s="83"/>
      <c r="F46" s="83"/>
      <c r="G46" s="83"/>
      <c r="H46" s="83"/>
      <c r="I46" s="83"/>
      <c r="J46" s="83"/>
      <c r="K46" s="83"/>
      <c r="L46" s="83"/>
      <c r="M46" s="83"/>
      <c r="N46" s="83"/>
      <c r="O46" s="83"/>
    </row>
    <row r="47" spans="1:15" ht="20.25" x14ac:dyDescent="0.25">
      <c r="A47" s="103"/>
      <c r="B47" s="103"/>
      <c r="C47" s="105"/>
      <c r="D47" s="105"/>
      <c r="E47" s="83"/>
      <c r="F47" s="83"/>
      <c r="G47" s="83"/>
      <c r="H47" s="83"/>
      <c r="I47" s="83"/>
      <c r="J47" s="83"/>
      <c r="K47" s="83"/>
      <c r="L47" s="83"/>
      <c r="M47" s="83"/>
      <c r="N47" s="83"/>
      <c r="O47" s="83"/>
    </row>
    <row r="48" spans="1:15" ht="20.25" x14ac:dyDescent="0.25">
      <c r="A48" s="103"/>
      <c r="B48" s="103"/>
      <c r="C48" s="105"/>
      <c r="D48" s="105"/>
      <c r="E48" s="83"/>
      <c r="F48" s="83"/>
      <c r="G48" s="83"/>
      <c r="H48" s="83"/>
      <c r="I48" s="83"/>
      <c r="J48" s="83"/>
      <c r="K48" s="83"/>
      <c r="L48" s="83"/>
      <c r="M48" s="83"/>
      <c r="N48" s="83"/>
      <c r="O48" s="83"/>
    </row>
    <row r="49" spans="1:15" ht="20.25" x14ac:dyDescent="0.25">
      <c r="A49" s="103"/>
      <c r="B49" s="103"/>
      <c r="C49" s="105"/>
      <c r="D49" s="105"/>
      <c r="E49" s="83"/>
      <c r="F49" s="83"/>
      <c r="G49" s="83"/>
      <c r="H49" s="83"/>
      <c r="I49" s="83"/>
      <c r="J49" s="83"/>
      <c r="K49" s="83"/>
      <c r="L49" s="83"/>
      <c r="M49" s="83"/>
      <c r="N49" s="83"/>
      <c r="O49" s="83"/>
    </row>
    <row r="50" spans="1:15" ht="20.25" x14ac:dyDescent="0.25">
      <c r="A50" s="103"/>
      <c r="B50" s="103"/>
      <c r="C50" s="105"/>
      <c r="D50" s="105"/>
      <c r="E50" s="83"/>
      <c r="F50" s="83"/>
      <c r="G50" s="83"/>
      <c r="H50" s="83"/>
      <c r="I50" s="83"/>
      <c r="J50" s="83"/>
      <c r="K50" s="83"/>
      <c r="L50" s="83"/>
      <c r="M50" s="83"/>
      <c r="N50" s="83"/>
      <c r="O50" s="83"/>
    </row>
    <row r="51" spans="1:15" ht="20.25" x14ac:dyDescent="0.25">
      <c r="A51" s="103"/>
      <c r="B51" s="103"/>
      <c r="C51" s="105"/>
      <c r="D51" s="105"/>
      <c r="E51" s="83"/>
      <c r="F51" s="83"/>
      <c r="G51" s="83"/>
      <c r="H51" s="83"/>
      <c r="I51" s="83"/>
      <c r="J51" s="83"/>
      <c r="K51" s="83"/>
      <c r="L51" s="83"/>
      <c r="M51" s="83"/>
      <c r="N51" s="83"/>
      <c r="O51" s="83"/>
    </row>
    <row r="52" spans="1:15" ht="20.25" x14ac:dyDescent="0.25">
      <c r="A52" s="103"/>
      <c r="B52" s="22"/>
      <c r="C52" s="33"/>
      <c r="D52" s="33"/>
    </row>
    <row r="53" spans="1:15" ht="20.25" x14ac:dyDescent="0.25">
      <c r="A53" s="103"/>
      <c r="B53" s="22"/>
      <c r="C53" s="33"/>
      <c r="D53" s="33"/>
    </row>
    <row r="54" spans="1:15" ht="20.25" x14ac:dyDescent="0.25">
      <c r="A54" s="103"/>
      <c r="B54" s="22"/>
      <c r="C54" s="33"/>
      <c r="D54" s="33"/>
    </row>
    <row r="55" spans="1:15" ht="20.25" x14ac:dyDescent="0.25">
      <c r="A55" s="103"/>
      <c r="B55" s="22"/>
      <c r="C55" s="33"/>
      <c r="D55" s="33"/>
    </row>
    <row r="56" spans="1:15" ht="20.25" x14ac:dyDescent="0.25">
      <c r="A56" s="103"/>
      <c r="B56" s="22"/>
      <c r="C56" s="33"/>
      <c r="D56" s="33"/>
    </row>
    <row r="57" spans="1:15" ht="20.25" x14ac:dyDescent="0.25">
      <c r="A57" s="103"/>
      <c r="B57" s="22"/>
      <c r="C57" s="33"/>
      <c r="D57" s="33"/>
    </row>
    <row r="58" spans="1:15" ht="20.25" x14ac:dyDescent="0.25">
      <c r="A58" s="103"/>
      <c r="B58" s="22"/>
      <c r="C58" s="33"/>
      <c r="D58" s="33"/>
    </row>
    <row r="59" spans="1:15" ht="20.25" x14ac:dyDescent="0.25">
      <c r="A59" s="103"/>
      <c r="B59" s="22"/>
      <c r="C59" s="33"/>
      <c r="D59" s="33"/>
    </row>
    <row r="60" spans="1:15" ht="20.25" x14ac:dyDescent="0.25">
      <c r="A60" s="103"/>
      <c r="B60" s="22"/>
      <c r="C60" s="33"/>
      <c r="D60" s="33"/>
    </row>
    <row r="61" spans="1:15" ht="20.25" x14ac:dyDescent="0.25">
      <c r="A61" s="103"/>
      <c r="B61" s="22"/>
      <c r="C61" s="33"/>
      <c r="D61" s="33"/>
    </row>
    <row r="62" spans="1:15" ht="20.25" x14ac:dyDescent="0.25">
      <c r="A62" s="103"/>
      <c r="B62" s="22"/>
      <c r="C62" s="33"/>
      <c r="D62" s="33"/>
    </row>
    <row r="63" spans="1:15" ht="20.25" x14ac:dyDescent="0.25">
      <c r="A63" s="103"/>
      <c r="B63" s="22"/>
      <c r="C63" s="33"/>
      <c r="D63" s="33"/>
    </row>
    <row r="64" spans="1:15" ht="20.25" x14ac:dyDescent="0.25">
      <c r="A64" s="103"/>
      <c r="B64" s="22"/>
      <c r="C64" s="33"/>
      <c r="D64" s="33"/>
    </row>
    <row r="65" spans="1:4" ht="20.25" x14ac:dyDescent="0.25">
      <c r="A65" s="103"/>
      <c r="B65" s="22"/>
      <c r="C65" s="33"/>
      <c r="D65" s="33"/>
    </row>
    <row r="66" spans="1:4" ht="20.25" x14ac:dyDescent="0.25">
      <c r="A66" s="103"/>
      <c r="B66" s="22"/>
      <c r="C66" s="33"/>
      <c r="D66" s="33"/>
    </row>
    <row r="67" spans="1:4" ht="20.25" x14ac:dyDescent="0.25">
      <c r="A67" s="103"/>
      <c r="B67" s="22"/>
      <c r="C67" s="33"/>
      <c r="D67" s="33"/>
    </row>
    <row r="68" spans="1:4" ht="20.25" x14ac:dyDescent="0.25">
      <c r="A68" s="103"/>
      <c r="B68" s="22"/>
      <c r="C68" s="33"/>
      <c r="D68" s="33"/>
    </row>
    <row r="69" spans="1:4" ht="20.25" x14ac:dyDescent="0.25">
      <c r="A69" s="103"/>
      <c r="B69" s="22"/>
      <c r="C69" s="33"/>
      <c r="D69" s="33"/>
    </row>
    <row r="70" spans="1:4" ht="20.25" x14ac:dyDescent="0.25">
      <c r="A70" s="103"/>
      <c r="B70" s="22"/>
      <c r="C70" s="33"/>
      <c r="D70" s="33"/>
    </row>
    <row r="71" spans="1:4" ht="20.25" x14ac:dyDescent="0.25">
      <c r="A71" s="103"/>
      <c r="B71" s="22"/>
      <c r="C71" s="33"/>
      <c r="D71" s="33"/>
    </row>
    <row r="72" spans="1:4" ht="20.25" x14ac:dyDescent="0.25">
      <c r="A72" s="103"/>
      <c r="B72" s="22"/>
      <c r="C72" s="33"/>
      <c r="D72" s="33"/>
    </row>
    <row r="73" spans="1:4" ht="20.25" x14ac:dyDescent="0.25">
      <c r="A73" s="103"/>
      <c r="B73" s="22"/>
      <c r="C73" s="33"/>
      <c r="D73" s="33"/>
    </row>
    <row r="74" spans="1:4" ht="20.25" x14ac:dyDescent="0.25">
      <c r="A74" s="103"/>
      <c r="B74" s="22"/>
      <c r="C74" s="33"/>
      <c r="D74" s="33"/>
    </row>
    <row r="75" spans="1:4" ht="20.25" x14ac:dyDescent="0.25">
      <c r="A75" s="103"/>
      <c r="B75" s="22"/>
      <c r="C75" s="33"/>
      <c r="D75" s="33"/>
    </row>
    <row r="76" spans="1:4" ht="20.25" x14ac:dyDescent="0.25">
      <c r="A76" s="103"/>
      <c r="B76" s="22"/>
      <c r="C76" s="33"/>
      <c r="D76" s="33"/>
    </row>
    <row r="77" spans="1:4" ht="20.25" x14ac:dyDescent="0.25">
      <c r="A77" s="103"/>
      <c r="B77" s="22"/>
      <c r="C77" s="33"/>
      <c r="D77" s="33"/>
    </row>
    <row r="78" spans="1:4" ht="20.25" x14ac:dyDescent="0.25">
      <c r="A78" s="103"/>
      <c r="B78" s="22"/>
      <c r="C78" s="33"/>
      <c r="D78" s="33"/>
    </row>
    <row r="79" spans="1:4" ht="20.25" x14ac:dyDescent="0.25">
      <c r="A79" s="103"/>
      <c r="B79" s="22"/>
      <c r="C79" s="33"/>
      <c r="D79" s="33"/>
    </row>
    <row r="80" spans="1:4" ht="20.25" x14ac:dyDescent="0.25">
      <c r="A80" s="103"/>
      <c r="B80" s="22"/>
      <c r="C80" s="33"/>
      <c r="D80" s="33"/>
    </row>
    <row r="81" spans="1:4" ht="20.25" x14ac:dyDescent="0.25">
      <c r="A81" s="103"/>
      <c r="B81" s="22"/>
      <c r="C81" s="33"/>
      <c r="D81" s="33"/>
    </row>
    <row r="82" spans="1:4" ht="20.25" x14ac:dyDescent="0.25">
      <c r="A82" s="103"/>
      <c r="B82" s="22"/>
      <c r="C82" s="33"/>
      <c r="D82" s="33"/>
    </row>
    <row r="83" spans="1:4" ht="20.25" x14ac:dyDescent="0.25">
      <c r="A83" s="103"/>
      <c r="B83" s="22"/>
      <c r="C83" s="33"/>
      <c r="D83" s="33"/>
    </row>
    <row r="84" spans="1:4" ht="20.25" x14ac:dyDescent="0.25">
      <c r="A84" s="103"/>
      <c r="B84" s="22"/>
      <c r="C84" s="33"/>
      <c r="D84" s="33"/>
    </row>
    <row r="85" spans="1:4" ht="20.25" x14ac:dyDescent="0.25">
      <c r="A85" s="103"/>
      <c r="B85" s="22"/>
      <c r="C85" s="33"/>
      <c r="D85" s="33"/>
    </row>
    <row r="86" spans="1:4" ht="20.25" x14ac:dyDescent="0.25">
      <c r="A86" s="103"/>
      <c r="B86" s="22"/>
      <c r="C86" s="33"/>
      <c r="D86" s="33"/>
    </row>
    <row r="87" spans="1:4" ht="20.25" x14ac:dyDescent="0.25">
      <c r="A87" s="103"/>
      <c r="B87" s="22"/>
      <c r="C87" s="33"/>
      <c r="D87" s="33"/>
    </row>
    <row r="88" spans="1:4" ht="20.25" x14ac:dyDescent="0.25">
      <c r="A88" s="103"/>
      <c r="B88" s="22"/>
      <c r="C88" s="33"/>
      <c r="D88" s="33"/>
    </row>
    <row r="89" spans="1:4" ht="20.25" x14ac:dyDescent="0.25">
      <c r="A89" s="103"/>
      <c r="B89" s="22"/>
      <c r="C89" s="33"/>
      <c r="D89" s="33"/>
    </row>
    <row r="90" spans="1:4" ht="20.25" x14ac:dyDescent="0.25">
      <c r="A90" s="103"/>
      <c r="B90" s="22"/>
      <c r="C90" s="33"/>
      <c r="D90" s="33"/>
    </row>
    <row r="91" spans="1:4" ht="20.25" x14ac:dyDescent="0.25">
      <c r="A91" s="103"/>
      <c r="B91" s="22"/>
      <c r="C91" s="33"/>
      <c r="D91" s="33"/>
    </row>
    <row r="92" spans="1:4" ht="20.25" x14ac:dyDescent="0.25">
      <c r="A92" s="103"/>
      <c r="B92" s="22"/>
      <c r="C92" s="33"/>
      <c r="D92" s="33"/>
    </row>
    <row r="93" spans="1:4" ht="20.25" x14ac:dyDescent="0.25">
      <c r="A93" s="103"/>
      <c r="B93" s="22"/>
      <c r="C93" s="33"/>
      <c r="D93" s="33"/>
    </row>
    <row r="94" spans="1:4" ht="20.25" x14ac:dyDescent="0.25">
      <c r="A94" s="103"/>
      <c r="B94" s="22"/>
      <c r="C94" s="33"/>
      <c r="D94" s="33"/>
    </row>
    <row r="95" spans="1:4" ht="20.25" x14ac:dyDescent="0.25">
      <c r="A95" s="103"/>
      <c r="B95" s="22"/>
      <c r="C95" s="33"/>
      <c r="D95" s="33"/>
    </row>
    <row r="96" spans="1:4" ht="20.25" x14ac:dyDescent="0.25">
      <c r="A96" s="103"/>
      <c r="B96" s="22"/>
      <c r="C96" s="33"/>
      <c r="D96" s="33"/>
    </row>
    <row r="97" spans="1:4" ht="20.25" x14ac:dyDescent="0.25">
      <c r="A97" s="103"/>
      <c r="B97" s="22"/>
      <c r="C97" s="33"/>
      <c r="D97" s="33"/>
    </row>
    <row r="98" spans="1:4" ht="20.25" x14ac:dyDescent="0.25">
      <c r="A98" s="103"/>
      <c r="B98" s="22"/>
      <c r="C98" s="33"/>
      <c r="D98" s="33"/>
    </row>
    <row r="99" spans="1:4" ht="20.25" x14ac:dyDescent="0.25">
      <c r="A99" s="103"/>
      <c r="B99" s="22"/>
      <c r="C99" s="33"/>
      <c r="D99" s="33"/>
    </row>
    <row r="100" spans="1:4" ht="20.25" x14ac:dyDescent="0.25">
      <c r="A100" s="103"/>
      <c r="B100" s="22"/>
      <c r="C100" s="33"/>
      <c r="D100" s="33"/>
    </row>
    <row r="101" spans="1:4" ht="20.25" x14ac:dyDescent="0.25">
      <c r="A101" s="103"/>
      <c r="B101" s="22"/>
      <c r="C101" s="33"/>
      <c r="D101" s="33"/>
    </row>
    <row r="102" spans="1:4" ht="20.25" x14ac:dyDescent="0.25">
      <c r="A102" s="103"/>
      <c r="B102" s="22"/>
      <c r="C102" s="33"/>
      <c r="D102" s="33"/>
    </row>
    <row r="103" spans="1:4" ht="20.25" x14ac:dyDescent="0.25">
      <c r="A103" s="103"/>
      <c r="B103" s="22"/>
      <c r="C103" s="33"/>
      <c r="D103" s="33"/>
    </row>
    <row r="104" spans="1:4" ht="20.25" x14ac:dyDescent="0.25">
      <c r="A104" s="103"/>
      <c r="B104" s="22"/>
      <c r="C104" s="33"/>
      <c r="D104" s="33"/>
    </row>
    <row r="105" spans="1:4" ht="20.25" x14ac:dyDescent="0.25">
      <c r="A105" s="103"/>
      <c r="B105" s="22"/>
      <c r="C105" s="33"/>
      <c r="D105" s="33"/>
    </row>
    <row r="106" spans="1:4" ht="20.25" x14ac:dyDescent="0.25">
      <c r="A106" s="103"/>
      <c r="B106" s="22"/>
      <c r="C106" s="33"/>
      <c r="D106" s="33"/>
    </row>
    <row r="107" spans="1:4" ht="20.25" x14ac:dyDescent="0.25">
      <c r="A107" s="103"/>
      <c r="B107" s="22"/>
      <c r="C107" s="33"/>
      <c r="D107" s="33"/>
    </row>
    <row r="108" spans="1:4" ht="20.25" x14ac:dyDescent="0.25">
      <c r="A108" s="103"/>
      <c r="B108" s="22"/>
      <c r="C108" s="33"/>
      <c r="D108" s="33"/>
    </row>
    <row r="109" spans="1:4" ht="20.25" x14ac:dyDescent="0.25">
      <c r="A109" s="103"/>
      <c r="B109" s="22"/>
      <c r="C109" s="33"/>
      <c r="D109" s="33"/>
    </row>
    <row r="110" spans="1:4" ht="20.25" x14ac:dyDescent="0.25">
      <c r="A110" s="103"/>
      <c r="B110" s="22"/>
      <c r="C110" s="33"/>
      <c r="D110" s="33"/>
    </row>
    <row r="111" spans="1:4" ht="20.25" x14ac:dyDescent="0.25">
      <c r="A111" s="103"/>
      <c r="B111" s="22"/>
      <c r="C111" s="33"/>
      <c r="D111" s="33"/>
    </row>
    <row r="112" spans="1:4" ht="20.25" x14ac:dyDescent="0.25">
      <c r="A112" s="103"/>
      <c r="B112" s="22"/>
      <c r="C112" s="33"/>
      <c r="D112" s="33"/>
    </row>
    <row r="113" spans="1:4" ht="20.25" x14ac:dyDescent="0.25">
      <c r="A113" s="103"/>
      <c r="B113" s="22"/>
      <c r="C113" s="33"/>
      <c r="D113" s="33"/>
    </row>
    <row r="114" spans="1:4" ht="20.25" x14ac:dyDescent="0.25">
      <c r="A114" s="103"/>
      <c r="B114" s="22"/>
      <c r="C114" s="33"/>
      <c r="D114" s="33"/>
    </row>
    <row r="115" spans="1:4" ht="20.25" x14ac:dyDescent="0.25">
      <c r="A115" s="103"/>
      <c r="B115" s="22"/>
      <c r="C115" s="33"/>
      <c r="D115" s="33"/>
    </row>
    <row r="116" spans="1:4" ht="20.25" x14ac:dyDescent="0.25">
      <c r="A116" s="103"/>
      <c r="B116" s="22"/>
      <c r="C116" s="33"/>
      <c r="D116" s="33"/>
    </row>
    <row r="117" spans="1:4" ht="20.25" x14ac:dyDescent="0.25">
      <c r="A117" s="103"/>
      <c r="B117" s="22"/>
      <c r="C117" s="33"/>
      <c r="D117" s="33"/>
    </row>
    <row r="118" spans="1:4" ht="20.25" x14ac:dyDescent="0.25">
      <c r="A118" s="103"/>
      <c r="B118" s="22"/>
      <c r="C118" s="33"/>
      <c r="D118" s="33"/>
    </row>
    <row r="119" spans="1:4" ht="20.25" x14ac:dyDescent="0.25">
      <c r="A119" s="103"/>
      <c r="B119" s="22"/>
      <c r="C119" s="33"/>
      <c r="D119" s="33"/>
    </row>
    <row r="120" spans="1:4" ht="20.25" x14ac:dyDescent="0.25">
      <c r="A120" s="103"/>
      <c r="B120" s="22"/>
      <c r="C120" s="33"/>
      <c r="D120" s="33"/>
    </row>
    <row r="121" spans="1:4" ht="20.25" x14ac:dyDescent="0.25">
      <c r="A121" s="103"/>
      <c r="B121" s="22"/>
      <c r="C121" s="33"/>
      <c r="D121" s="33"/>
    </row>
    <row r="122" spans="1:4" ht="20.25" x14ac:dyDescent="0.25">
      <c r="A122" s="103"/>
      <c r="B122" s="22"/>
      <c r="C122" s="33"/>
      <c r="D122" s="33"/>
    </row>
    <row r="123" spans="1:4" ht="20.25" x14ac:dyDescent="0.25">
      <c r="A123" s="103"/>
      <c r="B123" s="22"/>
      <c r="C123" s="33"/>
      <c r="D123" s="33"/>
    </row>
    <row r="124" spans="1:4" ht="20.25" x14ac:dyDescent="0.25">
      <c r="A124" s="103"/>
      <c r="B124" s="22"/>
      <c r="C124" s="33"/>
      <c r="D124" s="33"/>
    </row>
    <row r="125" spans="1:4" ht="20.25" x14ac:dyDescent="0.25">
      <c r="A125" s="103"/>
      <c r="B125" s="22"/>
      <c r="C125" s="33"/>
      <c r="D125" s="33"/>
    </row>
    <row r="126" spans="1:4" ht="20.25" x14ac:dyDescent="0.25">
      <c r="A126" s="103"/>
      <c r="B126" s="22"/>
      <c r="C126" s="33"/>
      <c r="D126" s="33"/>
    </row>
    <row r="127" spans="1:4" ht="20.25" x14ac:dyDescent="0.25">
      <c r="A127" s="103"/>
      <c r="B127" s="22"/>
      <c r="C127" s="33"/>
      <c r="D127" s="33"/>
    </row>
    <row r="128" spans="1:4" ht="20.25" x14ac:dyDescent="0.25">
      <c r="A128" s="103"/>
      <c r="B128" s="22"/>
      <c r="C128" s="33"/>
      <c r="D128" s="33"/>
    </row>
    <row r="129" spans="1:4" ht="20.25" x14ac:dyDescent="0.25">
      <c r="A129" s="103"/>
      <c r="B129" s="22"/>
      <c r="C129" s="33"/>
      <c r="D129" s="33"/>
    </row>
    <row r="130" spans="1:4" ht="20.25" x14ac:dyDescent="0.25">
      <c r="A130" s="103"/>
      <c r="B130" s="22"/>
      <c r="C130" s="33"/>
      <c r="D130" s="33"/>
    </row>
    <row r="131" spans="1:4" ht="20.25" x14ac:dyDescent="0.25">
      <c r="A131" s="103"/>
      <c r="B131" s="22"/>
      <c r="C131" s="33"/>
      <c r="D131" s="33"/>
    </row>
    <row r="132" spans="1:4" ht="20.25" x14ac:dyDescent="0.25">
      <c r="A132" s="103"/>
      <c r="B132" s="22"/>
      <c r="C132" s="33"/>
      <c r="D132" s="33"/>
    </row>
    <row r="133" spans="1:4" ht="20.25" x14ac:dyDescent="0.25">
      <c r="A133" s="103"/>
      <c r="B133" s="22"/>
      <c r="C133" s="33"/>
      <c r="D133" s="33"/>
    </row>
    <row r="134" spans="1:4" ht="20.25" x14ac:dyDescent="0.25">
      <c r="A134" s="103"/>
      <c r="B134" s="22"/>
      <c r="C134" s="33"/>
      <c r="D134" s="33"/>
    </row>
    <row r="135" spans="1:4" ht="20.25" x14ac:dyDescent="0.25">
      <c r="A135" s="103"/>
      <c r="B135" s="22"/>
      <c r="C135" s="33"/>
      <c r="D135" s="33"/>
    </row>
    <row r="136" spans="1:4" ht="20.25" x14ac:dyDescent="0.25">
      <c r="A136" s="103"/>
      <c r="B136" s="22"/>
      <c r="C136" s="33"/>
      <c r="D136" s="33"/>
    </row>
    <row r="137" spans="1:4" ht="20.25" x14ac:dyDescent="0.25">
      <c r="A137" s="103"/>
      <c r="B137" s="22"/>
      <c r="C137" s="33"/>
      <c r="D137" s="33"/>
    </row>
    <row r="138" spans="1:4" ht="20.25" x14ac:dyDescent="0.25">
      <c r="A138" s="103"/>
      <c r="B138" s="22"/>
      <c r="C138" s="33"/>
      <c r="D138" s="33"/>
    </row>
    <row r="139" spans="1:4" ht="20.25" x14ac:dyDescent="0.25">
      <c r="A139" s="103"/>
      <c r="B139" s="22"/>
      <c r="C139" s="33"/>
      <c r="D139" s="33"/>
    </row>
    <row r="140" spans="1:4" ht="20.25" x14ac:dyDescent="0.25">
      <c r="A140" s="103"/>
      <c r="B140" s="22"/>
      <c r="C140" s="33"/>
      <c r="D140" s="33"/>
    </row>
    <row r="141" spans="1:4" ht="20.25" x14ac:dyDescent="0.25">
      <c r="A141" s="103"/>
      <c r="B141" s="22"/>
      <c r="C141" s="33"/>
      <c r="D141" s="33"/>
    </row>
    <row r="142" spans="1:4" ht="20.25" x14ac:dyDescent="0.25">
      <c r="A142" s="103"/>
      <c r="B142" s="22"/>
      <c r="C142" s="33"/>
      <c r="D142" s="33"/>
    </row>
    <row r="143" spans="1:4" ht="20.25" x14ac:dyDescent="0.25">
      <c r="A143" s="103"/>
      <c r="B143" s="22"/>
      <c r="C143" s="33"/>
      <c r="D143" s="33"/>
    </row>
    <row r="144" spans="1:4" ht="20.25" x14ac:dyDescent="0.25">
      <c r="A144" s="103"/>
      <c r="B144" s="22"/>
      <c r="C144" s="33"/>
      <c r="D144" s="33"/>
    </row>
    <row r="145" spans="1:4" ht="20.25" x14ac:dyDescent="0.25">
      <c r="A145" s="103"/>
      <c r="B145" s="22"/>
      <c r="C145" s="33"/>
      <c r="D145" s="33"/>
    </row>
    <row r="146" spans="1:4" ht="20.25" x14ac:dyDescent="0.25">
      <c r="A146" s="103"/>
      <c r="B146" s="22"/>
      <c r="C146" s="33"/>
      <c r="D146" s="33"/>
    </row>
    <row r="147" spans="1:4" ht="20.25" x14ac:dyDescent="0.25">
      <c r="A147" s="103"/>
      <c r="B147" s="22"/>
      <c r="C147" s="33"/>
      <c r="D147" s="33"/>
    </row>
    <row r="148" spans="1:4" ht="20.25" x14ac:dyDescent="0.25">
      <c r="A148" s="103"/>
      <c r="B148" s="22"/>
      <c r="C148" s="33"/>
      <c r="D148" s="33"/>
    </row>
    <row r="149" spans="1:4" ht="20.25" x14ac:dyDescent="0.25">
      <c r="A149" s="103"/>
      <c r="B149" s="22"/>
      <c r="C149" s="33"/>
      <c r="D149" s="33"/>
    </row>
    <row r="150" spans="1:4" ht="20.25" x14ac:dyDescent="0.25">
      <c r="A150" s="103"/>
      <c r="B150" s="22"/>
      <c r="C150" s="33"/>
      <c r="D150" s="33"/>
    </row>
    <row r="151" spans="1:4" ht="20.25" x14ac:dyDescent="0.25">
      <c r="A151" s="103"/>
      <c r="B151" s="22"/>
      <c r="C151" s="33"/>
      <c r="D151" s="33"/>
    </row>
    <row r="152" spans="1:4" ht="20.25" x14ac:dyDescent="0.25">
      <c r="A152" s="103"/>
      <c r="B152" s="22"/>
      <c r="C152" s="33"/>
      <c r="D152" s="33"/>
    </row>
    <row r="153" spans="1:4" ht="20.25" x14ac:dyDescent="0.25">
      <c r="A153" s="103"/>
      <c r="B153" s="22"/>
      <c r="C153" s="33"/>
      <c r="D153" s="33"/>
    </row>
    <row r="154" spans="1:4" ht="20.25" x14ac:dyDescent="0.25">
      <c r="A154" s="103"/>
      <c r="B154" s="22"/>
      <c r="C154" s="33"/>
      <c r="D154" s="33"/>
    </row>
    <row r="155" spans="1:4" ht="20.25" x14ac:dyDescent="0.25">
      <c r="A155" s="103"/>
      <c r="B155" s="22"/>
      <c r="C155" s="33"/>
      <c r="D155" s="33"/>
    </row>
    <row r="156" spans="1:4" ht="20.25" x14ac:dyDescent="0.25">
      <c r="A156" s="103"/>
      <c r="B156" s="22"/>
      <c r="C156" s="33"/>
      <c r="D156" s="33"/>
    </row>
    <row r="157" spans="1:4" ht="20.25" x14ac:dyDescent="0.25">
      <c r="A157" s="103"/>
      <c r="B157" s="22"/>
      <c r="C157" s="33"/>
      <c r="D157" s="33"/>
    </row>
    <row r="158" spans="1:4" ht="20.25" x14ac:dyDescent="0.25">
      <c r="A158" s="103"/>
      <c r="B158" s="22"/>
      <c r="C158" s="33"/>
      <c r="D158" s="33"/>
    </row>
    <row r="159" spans="1:4" ht="20.25" x14ac:dyDescent="0.25">
      <c r="A159" s="103"/>
      <c r="B159" s="22"/>
      <c r="C159" s="33"/>
      <c r="D159" s="33"/>
    </row>
    <row r="160" spans="1:4" ht="20.25" x14ac:dyDescent="0.25">
      <c r="A160" s="103"/>
      <c r="B160" s="22"/>
      <c r="C160" s="33"/>
      <c r="D160" s="33"/>
    </row>
    <row r="161" spans="1:4" ht="20.25" x14ac:dyDescent="0.25">
      <c r="A161" s="103"/>
      <c r="B161" s="22"/>
      <c r="C161" s="33"/>
      <c r="D161" s="33"/>
    </row>
    <row r="162" spans="1:4" ht="20.25" x14ac:dyDescent="0.25">
      <c r="A162" s="103"/>
      <c r="B162" s="22"/>
      <c r="C162" s="33"/>
      <c r="D162" s="33"/>
    </row>
    <row r="163" spans="1:4" ht="20.25" x14ac:dyDescent="0.25">
      <c r="A163" s="103"/>
      <c r="B163" s="22"/>
      <c r="C163" s="33"/>
      <c r="D163" s="33"/>
    </row>
    <row r="164" spans="1:4" ht="20.25" x14ac:dyDescent="0.25">
      <c r="A164" s="103"/>
      <c r="B164" s="22"/>
      <c r="C164" s="33"/>
      <c r="D164" s="33"/>
    </row>
    <row r="165" spans="1:4" ht="20.25" x14ac:dyDescent="0.25">
      <c r="A165" s="103"/>
      <c r="B165" s="22"/>
      <c r="C165" s="33"/>
      <c r="D165" s="33"/>
    </row>
    <row r="166" spans="1:4" ht="20.25" x14ac:dyDescent="0.25">
      <c r="A166" s="103"/>
      <c r="B166" s="22"/>
      <c r="C166" s="33"/>
      <c r="D166" s="33"/>
    </row>
    <row r="167" spans="1:4" ht="20.25" x14ac:dyDescent="0.25">
      <c r="A167" s="103"/>
      <c r="B167" s="22"/>
      <c r="C167" s="33"/>
      <c r="D167" s="33"/>
    </row>
    <row r="168" spans="1:4" ht="20.25" x14ac:dyDescent="0.25">
      <c r="A168" s="103"/>
      <c r="B168" s="22"/>
      <c r="C168" s="33"/>
      <c r="D168" s="33"/>
    </row>
    <row r="169" spans="1:4" ht="20.25" x14ac:dyDescent="0.25">
      <c r="A169" s="103"/>
      <c r="B169" s="22"/>
      <c r="C169" s="33"/>
      <c r="D169" s="33"/>
    </row>
    <row r="170" spans="1:4" ht="20.25" x14ac:dyDescent="0.25">
      <c r="A170" s="103"/>
      <c r="B170" s="22"/>
      <c r="C170" s="33"/>
      <c r="D170" s="33"/>
    </row>
    <row r="171" spans="1:4" ht="20.25" x14ac:dyDescent="0.25">
      <c r="A171" s="103"/>
      <c r="B171" s="22"/>
      <c r="C171" s="33"/>
      <c r="D171" s="33"/>
    </row>
    <row r="172" spans="1:4" ht="20.25" x14ac:dyDescent="0.25">
      <c r="A172" s="103"/>
      <c r="B172" s="22"/>
      <c r="C172" s="33"/>
      <c r="D172" s="33"/>
    </row>
    <row r="173" spans="1:4" ht="20.25" x14ac:dyDescent="0.25">
      <c r="A173" s="103"/>
      <c r="B173" s="22"/>
      <c r="C173" s="33"/>
      <c r="D173" s="33"/>
    </row>
    <row r="174" spans="1:4" ht="20.25" x14ac:dyDescent="0.25">
      <c r="A174" s="103"/>
      <c r="B174" s="22"/>
      <c r="C174" s="33"/>
      <c r="D174" s="33"/>
    </row>
    <row r="175" spans="1:4" ht="20.25" x14ac:dyDescent="0.25">
      <c r="A175" s="103"/>
      <c r="B175" s="22"/>
      <c r="C175" s="33"/>
      <c r="D175" s="33"/>
    </row>
    <row r="176" spans="1:4" ht="20.25" x14ac:dyDescent="0.25">
      <c r="A176" s="103"/>
      <c r="B176" s="22"/>
      <c r="C176" s="33"/>
      <c r="D176" s="33"/>
    </row>
    <row r="177" spans="1:4" ht="20.25" x14ac:dyDescent="0.25">
      <c r="A177" s="103"/>
      <c r="B177" s="22"/>
      <c r="C177" s="33"/>
      <c r="D177" s="33"/>
    </row>
    <row r="178" spans="1:4" ht="20.25" x14ac:dyDescent="0.25">
      <c r="A178" s="103"/>
      <c r="B178" s="22"/>
      <c r="C178" s="33"/>
      <c r="D178" s="33"/>
    </row>
    <row r="179" spans="1:4" ht="20.25" x14ac:dyDescent="0.25">
      <c r="A179" s="103"/>
      <c r="B179" s="22"/>
      <c r="C179" s="33"/>
      <c r="D179" s="33"/>
    </row>
    <row r="180" spans="1:4" ht="20.25" x14ac:dyDescent="0.25">
      <c r="A180" s="103"/>
      <c r="B180" s="22"/>
      <c r="C180" s="33"/>
      <c r="D180" s="33"/>
    </row>
    <row r="181" spans="1:4" ht="20.25" x14ac:dyDescent="0.25">
      <c r="A181" s="103"/>
      <c r="B181" s="22"/>
      <c r="C181" s="33"/>
      <c r="D181" s="33"/>
    </row>
    <row r="182" spans="1:4" ht="20.25" x14ac:dyDescent="0.25">
      <c r="A182" s="103"/>
      <c r="B182" s="22"/>
      <c r="C182" s="33"/>
      <c r="D182" s="33"/>
    </row>
    <row r="183" spans="1:4" ht="20.25" x14ac:dyDescent="0.25">
      <c r="A183" s="103"/>
      <c r="B183" s="22"/>
      <c r="C183" s="33"/>
      <c r="D183" s="33"/>
    </row>
    <row r="184" spans="1:4" ht="20.25" x14ac:dyDescent="0.25">
      <c r="A184" s="103"/>
      <c r="B184" s="22"/>
      <c r="C184" s="33"/>
      <c r="D184" s="33"/>
    </row>
    <row r="185" spans="1:4" ht="20.25" x14ac:dyDescent="0.25">
      <c r="A185" s="103"/>
      <c r="B185" s="22"/>
      <c r="C185" s="33"/>
      <c r="D185" s="33"/>
    </row>
    <row r="186" spans="1:4" ht="20.25" x14ac:dyDescent="0.25">
      <c r="A186" s="103"/>
      <c r="B186" s="22"/>
      <c r="C186" s="33"/>
      <c r="D186" s="33"/>
    </row>
    <row r="187" spans="1:4" ht="20.25" x14ac:dyDescent="0.25">
      <c r="A187" s="103"/>
      <c r="B187" s="22"/>
      <c r="C187" s="33"/>
      <c r="D187" s="33"/>
    </row>
    <row r="188" spans="1:4" ht="20.25" x14ac:dyDescent="0.25">
      <c r="A188" s="103"/>
      <c r="B188" s="22"/>
      <c r="C188" s="33"/>
      <c r="D188" s="33"/>
    </row>
    <row r="189" spans="1:4" ht="20.25" x14ac:dyDescent="0.25">
      <c r="A189" s="103"/>
      <c r="B189" s="22"/>
      <c r="C189" s="33"/>
      <c r="D189" s="33"/>
    </row>
    <row r="190" spans="1:4" ht="20.25" x14ac:dyDescent="0.25">
      <c r="A190" s="103"/>
      <c r="B190" s="22"/>
      <c r="C190" s="33"/>
      <c r="D190" s="33"/>
    </row>
    <row r="191" spans="1:4" ht="20.25" x14ac:dyDescent="0.25">
      <c r="A191" s="103"/>
      <c r="B191" s="22"/>
      <c r="C191" s="33"/>
      <c r="D191" s="33"/>
    </row>
    <row r="192" spans="1:4" ht="20.25" x14ac:dyDescent="0.25">
      <c r="A192" s="103"/>
      <c r="B192" s="22"/>
      <c r="C192" s="33"/>
      <c r="D192" s="33"/>
    </row>
    <row r="193" spans="1:4" ht="20.25" x14ac:dyDescent="0.25">
      <c r="A193" s="103"/>
      <c r="B193" s="22"/>
      <c r="C193" s="33"/>
      <c r="D193" s="33"/>
    </row>
    <row r="194" spans="1:4" ht="20.25" x14ac:dyDescent="0.25">
      <c r="A194" s="103"/>
      <c r="B194" s="22"/>
      <c r="C194" s="33"/>
      <c r="D194" s="33"/>
    </row>
    <row r="195" spans="1:4" ht="20.25" x14ac:dyDescent="0.25">
      <c r="A195" s="103"/>
      <c r="B195" s="22"/>
      <c r="C195" s="33"/>
      <c r="D195" s="33"/>
    </row>
    <row r="196" spans="1:4" ht="20.25" x14ac:dyDescent="0.25">
      <c r="A196" s="103"/>
      <c r="B196" s="22"/>
      <c r="C196" s="33"/>
      <c r="D196" s="33"/>
    </row>
    <row r="197" spans="1:4" ht="20.25" x14ac:dyDescent="0.25">
      <c r="A197" s="103"/>
      <c r="B197" s="22"/>
      <c r="C197" s="33"/>
      <c r="D197" s="33"/>
    </row>
    <row r="198" spans="1:4" ht="20.25" x14ac:dyDescent="0.25">
      <c r="A198" s="103"/>
      <c r="B198" s="22"/>
      <c r="C198" s="33"/>
      <c r="D198" s="33"/>
    </row>
    <row r="199" spans="1:4" ht="20.25" x14ac:dyDescent="0.25">
      <c r="A199" s="103"/>
      <c r="B199" s="22"/>
      <c r="C199" s="33"/>
      <c r="D199" s="33"/>
    </row>
    <row r="200" spans="1:4" ht="20.25" x14ac:dyDescent="0.25">
      <c r="A200" s="103"/>
      <c r="B200" s="22"/>
      <c r="C200" s="33"/>
      <c r="D200" s="33"/>
    </row>
    <row r="201" spans="1:4" ht="20.25" x14ac:dyDescent="0.25">
      <c r="A201" s="103"/>
      <c r="B201" s="22"/>
      <c r="C201" s="33"/>
      <c r="D201" s="33"/>
    </row>
    <row r="202" spans="1:4" ht="20.25" x14ac:dyDescent="0.25">
      <c r="A202" s="103"/>
      <c r="B202" s="22"/>
      <c r="C202" s="33"/>
      <c r="D202" s="33"/>
    </row>
    <row r="203" spans="1:4" ht="20.25" x14ac:dyDescent="0.25">
      <c r="A203" s="103"/>
      <c r="B203" s="22"/>
      <c r="C203" s="33"/>
      <c r="D203" s="33"/>
    </row>
    <row r="204" spans="1:4" ht="20.25" x14ac:dyDescent="0.25">
      <c r="A204" s="103"/>
      <c r="B204" s="22"/>
      <c r="C204" s="33"/>
      <c r="D204" s="33"/>
    </row>
    <row r="205" spans="1:4" ht="20.25" x14ac:dyDescent="0.25">
      <c r="A205" s="103"/>
      <c r="B205" s="22"/>
      <c r="C205" s="33"/>
      <c r="D205" s="33"/>
    </row>
    <row r="206" spans="1:4" ht="20.25" x14ac:dyDescent="0.25">
      <c r="A206" s="103"/>
      <c r="B206" s="22"/>
      <c r="C206" s="33"/>
      <c r="D206" s="33"/>
    </row>
    <row r="207" spans="1:4" ht="20.25" x14ac:dyDescent="0.25">
      <c r="A207" s="103"/>
      <c r="B207" s="22"/>
      <c r="C207" s="33"/>
      <c r="D207" s="33"/>
    </row>
    <row r="208" spans="1:4" x14ac:dyDescent="0.25">
      <c r="A208" s="83"/>
      <c r="B208" s="22"/>
      <c r="C208" s="22"/>
      <c r="D208" s="22"/>
    </row>
    <row r="209" spans="1:8" ht="20.25" x14ac:dyDescent="0.25">
      <c r="A209" s="83"/>
      <c r="B209" s="29" t="s">
        <v>88</v>
      </c>
      <c r="C209" s="29" t="s">
        <v>145</v>
      </c>
      <c r="D209" s="32" t="s">
        <v>88</v>
      </c>
      <c r="E209" s="32" t="s">
        <v>145</v>
      </c>
    </row>
    <row r="210" spans="1:8" ht="21" x14ac:dyDescent="0.35">
      <c r="A210" s="83"/>
      <c r="B210" s="30" t="s">
        <v>90</v>
      </c>
      <c r="C210" s="30" t="s">
        <v>58</v>
      </c>
      <c r="D210" t="s">
        <v>90</v>
      </c>
      <c r="F210" t="str">
        <f>IF(NOT(ISBLANK(D210)),D210,IF(NOT(ISBLANK(E210)),"     "&amp;E210,FALSE))</f>
        <v>Afectación Económica o presupuestal</v>
      </c>
      <c r="G210" t="s">
        <v>90</v>
      </c>
      <c r="H210" t="str">
        <f>IF(NOT(ISERROR(MATCH(G210,_xlfn.ANCHORARRAY(B221),0))),F223&amp;"Por favor no seleccionar los criterios de impacto",G210)</f>
        <v>❌Por favor no seleccionar los criterios de impacto</v>
      </c>
    </row>
    <row r="211" spans="1:8" ht="21" x14ac:dyDescent="0.35">
      <c r="A211" s="83"/>
      <c r="B211" s="30" t="s">
        <v>90</v>
      </c>
      <c r="C211" s="30" t="s">
        <v>93</v>
      </c>
      <c r="E211" t="s">
        <v>58</v>
      </c>
      <c r="F211" t="str">
        <f t="shared" ref="F211:F221" si="0">IF(NOT(ISBLANK(D211)),D211,IF(NOT(ISBLANK(E211)),"     "&amp;E211,FALSE))</f>
        <v xml:space="preserve">     Afectación menor a 10 SMLMV .</v>
      </c>
    </row>
    <row r="212" spans="1:8" ht="21" x14ac:dyDescent="0.35">
      <c r="A212" s="83"/>
      <c r="B212" s="30" t="s">
        <v>90</v>
      </c>
      <c r="C212" s="30" t="s">
        <v>94</v>
      </c>
      <c r="E212" t="s">
        <v>93</v>
      </c>
      <c r="F212" t="str">
        <f t="shared" si="0"/>
        <v xml:space="preserve">     Entre 10 y 50 SMLMV </v>
      </c>
    </row>
    <row r="213" spans="1:8" ht="21" x14ac:dyDescent="0.35">
      <c r="A213" s="83"/>
      <c r="B213" s="30" t="s">
        <v>90</v>
      </c>
      <c r="C213" s="30" t="s">
        <v>95</v>
      </c>
      <c r="E213" t="s">
        <v>94</v>
      </c>
      <c r="F213" t="str">
        <f t="shared" si="0"/>
        <v xml:space="preserve">     Entre 50 y 100 SMLMV </v>
      </c>
    </row>
    <row r="214" spans="1:8" ht="21" x14ac:dyDescent="0.35">
      <c r="A214" s="83"/>
      <c r="B214" s="30" t="s">
        <v>90</v>
      </c>
      <c r="C214" s="30" t="s">
        <v>96</v>
      </c>
      <c r="E214" t="s">
        <v>95</v>
      </c>
      <c r="F214" t="str">
        <f t="shared" si="0"/>
        <v xml:space="preserve">     Entre 100 y 500 SMLMV </v>
      </c>
    </row>
    <row r="215" spans="1:8" ht="21" x14ac:dyDescent="0.35">
      <c r="A215" s="83"/>
      <c r="B215" s="30" t="s">
        <v>57</v>
      </c>
      <c r="C215" s="30" t="s">
        <v>97</v>
      </c>
      <c r="E215" t="s">
        <v>96</v>
      </c>
      <c r="F215" t="str">
        <f t="shared" si="0"/>
        <v xml:space="preserve">     Mayor a 500 SMLMV </v>
      </c>
    </row>
    <row r="216" spans="1:8" ht="21" x14ac:dyDescent="0.35">
      <c r="A216" s="83"/>
      <c r="B216" s="30" t="s">
        <v>57</v>
      </c>
      <c r="C216" s="30" t="s">
        <v>98</v>
      </c>
      <c r="D216" t="s">
        <v>57</v>
      </c>
      <c r="F216" t="str">
        <f t="shared" si="0"/>
        <v>Pérdida Reputacional</v>
      </c>
    </row>
    <row r="217" spans="1:8" ht="21" x14ac:dyDescent="0.35">
      <c r="A217" s="83"/>
      <c r="B217" s="30" t="s">
        <v>57</v>
      </c>
      <c r="C217" s="30" t="s">
        <v>100</v>
      </c>
      <c r="E217" t="s">
        <v>97</v>
      </c>
      <c r="F217" t="str">
        <f t="shared" si="0"/>
        <v xml:space="preserve">     El riesgo afecta la imagen de alguna área de la organización</v>
      </c>
    </row>
    <row r="218" spans="1:8" ht="21" x14ac:dyDescent="0.35">
      <c r="A218" s="83"/>
      <c r="B218" s="30" t="s">
        <v>57</v>
      </c>
      <c r="C218" s="30" t="s">
        <v>99</v>
      </c>
      <c r="E218" t="s">
        <v>98</v>
      </c>
      <c r="F218" t="str">
        <f t="shared" si="0"/>
        <v xml:space="preserve">     El riesgo afecta la imagen de la entidad internamente, de conocimiento general, nivel interno, de junta dircetiva y accionistas y/o de provedores</v>
      </c>
    </row>
    <row r="219" spans="1:8" ht="21" x14ac:dyDescent="0.35">
      <c r="A219" s="83"/>
      <c r="B219" s="30" t="s">
        <v>57</v>
      </c>
      <c r="C219" s="30" t="s">
        <v>118</v>
      </c>
      <c r="E219" t="s">
        <v>100</v>
      </c>
      <c r="F219" t="str">
        <f t="shared" si="0"/>
        <v xml:space="preserve">     El riesgo afecta la imagen de la entidad con algunos usuarios de relevancia frente al logro de los objetivos</v>
      </c>
    </row>
    <row r="220" spans="1:8" x14ac:dyDescent="0.25">
      <c r="A220" s="83"/>
      <c r="B220" s="31"/>
      <c r="C220" s="31"/>
      <c r="E220" t="s">
        <v>99</v>
      </c>
      <c r="F220" t="str">
        <f t="shared" si="0"/>
        <v xml:space="preserve">     El riesgo afecta la imagen de de la entidad con efecto publicitario sostenido a nivel de sector administrativo, nivel departamental o municipal</v>
      </c>
    </row>
    <row r="221" spans="1:8" x14ac:dyDescent="0.25">
      <c r="A221" s="83"/>
      <c r="B221" s="31" t="str" cm="1">
        <f t="array" ref="B221:B223">_xlfn.UNIQUE(Tabla1[[#All],[Criterios]])</f>
        <v>Criterios</v>
      </c>
      <c r="C221" s="31"/>
      <c r="E221" t="s">
        <v>118</v>
      </c>
      <c r="F221" t="str">
        <f t="shared" si="0"/>
        <v xml:space="preserve">     El riesgo afecta la imagen de la entidad a nivel nacional, con efecto publicitarios sostenible a nivel país</v>
      </c>
    </row>
    <row r="222" spans="1:8" x14ac:dyDescent="0.25">
      <c r="A222" s="83"/>
      <c r="B222" s="31" t="str">
        <v>Afectación Económica o presupuestal</v>
      </c>
      <c r="C222" s="31"/>
    </row>
    <row r="223" spans="1:8" x14ac:dyDescent="0.25">
      <c r="B223" s="31" t="str">
        <v>Pérdida Reputacional</v>
      </c>
      <c r="C223" s="31"/>
      <c r="F223" s="34" t="s">
        <v>147</v>
      </c>
    </row>
    <row r="224" spans="1:8" x14ac:dyDescent="0.25">
      <c r="B224" s="21"/>
      <c r="C224" s="21"/>
      <c r="F224" s="34" t="s">
        <v>148</v>
      </c>
    </row>
    <row r="225" spans="2:4" x14ac:dyDescent="0.25">
      <c r="B225" s="21"/>
      <c r="C225" s="21"/>
    </row>
    <row r="226" spans="2:4" x14ac:dyDescent="0.25">
      <c r="B226" s="21"/>
      <c r="C226" s="21"/>
    </row>
    <row r="227" spans="2:4" x14ac:dyDescent="0.25">
      <c r="B227" s="21"/>
      <c r="C227" s="21"/>
      <c r="D227" s="21"/>
    </row>
    <row r="228" spans="2:4" x14ac:dyDescent="0.25">
      <c r="B228" s="21"/>
      <c r="C228" s="21"/>
      <c r="D228" s="21"/>
    </row>
    <row r="229" spans="2:4" x14ac:dyDescent="0.25">
      <c r="B229" s="21"/>
      <c r="C229" s="21"/>
      <c r="D229" s="21"/>
    </row>
    <row r="230" spans="2:4" x14ac:dyDescent="0.25">
      <c r="B230" s="21"/>
      <c r="C230" s="21"/>
      <c r="D230" s="21"/>
    </row>
    <row r="231" spans="2:4" x14ac:dyDescent="0.25">
      <c r="B231" s="21"/>
      <c r="C231" s="21"/>
      <c r="D231" s="21"/>
    </row>
    <row r="232" spans="2:4" x14ac:dyDescent="0.25">
      <c r="B232" s="21"/>
      <c r="C232" s="21"/>
      <c r="D232" s="21"/>
    </row>
  </sheetData>
  <mergeCells count="1">
    <mergeCell ref="B1:D1"/>
  </mergeCells>
  <dataValidations disablePrompts="1" count="1">
    <dataValidation type="list" allowBlank="1" showInputMessage="1" showErrorMessage="1" sqref="G210" xr:uid="{00000000-0002-0000-0500-000000000000}">
      <formula1>$F$210:$F$221</formula1>
    </dataValidation>
  </dataValidation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B1:F16"/>
  <sheetViews>
    <sheetView workbookViewId="0"/>
  </sheetViews>
  <sheetFormatPr baseColWidth="10" defaultColWidth="14.28515625" defaultRowHeight="12.75" x14ac:dyDescent="0.2"/>
  <cols>
    <col min="1" max="2" width="14.28515625" style="88"/>
    <col min="3" max="3" width="17" style="88" customWidth="1"/>
    <col min="4" max="4" width="14.28515625" style="88"/>
    <col min="5" max="5" width="46" style="88" customWidth="1"/>
    <col min="6" max="16384" width="14.28515625" style="88"/>
  </cols>
  <sheetData>
    <row r="1" spans="2:6" ht="24" customHeight="1" thickBot="1" x14ac:dyDescent="0.25">
      <c r="B1" s="537" t="s">
        <v>78</v>
      </c>
      <c r="C1" s="538"/>
      <c r="D1" s="538"/>
      <c r="E1" s="538"/>
      <c r="F1" s="539"/>
    </row>
    <row r="2" spans="2:6" ht="16.5" thickBot="1" x14ac:dyDescent="0.3">
      <c r="B2" s="89"/>
      <c r="C2" s="89"/>
      <c r="D2" s="89"/>
      <c r="E2" s="89"/>
      <c r="F2" s="89"/>
    </row>
    <row r="3" spans="2:6" ht="16.5" thickBot="1" x14ac:dyDescent="0.25">
      <c r="B3" s="541" t="s">
        <v>64</v>
      </c>
      <c r="C3" s="542"/>
      <c r="D3" s="542"/>
      <c r="E3" s="101" t="s">
        <v>65</v>
      </c>
      <c r="F3" s="102" t="s">
        <v>66</v>
      </c>
    </row>
    <row r="4" spans="2:6" ht="31.5" x14ac:dyDescent="0.2">
      <c r="B4" s="543" t="s">
        <v>67</v>
      </c>
      <c r="C4" s="545" t="s">
        <v>13</v>
      </c>
      <c r="D4" s="90" t="s">
        <v>14</v>
      </c>
      <c r="E4" s="91" t="s">
        <v>68</v>
      </c>
      <c r="F4" s="92">
        <v>0.25</v>
      </c>
    </row>
    <row r="5" spans="2:6" ht="47.25" x14ac:dyDescent="0.2">
      <c r="B5" s="544"/>
      <c r="C5" s="546"/>
      <c r="D5" s="93" t="s">
        <v>15</v>
      </c>
      <c r="E5" s="94" t="s">
        <v>69</v>
      </c>
      <c r="F5" s="95">
        <v>0.15</v>
      </c>
    </row>
    <row r="6" spans="2:6" ht="47.25" x14ac:dyDescent="0.2">
      <c r="B6" s="544"/>
      <c r="C6" s="546"/>
      <c r="D6" s="93" t="s">
        <v>16</v>
      </c>
      <c r="E6" s="94" t="s">
        <v>70</v>
      </c>
      <c r="F6" s="95">
        <v>0.1</v>
      </c>
    </row>
    <row r="7" spans="2:6" ht="63" x14ac:dyDescent="0.2">
      <c r="B7" s="544"/>
      <c r="C7" s="546" t="s">
        <v>17</v>
      </c>
      <c r="D7" s="93" t="s">
        <v>10</v>
      </c>
      <c r="E7" s="94" t="s">
        <v>71</v>
      </c>
      <c r="F7" s="95">
        <v>0.25</v>
      </c>
    </row>
    <row r="8" spans="2:6" ht="31.5" x14ac:dyDescent="0.2">
      <c r="B8" s="544"/>
      <c r="C8" s="546"/>
      <c r="D8" s="93" t="s">
        <v>9</v>
      </c>
      <c r="E8" s="94" t="s">
        <v>72</v>
      </c>
      <c r="F8" s="95">
        <v>0.15</v>
      </c>
    </row>
    <row r="9" spans="2:6" ht="47.25" x14ac:dyDescent="0.2">
      <c r="B9" s="544" t="s">
        <v>162</v>
      </c>
      <c r="C9" s="546" t="s">
        <v>18</v>
      </c>
      <c r="D9" s="93" t="s">
        <v>19</v>
      </c>
      <c r="E9" s="94" t="s">
        <v>73</v>
      </c>
      <c r="F9" s="96" t="s">
        <v>74</v>
      </c>
    </row>
    <row r="10" spans="2:6" ht="63" x14ac:dyDescent="0.2">
      <c r="B10" s="544"/>
      <c r="C10" s="546"/>
      <c r="D10" s="93" t="s">
        <v>20</v>
      </c>
      <c r="E10" s="94" t="s">
        <v>75</v>
      </c>
      <c r="F10" s="96" t="s">
        <v>74</v>
      </c>
    </row>
    <row r="11" spans="2:6" ht="47.25" x14ac:dyDescent="0.2">
      <c r="B11" s="544"/>
      <c r="C11" s="546" t="s">
        <v>21</v>
      </c>
      <c r="D11" s="93" t="s">
        <v>22</v>
      </c>
      <c r="E11" s="94" t="s">
        <v>76</v>
      </c>
      <c r="F11" s="96" t="s">
        <v>74</v>
      </c>
    </row>
    <row r="12" spans="2:6" ht="47.25" x14ac:dyDescent="0.2">
      <c r="B12" s="544"/>
      <c r="C12" s="546"/>
      <c r="D12" s="93" t="s">
        <v>23</v>
      </c>
      <c r="E12" s="94" t="s">
        <v>77</v>
      </c>
      <c r="F12" s="96" t="s">
        <v>74</v>
      </c>
    </row>
    <row r="13" spans="2:6" ht="31.5" x14ac:dyDescent="0.2">
      <c r="B13" s="544"/>
      <c r="C13" s="546" t="s">
        <v>24</v>
      </c>
      <c r="D13" s="93" t="s">
        <v>119</v>
      </c>
      <c r="E13" s="94" t="s">
        <v>122</v>
      </c>
      <c r="F13" s="96" t="s">
        <v>74</v>
      </c>
    </row>
    <row r="14" spans="2:6" ht="32.25" thickBot="1" x14ac:dyDescent="0.25">
      <c r="B14" s="547"/>
      <c r="C14" s="548"/>
      <c r="D14" s="97" t="s">
        <v>120</v>
      </c>
      <c r="E14" s="98" t="s">
        <v>121</v>
      </c>
      <c r="F14" s="99" t="s">
        <v>74</v>
      </c>
    </row>
    <row r="15" spans="2:6" ht="49.5" customHeight="1" x14ac:dyDescent="0.2">
      <c r="B15" s="540" t="s">
        <v>159</v>
      </c>
      <c r="C15" s="540"/>
      <c r="D15" s="540"/>
      <c r="E15" s="540"/>
      <c r="F15" s="540"/>
    </row>
    <row r="16" spans="2:6" ht="27" customHeight="1" x14ac:dyDescent="0.25">
      <c r="B16" s="100"/>
    </row>
  </sheetData>
  <mergeCells count="10">
    <mergeCell ref="B1:F1"/>
    <mergeCell ref="B15:F15"/>
    <mergeCell ref="B3:D3"/>
    <mergeCell ref="B4:B8"/>
    <mergeCell ref="C4:C6"/>
    <mergeCell ref="C7:C8"/>
    <mergeCell ref="B9:B14"/>
    <mergeCell ref="C9:C10"/>
    <mergeCell ref="C11:C12"/>
    <mergeCell ref="C13: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E19"/>
  <sheetViews>
    <sheetView topLeftCell="A4" workbookViewId="0">
      <selection activeCell="B13" sqref="B13:B19"/>
    </sheetView>
  </sheetViews>
  <sheetFormatPr baseColWidth="10" defaultRowHeight="15" x14ac:dyDescent="0.25"/>
  <sheetData>
    <row r="2" spans="2:5" x14ac:dyDescent="0.25">
      <c r="B2" t="s">
        <v>31</v>
      </c>
      <c r="E2" t="s">
        <v>133</v>
      </c>
    </row>
    <row r="3" spans="2:5" x14ac:dyDescent="0.25">
      <c r="B3" t="s">
        <v>32</v>
      </c>
      <c r="E3" t="s">
        <v>132</v>
      </c>
    </row>
    <row r="4" spans="2:5" x14ac:dyDescent="0.25">
      <c r="B4" t="s">
        <v>137</v>
      </c>
      <c r="E4" t="s">
        <v>134</v>
      </c>
    </row>
    <row r="5" spans="2:5" x14ac:dyDescent="0.25">
      <c r="B5" t="s">
        <v>136</v>
      </c>
    </row>
    <row r="8" spans="2:5" x14ac:dyDescent="0.25">
      <c r="B8" t="s">
        <v>86</v>
      </c>
    </row>
    <row r="9" spans="2:5" x14ac:dyDescent="0.25">
      <c r="B9" t="s">
        <v>40</v>
      </c>
    </row>
    <row r="10" spans="2:5" x14ac:dyDescent="0.25">
      <c r="B10" t="s">
        <v>41</v>
      </c>
    </row>
    <row r="13" spans="2:5" x14ac:dyDescent="0.25">
      <c r="B13" t="s">
        <v>129</v>
      </c>
    </row>
    <row r="14" spans="2:5" x14ac:dyDescent="0.25">
      <c r="B14" t="s">
        <v>123</v>
      </c>
    </row>
    <row r="15" spans="2:5" x14ac:dyDescent="0.25">
      <c r="B15" t="s">
        <v>126</v>
      </c>
    </row>
    <row r="16" spans="2:5" x14ac:dyDescent="0.25">
      <c r="B16" t="s">
        <v>124</v>
      </c>
    </row>
    <row r="17" spans="2:2" x14ac:dyDescent="0.25">
      <c r="B17" t="s">
        <v>125</v>
      </c>
    </row>
    <row r="18" spans="2:2" x14ac:dyDescent="0.25">
      <c r="B18" t="s">
        <v>127</v>
      </c>
    </row>
    <row r="19" spans="2:2" x14ac:dyDescent="0.25">
      <c r="B19" t="s">
        <v>128</v>
      </c>
    </row>
  </sheetData>
  <sortState xmlns:xlrd2="http://schemas.microsoft.com/office/spreadsheetml/2017/richdata2" ref="B2:B5">
    <sortCondition ref="B2:B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21"/>
  <sheetViews>
    <sheetView workbookViewId="0">
      <selection activeCell="A19" sqref="A19"/>
    </sheetView>
  </sheetViews>
  <sheetFormatPr baseColWidth="10" defaultRowHeight="12.75" x14ac:dyDescent="0.2"/>
  <cols>
    <col min="1" max="1" width="32.85546875" style="8" customWidth="1"/>
    <col min="2" max="16384" width="11.42578125" style="8"/>
  </cols>
  <sheetData>
    <row r="3" spans="1:1" x14ac:dyDescent="0.2">
      <c r="A3" s="9" t="s">
        <v>14</v>
      </c>
    </row>
    <row r="4" spans="1:1" x14ac:dyDescent="0.2">
      <c r="A4" s="9" t="s">
        <v>15</v>
      </c>
    </row>
    <row r="5" spans="1:1" x14ac:dyDescent="0.2">
      <c r="A5" s="9" t="s">
        <v>16</v>
      </c>
    </row>
    <row r="6" spans="1:1" x14ac:dyDescent="0.2">
      <c r="A6" s="9" t="s">
        <v>10</v>
      </c>
    </row>
    <row r="7" spans="1:1" x14ac:dyDescent="0.2">
      <c r="A7" s="9" t="s">
        <v>9</v>
      </c>
    </row>
    <row r="8" spans="1:1" x14ac:dyDescent="0.2">
      <c r="A8" s="9" t="s">
        <v>19</v>
      </c>
    </row>
    <row r="9" spans="1:1" x14ac:dyDescent="0.2">
      <c r="A9" s="9" t="s">
        <v>20</v>
      </c>
    </row>
    <row r="10" spans="1:1" x14ac:dyDescent="0.2">
      <c r="A10" s="9" t="s">
        <v>22</v>
      </c>
    </row>
    <row r="11" spans="1:1" x14ac:dyDescent="0.2">
      <c r="A11" s="9" t="s">
        <v>23</v>
      </c>
    </row>
    <row r="12" spans="1:1" x14ac:dyDescent="0.2">
      <c r="A12" s="9" t="s">
        <v>25</v>
      </c>
    </row>
    <row r="13" spans="1:1" x14ac:dyDescent="0.2">
      <c r="A13" s="9" t="s">
        <v>26</v>
      </c>
    </row>
    <row r="14" spans="1:1" x14ac:dyDescent="0.2">
      <c r="A14" s="9" t="s">
        <v>27</v>
      </c>
    </row>
    <row r="16" spans="1:1" x14ac:dyDescent="0.2">
      <c r="A16" s="9" t="s">
        <v>30</v>
      </c>
    </row>
    <row r="17" spans="1:1" x14ac:dyDescent="0.2">
      <c r="A17" s="9" t="s">
        <v>31</v>
      </c>
    </row>
    <row r="18" spans="1:1" x14ac:dyDescent="0.2">
      <c r="A18" s="9" t="s">
        <v>32</v>
      </c>
    </row>
    <row r="20" spans="1:1" x14ac:dyDescent="0.2">
      <c r="A20" s="9" t="s">
        <v>40</v>
      </c>
    </row>
    <row r="21" spans="1:1" x14ac:dyDescent="0.2">
      <c r="A21" s="9"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Intructivo</vt:lpstr>
      <vt:lpstr>Mapa final</vt:lpstr>
      <vt:lpstr>Matriz Calor Inherente</vt:lpstr>
      <vt:lpstr>Matriz Calor Residual</vt:lpstr>
      <vt:lpstr>Tabla probabilidad</vt:lpstr>
      <vt:lpstr>Tabla Impacto</vt:lpstr>
      <vt:lpstr>Tabla Valoración controles</vt:lpstr>
      <vt:lpstr>Opciones Tratamiento</vt:lpstr>
      <vt:lpstr>Hoja1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Myrian Cubillos Benavides</dc:creator>
  <cp:lastModifiedBy>SANDRA ANGARITA</cp:lastModifiedBy>
  <cp:lastPrinted>2020-05-13T01:12:22Z</cp:lastPrinted>
  <dcterms:created xsi:type="dcterms:W3CDTF">2020-03-24T23:12:47Z</dcterms:created>
  <dcterms:modified xsi:type="dcterms:W3CDTF">2021-12-20T20:54:25Z</dcterms:modified>
</cp:coreProperties>
</file>