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F93FF84D-3FDC-4378-861F-FC901A0372B3}"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s>
  <calcPr calcId="191029"/>
  <pivotCaches>
    <pivotCache cacheId="0"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I16" i="1" s="1"/>
  <c r="Q16" i="1"/>
  <c r="X17" i="1" s="1"/>
  <c r="T16" i="1"/>
  <c r="K17" i="1"/>
  <c r="K11" i="1"/>
  <c r="Q11" i="1"/>
  <c r="T11" i="1"/>
  <c r="X16" i="1" l="1"/>
  <c r="Y16" i="1" s="1"/>
  <c r="Z16" i="1" l="1"/>
  <c r="Q12" i="1"/>
  <c r="X12" i="1" s="1"/>
  <c r="Z12" i="1" s="1"/>
  <c r="T12" i="1"/>
  <c r="Q13" i="1"/>
  <c r="T13" i="1"/>
  <c r="Q14" i="1"/>
  <c r="T14" i="1"/>
  <c r="Q15" i="1"/>
  <c r="T15" i="1"/>
  <c r="AB13" i="1" l="1"/>
  <c r="AA13" i="1" s="1"/>
  <c r="X15" i="1"/>
  <c r="Z15" i="1" s="1"/>
  <c r="AB12" i="1"/>
  <c r="AA12" i="1" s="1"/>
  <c r="AB14" i="1"/>
  <c r="AA14" i="1" s="1"/>
  <c r="AB15" i="1"/>
  <c r="AA15" i="1" s="1"/>
  <c r="X13" i="1"/>
  <c r="Z13" i="1" s="1"/>
  <c r="X14" i="1"/>
  <c r="Z14" i="1" s="1"/>
  <c r="Y12" i="1"/>
  <c r="T10" i="1"/>
  <c r="Q10" i="1"/>
  <c r="H10" i="1"/>
  <c r="I10" i="1" s="1"/>
  <c r="K62" i="1"/>
  <c r="K59" i="1"/>
  <c r="K57" i="1"/>
  <c r="K31" i="1"/>
  <c r="K69" i="1"/>
  <c r="K29" i="1"/>
  <c r="K49" i="1"/>
  <c r="K60" i="1"/>
  <c r="K54" i="1"/>
  <c r="K30" i="1"/>
  <c r="K38" i="1"/>
  <c r="K48" i="1"/>
  <c r="K27" i="1"/>
  <c r="K35" i="1"/>
  <c r="K63" i="1"/>
  <c r="K47" i="1"/>
  <c r="K56" i="1"/>
  <c r="K39" i="1"/>
  <c r="K24" i="1"/>
  <c r="K65" i="1"/>
  <c r="K50" i="1"/>
  <c r="K66" i="1"/>
  <c r="K37" i="1"/>
  <c r="K41" i="1"/>
  <c r="K21" i="1"/>
  <c r="K19" i="1"/>
  <c r="K55" i="1"/>
  <c r="K18" i="1"/>
  <c r="K32" i="1"/>
  <c r="K26" i="1"/>
  <c r="K33" i="1"/>
  <c r="K42" i="1"/>
  <c r="K20" i="1"/>
  <c r="K36" i="1"/>
  <c r="K67" i="1"/>
  <c r="K23" i="1"/>
  <c r="K68" i="1"/>
  <c r="K53" i="1"/>
  <c r="K43" i="1"/>
  <c r="K25" i="1"/>
  <c r="K51" i="1"/>
  <c r="K61" i="1"/>
  <c r="K44" i="1"/>
  <c r="K45" i="1"/>
  <c r="AC12" i="1" l="1"/>
  <c r="Y15" i="1"/>
  <c r="AC15" i="1" s="1"/>
  <c r="Y13" i="1"/>
  <c r="AC13" i="1" s="1"/>
  <c r="Y14" i="1"/>
  <c r="AC14"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Q47" i="1"/>
  <c r="Q41"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51" i="1"/>
  <c r="Q51" i="1"/>
  <c r="T50" i="1"/>
  <c r="Q50" i="1"/>
  <c r="T49" i="1"/>
  <c r="Q49" i="1"/>
  <c r="T48" i="1"/>
  <c r="Q48" i="1"/>
  <c r="T47" i="1"/>
  <c r="T46" i="1"/>
  <c r="Q46" i="1"/>
  <c r="H46" i="1"/>
  <c r="I46" i="1" s="1"/>
  <c r="T45" i="1"/>
  <c r="Q45" i="1"/>
  <c r="T44" i="1"/>
  <c r="Q44" i="1"/>
  <c r="T43" i="1"/>
  <c r="Q43" i="1"/>
  <c r="T42" i="1"/>
  <c r="Q42" i="1"/>
  <c r="T41" i="1"/>
  <c r="T40" i="1"/>
  <c r="H40" i="1"/>
  <c r="I40"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Q22" i="1"/>
  <c r="H22" i="1"/>
  <c r="I22" i="1" s="1"/>
  <c r="T21" i="1"/>
  <c r="Q21" i="1"/>
  <c r="T20" i="1"/>
  <c r="Q20" i="1"/>
  <c r="T19" i="1"/>
  <c r="Q19" i="1"/>
  <c r="T18" i="1"/>
  <c r="Q18" i="1"/>
  <c r="AB50" i="1" l="1"/>
  <c r="AA50" i="1" s="1"/>
  <c r="AB51" i="1"/>
  <c r="AA51" i="1" s="1"/>
  <c r="X64" i="1"/>
  <c r="X58" i="1"/>
  <c r="X52" i="1"/>
  <c r="X46" i="1"/>
  <c r="X50" i="1"/>
  <c r="X51" i="1"/>
  <c r="X40" i="1"/>
  <c r="X34" i="1"/>
  <c r="X28" i="1"/>
  <c r="X22" i="1"/>
  <c r="Y64" i="1" l="1"/>
  <c r="Z64" i="1"/>
  <c r="X65" i="1" s="1"/>
  <c r="Y65" i="1" s="1"/>
  <c r="Y58" i="1"/>
  <c r="Z58" i="1"/>
  <c r="X59" i="1" s="1"/>
  <c r="Z59" i="1" s="1"/>
  <c r="X60" i="1" s="1"/>
  <c r="Y52" i="1"/>
  <c r="Z52" i="1"/>
  <c r="X53" i="1" s="1"/>
  <c r="Z53" i="1" s="1"/>
  <c r="X54" i="1" s="1"/>
  <c r="Y51" i="1"/>
  <c r="Z51" i="1"/>
  <c r="Y50" i="1"/>
  <c r="Z50" i="1"/>
  <c r="Y46" i="1"/>
  <c r="Z46" i="1"/>
  <c r="Y40" i="1"/>
  <c r="Z40" i="1"/>
  <c r="X41" i="1" s="1"/>
  <c r="Z41" i="1" s="1"/>
  <c r="X42" i="1" s="1"/>
  <c r="Y34" i="1"/>
  <c r="Z34" i="1"/>
  <c r="Y28" i="1"/>
  <c r="Z28" i="1"/>
  <c r="X29" i="1" s="1"/>
  <c r="Z29" i="1" s="1"/>
  <c r="X30" i="1" s="1"/>
  <c r="Y30" i="1" s="1"/>
  <c r="Y22" i="1"/>
  <c r="Z22" i="1"/>
  <c r="X23" i="1" s="1"/>
  <c r="Y23" i="1" s="1"/>
  <c r="Y59" i="1" l="1"/>
  <c r="Y53" i="1"/>
  <c r="Z23" i="1"/>
  <c r="X24" i="1" s="1"/>
  <c r="Y24" i="1" s="1"/>
  <c r="Y41" i="1"/>
  <c r="Y29" i="1"/>
  <c r="Y42" i="1"/>
  <c r="Z42" i="1"/>
  <c r="Z60" i="1"/>
  <c r="X61" i="1" s="1"/>
  <c r="Y60" i="1"/>
  <c r="Z54" i="1"/>
  <c r="X55" i="1" s="1"/>
  <c r="Y54" i="1"/>
  <c r="Z65" i="1"/>
  <c r="X66" i="1" s="1"/>
  <c r="X35" i="1"/>
  <c r="X47" i="1"/>
  <c r="X48"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AC50" i="1"/>
  <c r="AC51" i="1"/>
  <c r="Y61" i="1" l="1"/>
  <c r="Z61" i="1"/>
  <c r="Y55" i="1"/>
  <c r="Z55" i="1"/>
  <c r="X56" i="1" s="1"/>
  <c r="Z24" i="1"/>
  <c r="X25" i="1" s="1"/>
  <c r="Z25" i="1" s="1"/>
  <c r="Y48" i="1"/>
  <c r="Z48" i="1"/>
  <c r="X49" i="1" s="1"/>
  <c r="Y66" i="1"/>
  <c r="Z66" i="1"/>
  <c r="X67" i="1" s="1"/>
  <c r="Y47" i="1"/>
  <c r="Z47" i="1"/>
  <c r="X43" i="1"/>
  <c r="Y35" i="1"/>
  <c r="Z35" i="1"/>
  <c r="X36" i="1" s="1"/>
  <c r="Y36" i="1" s="1"/>
  <c r="X32" i="1"/>
  <c r="Y32" i="1" s="1"/>
  <c r="X31" i="1"/>
  <c r="X18" i="1"/>
  <c r="Y18" i="1" s="1"/>
  <c r="Z36" i="1" l="1"/>
  <c r="X37" i="1" s="1"/>
  <c r="Z37" i="1" s="1"/>
  <c r="X38" i="1" s="1"/>
  <c r="Y56" i="1"/>
  <c r="Z56" i="1"/>
  <c r="X57" i="1" s="1"/>
  <c r="X62" i="1"/>
  <c r="X63" i="1"/>
  <c r="Y25" i="1"/>
  <c r="Y43" i="1"/>
  <c r="Z43" i="1"/>
  <c r="X44" i="1" s="1"/>
  <c r="Y44" i="1" s="1"/>
  <c r="Y49" i="1"/>
  <c r="Z49" i="1"/>
  <c r="X26" i="1"/>
  <c r="Z67" i="1"/>
  <c r="Y67" i="1"/>
  <c r="Y31" i="1"/>
  <c r="Z31" i="1"/>
  <c r="Z32" i="1"/>
  <c r="X33" i="1" s="1"/>
  <c r="Z18" i="1"/>
  <c r="X19" i="1" s="1"/>
  <c r="Y19" i="1" s="1"/>
  <c r="Y37" i="1" l="1"/>
  <c r="Y63" i="1"/>
  <c r="Z63" i="1"/>
  <c r="Y62" i="1"/>
  <c r="Z62" i="1"/>
  <c r="Y57" i="1"/>
  <c r="Z57" i="1"/>
  <c r="X68" i="1"/>
  <c r="X69" i="1"/>
  <c r="Z44" i="1"/>
  <c r="X45" i="1" s="1"/>
  <c r="Y45" i="1" s="1"/>
  <c r="Z38" i="1"/>
  <c r="X39" i="1" s="1"/>
  <c r="Y38" i="1"/>
  <c r="Y26" i="1"/>
  <c r="Z26" i="1"/>
  <c r="X27" i="1" s="1"/>
  <c r="Y27" i="1" s="1"/>
  <c r="Y33" i="1"/>
  <c r="Z33" i="1"/>
  <c r="Z19" i="1"/>
  <c r="X20" i="1" s="1"/>
  <c r="Z20" i="1" s="1"/>
  <c r="X21" i="1" s="1"/>
  <c r="X10" i="1"/>
  <c r="Y10" i="1" s="1"/>
  <c r="Y69" i="1" l="1"/>
  <c r="Z69" i="1"/>
  <c r="Y68" i="1"/>
  <c r="Z68" i="1"/>
  <c r="Y39" i="1"/>
  <c r="Z39" i="1"/>
  <c r="Z45" i="1"/>
  <c r="Z27" i="1"/>
  <c r="Y20" i="1"/>
  <c r="Y21" i="1"/>
  <c r="Z21" i="1"/>
  <c r="Z10" i="1" l="1"/>
  <c r="AB29" i="1" l="1"/>
  <c r="AB66" i="1"/>
  <c r="AB59" i="1"/>
  <c r="AB58" i="1"/>
  <c r="AB41" i="1"/>
  <c r="AB53" i="1"/>
  <c r="AB52" i="1"/>
  <c r="AA52" i="1" s="1"/>
  <c r="AB23" i="1"/>
  <c r="AB47" i="1"/>
  <c r="AB46" i="1"/>
  <c r="AA46" i="1" s="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A41" i="1"/>
  <c r="AB42" i="1"/>
  <c r="AA42" i="1" s="1"/>
  <c r="AB43" i="1"/>
  <c r="V32" i="19"/>
  <c r="P42" i="19"/>
  <c r="J12" i="19"/>
  <c r="J32" i="19"/>
  <c r="AB52" i="19"/>
  <c r="AC46" i="1"/>
  <c r="J22" i="19"/>
  <c r="V22" i="19"/>
  <c r="J52" i="19"/>
  <c r="AH12" i="19"/>
  <c r="J42" i="19"/>
  <c r="AH42" i="19"/>
  <c r="P32" i="19"/>
  <c r="AB12" i="19"/>
  <c r="AH32" i="19"/>
  <c r="AB32" i="19"/>
  <c r="AB42" i="19"/>
  <c r="V42" i="19"/>
  <c r="V12" i="19"/>
  <c r="V52" i="19"/>
  <c r="AB22" i="19"/>
  <c r="AH52" i="19"/>
  <c r="AH22" i="19"/>
  <c r="P22" i="19"/>
  <c r="P12" i="19"/>
  <c r="P52" i="19"/>
  <c r="AB48" i="1"/>
  <c r="AA48" i="1" s="1"/>
  <c r="AB49" i="1"/>
  <c r="AA49" i="1" s="1"/>
  <c r="AA47"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C41" i="1"/>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C48" i="1"/>
  <c r="AD12" i="19"/>
  <c r="AD32" i="19"/>
  <c r="AD22" i="19"/>
  <c r="X52" i="19"/>
  <c r="AD52" i="19"/>
  <c r="L42" i="19"/>
  <c r="R42" i="19"/>
  <c r="AJ21" i="19"/>
  <c r="AD31" i="19"/>
  <c r="R21" i="19"/>
  <c r="AD41" i="19"/>
  <c r="AJ11" i="19"/>
  <c r="AJ51" i="19"/>
  <c r="AC42" i="1"/>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AC47" i="1"/>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AC49" i="1"/>
  <c r="M52" i="19"/>
  <c r="S12" i="19"/>
  <c r="M32" i="19"/>
  <c r="S52" i="19"/>
  <c r="Y52" i="19"/>
  <c r="Y42" i="19"/>
  <c r="AK12" i="19"/>
  <c r="S22" i="19"/>
  <c r="AE12" i="19"/>
  <c r="Y22" i="19"/>
  <c r="S32" i="19"/>
  <c r="AK52" i="19"/>
  <c r="M22" i="19"/>
  <c r="AK32" i="19"/>
  <c r="AE22" i="19"/>
  <c r="AE42" i="19"/>
  <c r="Y32" i="19"/>
  <c r="M42" i="19"/>
  <c r="Y12" i="19"/>
  <c r="AE52" i="19"/>
  <c r="AK22" i="19"/>
  <c r="S42" i="19"/>
  <c r="AA43" i="1"/>
  <c r="AB45" i="1"/>
  <c r="AA45" i="1" s="1"/>
  <c r="AB44" i="1"/>
  <c r="AA44" i="1" s="1"/>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C44" i="1"/>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C45" i="1"/>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AC43" i="1"/>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0" i="1"/>
  <c r="L40" i="1" s="1"/>
  <c r="K46" i="1"/>
  <c r="L46" i="1" s="1"/>
  <c r="K10" i="1"/>
  <c r="L10" i="1" s="1"/>
  <c r="K28" i="1"/>
  <c r="L28" i="1" s="1"/>
  <c r="K34" i="1"/>
  <c r="L34" i="1" s="1"/>
  <c r="K64" i="1"/>
  <c r="L64" i="1" s="1"/>
  <c r="K58" i="1"/>
  <c r="L58" i="1" s="1"/>
  <c r="K22" i="1"/>
  <c r="L22" i="1" s="1"/>
  <c r="K52" i="1"/>
  <c r="L52" i="1" s="1"/>
  <c r="Z42" i="18" l="1"/>
  <c r="AF18" i="18"/>
  <c r="T18" i="18"/>
  <c r="Z26" i="18"/>
  <c r="AF34" i="18"/>
  <c r="AL34" i="18"/>
  <c r="AF42" i="18"/>
  <c r="N42" i="18"/>
  <c r="T10" i="18"/>
  <c r="Z18" i="18"/>
  <c r="N58" i="1"/>
  <c r="AL10" i="18"/>
  <c r="AL42" i="18"/>
  <c r="AL26" i="18"/>
  <c r="AF26" i="18"/>
  <c r="N34" i="18"/>
  <c r="Z10" i="18"/>
  <c r="M58" i="1"/>
  <c r="N18" i="18"/>
  <c r="AF10" i="18"/>
  <c r="T26" i="18"/>
  <c r="N26" i="18"/>
  <c r="T34" i="18"/>
  <c r="AL18" i="18"/>
  <c r="T42" i="18"/>
  <c r="N10" i="18"/>
  <c r="Z34" i="18"/>
  <c r="AB38" i="18"/>
  <c r="AB22" i="18"/>
  <c r="P22" i="18"/>
  <c r="V30" i="18"/>
  <c r="AB30" i="18"/>
  <c r="AB14" i="18"/>
  <c r="M10" i="1"/>
  <c r="AB10" i="1" s="1"/>
  <c r="AA10" i="1" s="1"/>
  <c r="AH30" i="18"/>
  <c r="J30" i="18"/>
  <c r="J22" i="18"/>
  <c r="P38" i="18"/>
  <c r="V38" i="18"/>
  <c r="AB6" i="18"/>
  <c r="N10" i="1"/>
  <c r="P14" i="18"/>
  <c r="J38" i="18"/>
  <c r="V22" i="18"/>
  <c r="AH6" i="18"/>
  <c r="V14" i="18"/>
  <c r="V6" i="18"/>
  <c r="J6" i="18"/>
  <c r="AH14" i="18"/>
  <c r="P30" i="18"/>
  <c r="AH38" i="18"/>
  <c r="AH22" i="18"/>
  <c r="J14" i="18"/>
  <c r="P6" i="18"/>
  <c r="AH12" i="18"/>
  <c r="V12" i="18"/>
  <c r="J20" i="18"/>
  <c r="V28" i="18"/>
  <c r="J44" i="18"/>
  <c r="AH44" i="18"/>
  <c r="AB28" i="18"/>
  <c r="P28" i="18"/>
  <c r="AH28" i="18"/>
  <c r="N64" i="1"/>
  <c r="V36" i="18"/>
  <c r="P12" i="18"/>
  <c r="V20" i="18"/>
  <c r="M64" i="1"/>
  <c r="AB64" i="1" s="1"/>
  <c r="AA64" i="1" s="1"/>
  <c r="AH20" i="18"/>
  <c r="AB20" i="18"/>
  <c r="P44" i="18"/>
  <c r="J28" i="18"/>
  <c r="AB12" i="18"/>
  <c r="P20" i="18"/>
  <c r="AB36" i="18"/>
  <c r="P36" i="18"/>
  <c r="J12" i="18"/>
  <c r="AB44" i="18"/>
  <c r="AH36" i="18"/>
  <c r="V44" i="18"/>
  <c r="J36" i="18"/>
  <c r="AH42" i="18"/>
  <c r="V18" i="18"/>
  <c r="AB26" i="18"/>
  <c r="AB34" i="18"/>
  <c r="AH26" i="18"/>
  <c r="AB42" i="18"/>
  <c r="V26" i="18"/>
  <c r="AH18" i="18"/>
  <c r="V42" i="18"/>
  <c r="J34" i="18"/>
  <c r="P26" i="18"/>
  <c r="J10" i="18"/>
  <c r="V10" i="18"/>
  <c r="M46" i="1"/>
  <c r="AB10" i="18"/>
  <c r="J42" i="18"/>
  <c r="J18" i="18"/>
  <c r="P34" i="18"/>
  <c r="N46" i="1"/>
  <c r="AB18" i="18"/>
  <c r="AH34" i="18"/>
  <c r="J26" i="18"/>
  <c r="P10" i="18"/>
  <c r="AH10" i="18"/>
  <c r="V34" i="18"/>
  <c r="P18" i="18"/>
  <c r="P42" i="18"/>
  <c r="R34" i="18"/>
  <c r="X42" i="18"/>
  <c r="L34" i="18"/>
  <c r="AD34" i="18"/>
  <c r="AJ42" i="18"/>
  <c r="AD10" i="18"/>
  <c r="R10" i="18"/>
  <c r="R42" i="18"/>
  <c r="L42" i="18"/>
  <c r="X26" i="18"/>
  <c r="L26" i="18"/>
  <c r="AJ18" i="18"/>
  <c r="X18" i="18"/>
  <c r="N52" i="1"/>
  <c r="AJ26" i="18"/>
  <c r="R18" i="18"/>
  <c r="X34" i="18"/>
  <c r="AJ10" i="18"/>
  <c r="AD26" i="18"/>
  <c r="AD42" i="18"/>
  <c r="AJ34" i="18"/>
  <c r="X10" i="18"/>
  <c r="R26" i="18"/>
  <c r="AD18" i="18"/>
  <c r="M52" i="1"/>
  <c r="L10" i="18"/>
  <c r="L18" i="18"/>
  <c r="M34" i="1"/>
  <c r="AB34" i="1" s="1"/>
  <c r="AA34" i="1" s="1"/>
  <c r="L16" i="18"/>
  <c r="R40" i="18"/>
  <c r="R24" i="18"/>
  <c r="L40" i="18"/>
  <c r="L8" i="18"/>
  <c r="X16" i="18"/>
  <c r="X32" i="18"/>
  <c r="R32" i="18"/>
  <c r="AJ40" i="18"/>
  <c r="AJ16" i="18"/>
  <c r="R16" i="18"/>
  <c r="R8" i="18"/>
  <c r="AD40" i="18"/>
  <c r="AD32" i="18"/>
  <c r="AJ32" i="18"/>
  <c r="AD24" i="18"/>
  <c r="AD8" i="18"/>
  <c r="L24" i="18"/>
  <c r="X40" i="18"/>
  <c r="X24" i="18"/>
  <c r="AJ8" i="18"/>
  <c r="N34" i="1"/>
  <c r="AJ24" i="18"/>
  <c r="L32" i="18"/>
  <c r="AD16" i="18"/>
  <c r="X8" i="18"/>
  <c r="AL40" i="18"/>
  <c r="Z16" i="18"/>
  <c r="T8" i="18"/>
  <c r="T24" i="18"/>
  <c r="AF16" i="18"/>
  <c r="AL24" i="18"/>
  <c r="AF24" i="18"/>
  <c r="T16" i="18"/>
  <c r="AL8" i="18"/>
  <c r="Z32" i="18"/>
  <c r="N8" i="18"/>
  <c r="N32" i="18"/>
  <c r="M40" i="1"/>
  <c r="AB40" i="1" s="1"/>
  <c r="AA40" i="1" s="1"/>
  <c r="N16" i="18"/>
  <c r="N40" i="1"/>
  <c r="Z8" i="18"/>
  <c r="N24" i="18"/>
  <c r="AF32" i="18"/>
  <c r="AF40" i="18"/>
  <c r="Z24" i="18"/>
  <c r="AL16" i="18"/>
  <c r="T32" i="18"/>
  <c r="T40" i="18"/>
  <c r="AL32" i="18"/>
  <c r="Z40" i="18"/>
  <c r="N40" i="18"/>
  <c r="AF8" i="18"/>
  <c r="AF30" i="18"/>
  <c r="T14" i="18"/>
  <c r="Z22" i="18"/>
  <c r="AL38" i="18"/>
  <c r="T30" i="18"/>
  <c r="N14" i="18"/>
  <c r="T38" i="18"/>
  <c r="AL6" i="18"/>
  <c r="T22" i="18"/>
  <c r="Z14" i="18"/>
  <c r="AL14" i="18"/>
  <c r="Z38" i="18"/>
  <c r="N22" i="18"/>
  <c r="AF22" i="18"/>
  <c r="Z6" i="18"/>
  <c r="N6" i="18"/>
  <c r="M22" i="1"/>
  <c r="AB22" i="1" s="1"/>
  <c r="AA22" i="1" s="1"/>
  <c r="AF6" i="18"/>
  <c r="AF14" i="18"/>
  <c r="AF38" i="18"/>
  <c r="N38" i="18"/>
  <c r="N22" i="1"/>
  <c r="AL30" i="18"/>
  <c r="Z30" i="18"/>
  <c r="AL22" i="18"/>
  <c r="N30" i="18"/>
  <c r="T6" i="18"/>
  <c r="J40" i="18"/>
  <c r="J8" i="18"/>
  <c r="AB40" i="18"/>
  <c r="AB32" i="18"/>
  <c r="AH32" i="18"/>
  <c r="AB8" i="18"/>
  <c r="AB24" i="18"/>
  <c r="J16" i="18"/>
  <c r="J24" i="18"/>
  <c r="P32" i="18"/>
  <c r="J32" i="18"/>
  <c r="V24" i="18"/>
  <c r="P8" i="18"/>
  <c r="P24" i="18"/>
  <c r="P16" i="18"/>
  <c r="AH16" i="18"/>
  <c r="P40" i="18"/>
  <c r="V16" i="18"/>
  <c r="V32" i="18"/>
  <c r="N28" i="1"/>
  <c r="M28" i="1"/>
  <c r="AB28" i="1" s="1"/>
  <c r="AA28" i="1" s="1"/>
  <c r="V8" i="18"/>
  <c r="AB16" i="18"/>
  <c r="AH24" i="18"/>
  <c r="V40" i="18"/>
  <c r="AH8" i="18"/>
  <c r="AH40" i="18"/>
  <c r="M16" i="1"/>
  <c r="AB16" i="1" s="1"/>
  <c r="AA16" i="1" s="1"/>
  <c r="N16" i="1"/>
  <c r="AD30" i="18"/>
  <c r="X6" i="18"/>
  <c r="L38" i="18"/>
  <c r="R30" i="18"/>
  <c r="AD14" i="18"/>
  <c r="X22" i="18"/>
  <c r="AJ6" i="18"/>
  <c r="L6" i="18"/>
  <c r="AD6" i="18"/>
  <c r="AD22" i="18"/>
  <c r="X38" i="18"/>
  <c r="R14" i="18"/>
  <c r="AD38" i="18"/>
  <c r="L14" i="18"/>
  <c r="R38" i="18"/>
  <c r="R6" i="18"/>
  <c r="AJ14" i="18"/>
  <c r="X14" i="18"/>
  <c r="X30" i="18"/>
  <c r="L30" i="18"/>
  <c r="L22" i="18"/>
  <c r="AJ38" i="18"/>
  <c r="AJ30" i="18"/>
  <c r="AJ22" i="18"/>
  <c r="R22" i="18"/>
  <c r="V25" i="19" l="1"/>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 r="AB21" i="19"/>
  <c r="AC40" i="1"/>
  <c r="AB31" i="19"/>
  <c r="V31" i="19"/>
  <c r="V21" i="19"/>
  <c r="AH51" i="19"/>
  <c r="P31" i="19"/>
  <c r="AH41" i="19"/>
  <c r="AB51" i="19"/>
  <c r="AH21" i="19"/>
  <c r="AH31" i="19"/>
  <c r="AH11" i="19"/>
  <c r="J11" i="19"/>
  <c r="J31" i="19"/>
  <c r="P41" i="19"/>
  <c r="P21" i="19"/>
  <c r="AB11" i="19"/>
  <c r="V51" i="19"/>
  <c r="J41" i="19"/>
  <c r="V11" i="19"/>
  <c r="AB41" i="19"/>
  <c r="J21" i="19"/>
  <c r="V41" i="19"/>
  <c r="P51" i="19"/>
  <c r="J51" i="19"/>
  <c r="P11" i="19"/>
  <c r="J39" i="19"/>
  <c r="P9" i="19"/>
  <c r="AH9" i="19"/>
  <c r="P29" i="19"/>
  <c r="J49" i="19"/>
  <c r="V19" i="19"/>
  <c r="J9" i="19"/>
  <c r="AB39" i="19"/>
  <c r="AB9" i="19"/>
  <c r="J29" i="19"/>
  <c r="AB49" i="19"/>
  <c r="P19" i="19"/>
  <c r="AH19" i="19"/>
  <c r="AH49" i="19"/>
  <c r="V39" i="19"/>
  <c r="J19" i="19"/>
  <c r="AB29" i="19"/>
  <c r="V49" i="19"/>
  <c r="AH29" i="19"/>
  <c r="AC28" i="1"/>
  <c r="P39" i="19"/>
  <c r="V9" i="19"/>
  <c r="V29" i="19"/>
  <c r="P49" i="19"/>
  <c r="AH39" i="19"/>
  <c r="AB19" i="19"/>
  <c r="AC16" i="1"/>
  <c r="AH7" i="19"/>
  <c r="V47" i="19"/>
  <c r="V7" i="19"/>
  <c r="P17" i="19"/>
  <c r="AB17" i="19"/>
  <c r="P7" i="19"/>
  <c r="P47" i="19"/>
  <c r="J37" i="19"/>
  <c r="AH37" i="19"/>
  <c r="V17" i="19"/>
  <c r="J7" i="19"/>
  <c r="AH27" i="19"/>
  <c r="J47" i="19"/>
  <c r="AB27" i="19"/>
  <c r="AB37" i="19"/>
  <c r="P27" i="19"/>
  <c r="AH47" i="19"/>
  <c r="V37" i="19"/>
  <c r="AB47" i="19"/>
  <c r="V27" i="19"/>
  <c r="J17" i="19"/>
  <c r="J27" i="19"/>
  <c r="AB7" i="19"/>
  <c r="P37" i="19"/>
  <c r="AH17"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AB28" i="19"/>
  <c r="V38" i="19"/>
  <c r="AH28" i="19"/>
  <c r="AB38" i="19"/>
  <c r="V48" i="19"/>
  <c r="P8" i="19"/>
  <c r="AC22" i="1"/>
  <c r="P38" i="19"/>
  <c r="AH38" i="19"/>
  <c r="P48" i="19"/>
  <c r="AB18" i="19"/>
  <c r="J8" i="19"/>
  <c r="J18" i="19"/>
  <c r="AH8" i="19"/>
  <c r="AB48" i="19"/>
  <c r="V8" i="19"/>
  <c r="AH48" i="19"/>
  <c r="AH18" i="19"/>
  <c r="V18" i="19"/>
  <c r="J38" i="19"/>
  <c r="P18" i="19"/>
  <c r="J28" i="19"/>
  <c r="J48" i="19"/>
  <c r="V28" i="19"/>
  <c r="AB8" i="19"/>
  <c r="P28"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P40" authorId="0" shapeId="0" xr:uid="{37752F88-0F99-49DC-AA3B-AEF4BD27FB14}">
      <text>
        <r>
          <rPr>
            <b/>
            <sz val="9"/>
            <color indexed="81"/>
            <rFont val="Tahoma"/>
            <family val="2"/>
          </rPr>
          <t>UNGRD:</t>
        </r>
        <r>
          <rPr>
            <sz val="9"/>
            <color indexed="81"/>
            <rFont val="Tahoma"/>
            <family val="2"/>
          </rPr>
          <t xml:space="preserve">
Los controles deben ser máximo 3 y deben ser efectivos y se cumplan.</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<sst xmlns="http://schemas.openxmlformats.org/spreadsheetml/2006/main" count="431" uniqueCount="264">
  <si>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</si>
  <si>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</si>
  <si>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</si>
  <si>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</si>
  <si>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</si>
  <si>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</si>
  <si>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</si>
  <si>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</si>
  <si>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</si>
  <si>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</si>
  <si>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</si>
  <si>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</si>
  <si>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</si>
  <si>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</si>
  <si>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</si>
  <si>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</si>
  <si>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</si>
  <si>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</si>
  <si>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</si>
  <si>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</si>
  <si>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</si>
  <si>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</si>
  <si>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</si>
  <si>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</si>
  <si>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</si>
  <si>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</si>
  <si>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</si>
  <si>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</si>
  <si>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</si>
  <si>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</si>
  <si>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</si>
  <si>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</si>
  <si>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</si>
  <si>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</si>
  <si>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</si>
  <si>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</si>
  <si>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</si>
  <si>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</si>
  <si>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</si>
  <si>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</si>
  <si>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</si>
  <si>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</si>
  <si>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</si>
  <si>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</si>
  <si>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</si>
  <si>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</si>
  <si>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</si>
  <si>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</si>
  <si>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</si>
  <si>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</si>
  <si>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</si>
  <si>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</si>
  <si>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</si>
  <si>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</si>
  <si>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</si>
  <si>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</si>
  <si>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</si>
  <si>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</si>
  <si>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</si>
  <si>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</si>
  <si>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</si>
  <si>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</si>
  <si>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</si>
  <si>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</si>
  <si>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</si>
  <si>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</si>
  <si>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</si>
  <si>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</si>
  <si>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</si>
  <si>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</si>
  <si>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</si>
  <si>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</si>
  <si>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</si>
  <si>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</si>
  <si>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</si>
  <si>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</si>
  <si>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</si>
  <si>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</si>
  <si>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</si>
  <si>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</si>
  <si>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</si>
  <si>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</si>
  <si>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</si>
  <si>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</si>
  <si>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</si>
  <si>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</si>
  <si>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</si>
  <si>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</si>
  <si>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</si>
  <si>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</si>
  <si>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</si>
  <si>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</si>
  <si>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</si>
  <si>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</si>
  <si>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</si>
  <si>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</si>
  <si>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</si>
  <si>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</si>
  <si>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</si>
  <si>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</si>
  <si>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</si>
  <si>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</si>
  <si>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</si>
  <si>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</si>
  <si>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</si>
  <si>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</si>
  <si>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</si>
  <si>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</si>
  <si>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</si>
  <si>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</si>
  <si>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</si>
  <si>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</si>
  <si>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</si>
  <si>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</si>
  <si>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</si>
  <si>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</si>
  <si>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</si>
  <si>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</si>
  <si>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</si>
  <si>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</si>
  <si>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</si>
  <si>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</si>
  <si>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</si>
  <si>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</si>
  <si>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</si>
  <si>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</si>
  <si>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</si>
  <si>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</si>
  <si>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</si>
  <si>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</si>
  <si>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</si>
  <si>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</si>
  <si>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</si>
  <si>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</si>
  <si>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</si>
  <si>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</si>
  <si>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</si>
  <si>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</si>
  <si>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</si>
  <si>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</si>
  <si>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</si>
  <si>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</si>
  <si>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</si>
  <si>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</si>
  <si>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</si>
  <si>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</si>
  <si>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</si>
  <si>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</si>
  <si>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</si>
  <si>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</si>
  <si>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</si>
  <si>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</si>
  <si>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</si>
  <si>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</si>
  <si>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</si>
  <si>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</si>
  <si>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</si>
  <si>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</si>
  <si>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</si>
  <si>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</si>
  <si>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</si>
  <si>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</si>
  <si>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</si>
  <si>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</si>
  <si>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</si>
  <si>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</si>
  <si>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</si>
  <si>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</si>
  <si>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</si>
  <si>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</si>
  <si>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</si>
  <si>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</si>
  <si>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</si>
  <si>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</si>
  <si>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</si>
  <si>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</si>
  <si>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</si>
  <si>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</si>
  <si>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</si>
  <si>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</si>
  <si>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</si>
  <si>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</si>
  <si>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</si>
  <si>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</si>
  <si>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</si>
  <si>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</si>
  <si>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</si>
  <si>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</si>
  <si>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</si>
  <si>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</si>
  <si>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</si>
  <si>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</si>
  <si>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</si>
  <si>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</si>
  <si>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</si>
  <si>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</si>
  <si>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</si>
  <si>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</si>
  <si>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</si>
  <si>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</si>
  <si>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</si>
  <si>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</si>
  <si>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</si>
  <si>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</si>
  <si>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</si>
  <si>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</si>
  <si>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</si>
  <si>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</si>
  <si>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</si>
  <si>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</si>
  <si>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</si>
  <si>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</si>
  <si>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</si>
  <si>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Gestión Documental y de Recursos Fisicos</t>
  </si>
  <si>
    <t>Coordinar el desarrollo, implementación, implantación, verificación y mejora continua del Sistema Integrado de Gestión, en aplicación del Modelo Integrado de Planeación y Gestión articulado con la oficina de Control Interno.</t>
  </si>
  <si>
    <t xml:space="preserve"> Omitir la normatividad vigente para la administración de los archivos del IDM de  acuerdo a lo estipulado en el Acuerdo 038 de septiembre 20 de 2002.</t>
  </si>
  <si>
    <t>No están claramente definidas las responsabilidades y actividades de los contratos de apoyo para la Gestión Documental en lo relacionado con este numeral.</t>
  </si>
  <si>
    <t>Posibilidad de afectación reputacional debido a sanciones por parte del ente de control al omitir la normatividad archivística expedida por el Archivo General de la Nación concerniente al Programa de Gestión Documental.</t>
  </si>
  <si>
    <t xml:space="preserve"> El  profesional encargado  del proceso  de Archivo, cada vez que reciba transferencias documentales, revisará que vengan con el FUID (Formato Único de Inventario Documental) y a su vez, validará su registro con las TRD (Tablas de Retención Documental), por medio de la confrontación del inventario documental con cada uno de los expedientes recibidos. Si se identifica que la transferencia está incompleta, se hacen las correcciones respectivas y se devuelve para una nueva entrega, teniendo unos tiempos limites de entrega.
 La evidencia de este proceso es el FUID firmado por las partes, quien elabora, quien entrega y quien recibe. (Trazabilidad).</t>
  </si>
  <si>
    <t>El jefe del proceso definira claramente las actividades y responsabilidades de los contratistas de apoyo de Gestión Documental de manera que se pueda dar cumplimiento a lo definido el numeral mencionado periodicamente.</t>
  </si>
  <si>
    <t xml:space="preserve">Subdirección Administrativa y finanaciera </t>
  </si>
  <si>
    <t>En la fecha que suscriban nuevos contratos de prestación de servicios de apoyo a Gestión Documental</t>
  </si>
  <si>
    <t>Mensual con informe cuatrimestral</t>
  </si>
  <si>
    <t xml:space="preserve">Incendio accidental o provocado, sismo o Inundación. </t>
  </si>
  <si>
    <t>Ausencia de procedimientos y planes en caso de Incendio accidental o provocado, sismo o Inundación.</t>
  </si>
  <si>
    <t>Posibilidad de afectación económica por pérdida de Información y/o memoria documental por catástrofe natural y/o provocada en el Archivo Central e Histórico de la entidad.</t>
  </si>
  <si>
    <t>El líder del proceso de Gestión Documental  verificara el mantenimiento de las instalaciones del archivo y la ejecución del cronograma del plan de emergencias.</t>
  </si>
  <si>
    <t>El jefe del proceso definira el plan de emergencias periodico donde se contemplen los procedimientos y acciones necesarios para preservar la información en caso de incendio, sismo inundación u otra catástrofe natural.</t>
  </si>
  <si>
    <t>Subdirección Administrativa y finanaciera -  Contratista de apoyo en SST - Líder del proceso de Gestión documental</t>
  </si>
  <si>
    <t>Septiembre 30 /2021</t>
  </si>
  <si>
    <t xml:space="preserve"> Instalaciones de almacenamiento   fisicas y ambientales en mal estado. </t>
  </si>
  <si>
    <t>Falta de recursos y planes para mejorar las instalaciones de almacenamiento y conservación de los documentos.</t>
  </si>
  <si>
    <t xml:space="preserve">Posibilidad de afectación económica por pérdida de Información y/o memoria documental por no contar con unas instalaciones físicas y ambientales apropiadas en el Archivo Central e Histórico de la entidad. </t>
  </si>
  <si>
    <t xml:space="preserve">El líder del proceso de Gestión Documental  gestionara los recursos necesarios para la reparación de las instalaciones del archivo de la entidad  y compra de equipos necesarios para el saneamiento ambiental, de igual manera se podra apoyar en el cronograma de Sistema Integrado de Conservacion. </t>
  </si>
  <si>
    <t>El jefe del proceso fijará un  cronograma de mantenimiento donde se contemplen las operaciones y acciones necesarias para mejorar las instalaciones donde se salvaguarda el acervo documental.</t>
  </si>
  <si>
    <t xml:space="preserve">Subdirección Administrativa y finanaciera - Tecnico Operativo - Lider del proceso de Gestión documental - Contratista Apoyo Manejo Ambiental </t>
  </si>
  <si>
    <t>Octubre a Diciembre 1 /2021</t>
  </si>
  <si>
    <t>Registro y actualización de las compras en el inventaro no causadas.</t>
  </si>
  <si>
    <t xml:space="preserve"> Manejo inadecuado del  debido procedimiento del  registro de los inventarios. </t>
  </si>
  <si>
    <t>El líder del proceso de Gestión Documental gestionara para que se definan claramente las responsabilidades y actividades de los servidores públicos, teniendo en cuenta contratar gente con experiencia y hacer cronograma de capacitaciones continuas para contar con personal calificado en el manejo del archivo.</t>
  </si>
  <si>
    <t xml:space="preserve">El jefe del proceso especificará claramente las tareas y labores de los contratistas de apoyo de Gestión Documental a contratar, contando con personal idóneo para dar cumplimiento y manejo a la Política de Gestión Documental. </t>
  </si>
  <si>
    <t>Subdirección Administrativa y finanaciera -  Lider del proceso de Gestión documental.</t>
  </si>
  <si>
    <t>En la fecha que suscriban nuevos contratos de prestación de servicios de apoyo a Gestión Documental y capacitaciones Agosto/2021</t>
  </si>
  <si>
    <t>Desconocer el empleo y aplicación de las Tablas de Retención Documental.</t>
  </si>
  <si>
    <t xml:space="preserve">No se cuenta con personal idóneo para las debidas funciones del archivo y falta  capacitación y sensibilización que brinden herramientas prácticas al momento del uso de las TRD.. </t>
  </si>
  <si>
    <t>Posibilidad de afectación reputacional por pérdida de imagen de la entidad por los entes de control, empleados y usuarios externos, generados por el incumplimiento en el uso y aplicación de las de Tablas de Retención Documental.</t>
  </si>
  <si>
    <t xml:space="preserve">Negligencia del funcionario, personal no competente por falta de conocimiento de la ley lo que conlleva a vencimineto de los terminos de la misma para dar respuesta a los derechos de peticion radicados por los ciudadanos. </t>
  </si>
  <si>
    <t xml:space="preserve">Falta de control y buen manejo de la ley que permitan evitar sanciones por  extemporaneidad o por no presentar respuestas a los ciudadanos. </t>
  </si>
  <si>
    <t xml:space="preserve">Posibilidad de afectación reputacional  por  la falta de respuesta oportuna debido  a las peticiones y solicitudes de los ciudadanos. </t>
  </si>
  <si>
    <t xml:space="preserve">El líder  del proceso implementará el libro radicador dentro del proceso y dará uso del aplicativo SAGA con el fin de mitigar sanciones buscando así  que  los derechos de peticion se asienten en los mismos agregando la fecha y firma del funcionario responsable cada vez que se realice este tipo de actividad. </t>
  </si>
  <si>
    <t xml:space="preserve">El jefe del proceso en conjunto con los responsables de ventanilla única  radicarán las PQRS que llegan a la entidad en el libro radicador y en el aplicativo SAGA  con el fin de  realizar seguimiento periodicamente teniendo en cuenta los tiempos de respuesta según la ley. </t>
  </si>
  <si>
    <t>Director General, Responsable de la Ventanilla única y funcionarios responsables de dar respuesta.</t>
  </si>
  <si>
    <t>En la fecha que suscriban nuevos contratos de prestación de servicios de apoyo a Gestión Documental y capacitaciones Agosto/2022</t>
  </si>
  <si>
    <t>El líder del proceso responsable deberá presentar informe a la oficina de Control Interno de acuerdo al control descrito y al plan de acción teniendo en cuenta la fecha de seguimiento.</t>
  </si>
  <si>
    <t xml:space="preserve">Inicia con la necesidad de establecer un programa de gestión documental el cual es responsabilidad del Grupo de Archivo y Gestión Documental de la institución el cual esta  coordinado por la Dirección General y por la oficina de Subdirección Administrativa y Financiera. </t>
  </si>
  <si>
    <t>Aprobó:  Luis Ernesto Ramirez Valencia -Director General</t>
  </si>
  <si>
    <t>Revisó:  Maricela Salazar Quintero - Líder del Proceso</t>
  </si>
  <si>
    <t xml:space="preserve">                       Elaboró:  Jhannier Jhoan Jaramillo Tabima - Contratista de Apoyo</t>
  </si>
  <si>
    <r>
      <rPr>
        <sz val="18"/>
        <rFont val="Arial"/>
        <family val="2"/>
      </rPr>
      <t>Posibilidad de afectación económica por la falta de registro y actualización de las compras que se realicen afectando el buen funcionamiento en el area contable con respecto a la adquisición de bienes (Inventarios) debido al mal uso y el incumplimiento  de la norma dentro de  la institución</t>
    </r>
    <r>
      <rPr>
        <sz val="18"/>
        <color theme="1"/>
        <rFont val="Arial"/>
        <family val="2"/>
      </rPr>
      <t xml:space="preserve">. </t>
    </r>
  </si>
  <si>
    <r>
      <rPr>
        <b/>
        <sz val="18"/>
        <color theme="9" tint="-0.249977111117893"/>
        <rFont val="Arial Narrow"/>
        <family val="2"/>
      </rPr>
      <t xml:space="preserve">*Nota: </t>
    </r>
    <r>
      <rPr>
        <sz val="18"/>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</si>
  <si>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GESTION DOCUMENTAL Y RECURSOS FISICOS</t>
  </si>
  <si>
    <t>MAPA DE RIESGOS</t>
  </si>
  <si>
    <t xml:space="preserve">VERSION 5 </t>
  </si>
  <si>
    <t>DICIEMBRE DE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</si>
</sst>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4" x14ac:knownFonts="1">
    <font>
      <sz val="11"/>
      <color theme="1"/>
      <name val="Calibri"/>
      <family val="2"/>
      <scheme val="minor"/>
    </font>
    <font>
      <sz val="11"/>
      <name val="Arial Narrow"/>
      <family val="2"/>
    </font>
    <font>
      <sz val="10"/>
      <color rgb="FF000000"/>
      <name val="Arial Narrow"/>
      <family val="2"/>
    </font>
    <font>
      <b/>
      <sz val="11"/>
      <color theme="1"/>
      <name val="Arial Narrow"/>
      <family val="2"/>
    </font>
    <font>
      <sz val="10"/>
      <color theme="1"/>
      <name val="Calibri"/>
      <family val="2"/>
      <scheme val="minor"/>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b/>
      <sz val="9"/>
      <color indexed="81"/>
      <name val="Tahoma"/>
      <family val="2"/>
    </font>
    <font>
      <sz val="9"/>
      <color indexed="81"/>
      <name val="Tahoma"/>
      <family val="2"/>
    </font>
    <font>
      <sz val="20"/>
      <color theme="1"/>
      <name val="Arial Narrow"/>
      <family val="2"/>
    </font>
    <font>
      <b/>
      <sz val="20"/>
      <color theme="1"/>
      <name val="Arial Narrow"/>
      <family val="2"/>
    </font>
    <font>
      <b/>
      <sz val="18"/>
      <color theme="1"/>
      <name val="Arial"/>
      <family val="2"/>
    </font>
    <font>
      <sz val="18"/>
      <color theme="1"/>
      <name val="Arial"/>
      <family val="2"/>
    </font>
    <font>
      <sz val="18"/>
      <color rgb="FF000000"/>
      <name val="Arial"/>
      <family val="2"/>
    </font>
    <font>
      <sz val="18"/>
      <name val="Arial Narrow"/>
      <family val="2"/>
    </font>
    <font>
      <b/>
      <sz val="18"/>
      <color theme="9" tint="-0.249977111117893"/>
      <name val="Arial Narrow"/>
      <family val="2"/>
    </font>
  </fonts>
  <fills count="1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theme="0"/>
      </patternFill>
    </fill>
    <fill>
      <patternFill patternType="solid">
        <fgColor theme="0"/>
        <bgColor rgb="FFFF0000"/>
      </patternFill>
    </fill>
  </fills>
  <borders count="71">
    <border>
      <left/>
      <right/>
      <top/>
      <bottom/>
      <diagonal/>
    </border>
    <border>
      <left style="dotted">
        <color rgb="FFF79646"/>
      </left>
      <right style="dotted">
        <color rgb="FFF79646"/>
      </right>
      <top style="dotted">
        <color rgb="FFF79646"/>
      </top>
      <bottom style="dotted">
        <color rgb="FFF79646"/>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auto="1"/>
      </top>
      <bottom/>
      <diagonal/>
    </border>
  </borders>
  <cellStyleXfs count="5">
    <xf numFmtId="0" fontId="0" fillId="0" borderId="0"/>
    <xf numFmtId="9" fontId="12" fillId="0" borderId="0" applyFont="0" applyFill="0" applyBorder="0" applyAlignment="0" applyProtection="0"/>
    <xf numFmtId="0" fontId="44" fillId="0" borderId="0"/>
    <xf numFmtId="0" fontId="45" fillId="0" borderId="0"/>
    <xf numFmtId="0" fontId="4" fillId="0" borderId="0"/>
  </cellStyleXfs>
  <cellXfs count="472">
    <xf numFmtId="0" fontId="0" fillId="0" borderId="0" xfId="0"/>
    <xf numFmtId="0" fontId="4" fillId="0" borderId="0" xfId="0" applyFont="1"/>
    <xf numFmtId="0" fontId="2" fillId="0" borderId="1" xfId="0" applyFont="1" applyBorder="1" applyAlignment="1">
      <alignment horizontal="left" vertical="center" wrapText="1" indent="1" readingOrder="1"/>
    </xf>
    <xf numFmtId="0" fontId="6" fillId="0" borderId="0" xfId="0" applyFont="1" applyAlignment="1">
      <alignment horizontal="center" vertical="center" wrapText="1"/>
    </xf>
    <xf numFmtId="0" fontId="7" fillId="6" borderId="0" xfId="0" applyFont="1" applyFill="1" applyAlignment="1">
      <alignment horizontal="center" vertical="center" wrapText="1" readingOrder="1"/>
    </xf>
    <xf numFmtId="0" fontId="8" fillId="5" borderId="2" xfId="0" applyFont="1" applyFill="1" applyBorder="1" applyAlignment="1">
      <alignment horizontal="center" vertical="center" wrapText="1" readingOrder="1"/>
    </xf>
    <xf numFmtId="0" fontId="8" fillId="0" borderId="2" xfId="0" applyFont="1" applyBorder="1" applyAlignment="1">
      <alignment horizontal="justify" vertical="center" wrapText="1" readingOrder="1"/>
    </xf>
    <xf numFmtId="9" fontId="8" fillId="0" borderId="2" xfId="0" applyNumberFormat="1" applyFont="1" applyBorder="1" applyAlignment="1">
      <alignment horizontal="center" vertical="center" wrapText="1" readingOrder="1"/>
    </xf>
    <xf numFmtId="0" fontId="8" fillId="7" borderId="1" xfId="0" applyFont="1" applyFill="1" applyBorder="1" applyAlignment="1">
      <alignment horizontal="center" vertical="center" wrapText="1" readingOrder="1"/>
    </xf>
    <xf numFmtId="0" fontId="8" fillId="0" borderId="1" xfId="0" applyFont="1" applyBorder="1" applyAlignment="1">
      <alignment horizontal="justify" vertical="center" wrapText="1" readingOrder="1"/>
    </xf>
    <xf numFmtId="9" fontId="8" fillId="0" borderId="1" xfId="0" applyNumberFormat="1" applyFont="1" applyBorder="1" applyAlignment="1">
      <alignment horizontal="center" vertical="center" wrapText="1" readingOrder="1"/>
    </xf>
    <xf numFmtId="0" fontId="8" fillId="4" borderId="1" xfId="0" applyFont="1" applyFill="1" applyBorder="1" applyAlignment="1">
      <alignment horizontal="center" vertical="center" wrapText="1" readingOrder="1"/>
    </xf>
    <xf numFmtId="0" fontId="8" fillId="8" borderId="1" xfId="0" applyFont="1" applyFill="1" applyBorder="1" applyAlignment="1">
      <alignment horizontal="center" vertical="center" wrapText="1" readingOrder="1"/>
    </xf>
    <xf numFmtId="0" fontId="9" fillId="9" borderId="1" xfId="0" applyFont="1" applyFill="1" applyBorder="1" applyAlignment="1">
      <alignment horizontal="center" vertical="center" wrapText="1" readingOrder="1"/>
    </xf>
    <xf numFmtId="0" fontId="13" fillId="0" borderId="0" xfId="0" applyFont="1"/>
    <xf numFmtId="0" fontId="11" fillId="0" borderId="0" xfId="0" applyFont="1"/>
    <xf numFmtId="0" fontId="25" fillId="0" borderId="0" xfId="0" applyFont="1" applyFill="1" applyAlignment="1">
      <alignment vertical="center"/>
    </xf>
    <xf numFmtId="0" fontId="26" fillId="0" borderId="0" xfId="0" applyFont="1" applyFill="1"/>
    <xf numFmtId="0" fontId="24" fillId="0" borderId="0" xfId="0" applyFont="1"/>
    <xf numFmtId="0" fontId="0" fillId="0" borderId="0" xfId="0" pivotButton="1"/>
    <xf numFmtId="0" fontId="10" fillId="0" borderId="0" xfId="0" applyFont="1" applyBorder="1" applyAlignment="1">
      <alignment horizontal="justify" vertical="center" wrapText="1" readingOrder="1"/>
    </xf>
    <xf numFmtId="0" fontId="27" fillId="0" borderId="0" xfId="0" applyFont="1"/>
    <xf numFmtId="0" fontId="29" fillId="6" borderId="0" xfId="0" applyFont="1" applyFill="1" applyAlignment="1">
      <alignment horizontal="center" vertical="center" wrapText="1" readingOrder="1"/>
    </xf>
    <xf numFmtId="0" fontId="30" fillId="0" borderId="2" xfId="0" applyFont="1" applyBorder="1" applyAlignment="1">
      <alignment horizontal="justify" vertical="center" wrapText="1" readingOrder="1"/>
    </xf>
    <xf numFmtId="0" fontId="30" fillId="0" borderId="1" xfId="0" applyFont="1" applyBorder="1" applyAlignment="1">
      <alignment horizontal="justify" vertical="center" wrapText="1" readingOrder="1"/>
    </xf>
    <xf numFmtId="0" fontId="30" fillId="5" borderId="2" xfId="0" applyFont="1" applyFill="1" applyBorder="1" applyAlignment="1">
      <alignment horizontal="center" vertical="center" wrapText="1" readingOrder="1"/>
    </xf>
    <xf numFmtId="0" fontId="30" fillId="7" borderId="1" xfId="0" applyFont="1" applyFill="1" applyBorder="1" applyAlignment="1">
      <alignment horizontal="center" vertical="center" wrapText="1" readingOrder="1"/>
    </xf>
    <xf numFmtId="0" fontId="30" fillId="4" borderId="1" xfId="0" applyFont="1" applyFill="1" applyBorder="1" applyAlignment="1">
      <alignment horizontal="center" vertical="center" wrapText="1" readingOrder="1"/>
    </xf>
    <xf numFmtId="0" fontId="30" fillId="8" borderId="1" xfId="0" applyFont="1" applyFill="1" applyBorder="1" applyAlignment="1">
      <alignment horizontal="center" vertical="center" wrapText="1" readingOrder="1"/>
    </xf>
    <xf numFmtId="0" fontId="31" fillId="9" borderId="1" xfId="0" applyFont="1" applyFill="1" applyBorder="1" applyAlignment="1">
      <alignment horizontal="center" vertical="center" wrapText="1" readingOrder="1"/>
    </xf>
    <xf numFmtId="0" fontId="30" fillId="0" borderId="2" xfId="0" applyFont="1" applyBorder="1" applyAlignment="1">
      <alignment horizontal="center" vertical="center" wrapText="1" readingOrder="1"/>
    </xf>
    <xf numFmtId="0" fontId="30" fillId="0" borderId="1" xfId="0" applyFont="1" applyBorder="1" applyAlignment="1">
      <alignment horizontal="center" vertical="center" wrapText="1" readingOrder="1"/>
    </xf>
    <xf numFmtId="0" fontId="17" fillId="11" borderId="3" xfId="0" applyFont="1" applyFill="1" applyBorder="1" applyAlignment="1" applyProtection="1">
      <alignment horizontal="center" vertical="center" wrapText="1" readingOrder="1"/>
      <protection hidden="1"/>
    </xf>
    <xf numFmtId="0" fontId="17" fillId="11" borderId="10" xfId="0" applyFont="1" applyFill="1" applyBorder="1" applyAlignment="1" applyProtection="1">
      <alignment horizontal="center" vertical="center" wrapText="1" readingOrder="1"/>
      <protection hidden="1"/>
    </xf>
    <xf numFmtId="0" fontId="17" fillId="11" borderId="4" xfId="0" applyFont="1" applyFill="1" applyBorder="1" applyAlignment="1" applyProtection="1">
      <alignment horizontal="center" vertical="center" wrapText="1" readingOrder="1"/>
      <protection hidden="1"/>
    </xf>
    <xf numFmtId="0" fontId="17" fillId="12" borderId="3" xfId="0" applyFont="1" applyFill="1" applyBorder="1" applyAlignment="1" applyProtection="1">
      <alignment horizontal="center" wrapText="1" readingOrder="1"/>
      <protection hidden="1"/>
    </xf>
    <xf numFmtId="0" fontId="17" fillId="12" borderId="10" xfId="0" applyFont="1" applyFill="1" applyBorder="1" applyAlignment="1" applyProtection="1">
      <alignment horizontal="center" wrapText="1" readingOrder="1"/>
      <protection hidden="1"/>
    </xf>
    <xf numFmtId="0" fontId="17" fillId="12" borderId="4" xfId="0" applyFont="1" applyFill="1" applyBorder="1" applyAlignment="1" applyProtection="1">
      <alignment horizontal="center" wrapText="1" readingOrder="1"/>
      <protection hidden="1"/>
    </xf>
    <xf numFmtId="0" fontId="17" fillId="11" borderId="5" xfId="0" applyFont="1" applyFill="1" applyBorder="1" applyAlignment="1" applyProtection="1">
      <alignment horizontal="center" vertical="center" wrapText="1" readingOrder="1"/>
      <protection hidden="1"/>
    </xf>
    <xf numFmtId="0" fontId="17" fillId="11" borderId="0" xfId="0" applyFont="1" applyFill="1" applyBorder="1" applyAlignment="1" applyProtection="1">
      <alignment horizontal="center" vertical="center" wrapText="1" readingOrder="1"/>
      <protection hidden="1"/>
    </xf>
    <xf numFmtId="0" fontId="17" fillId="11" borderId="6" xfId="0" applyFont="1" applyFill="1" applyBorder="1" applyAlignment="1" applyProtection="1">
      <alignment horizontal="center" vertical="center" wrapText="1" readingOrder="1"/>
      <protection hidden="1"/>
    </xf>
    <xf numFmtId="0" fontId="17" fillId="12" borderId="5" xfId="0" applyFont="1" applyFill="1" applyBorder="1" applyAlignment="1" applyProtection="1">
      <alignment horizontal="center" wrapText="1" readingOrder="1"/>
      <protection hidden="1"/>
    </xf>
    <xf numFmtId="0" fontId="17" fillId="12" borderId="0" xfId="0" applyFont="1" applyFill="1" applyBorder="1" applyAlignment="1" applyProtection="1">
      <alignment horizontal="center" wrapText="1" readingOrder="1"/>
      <protection hidden="1"/>
    </xf>
    <xf numFmtId="0" fontId="17" fillId="12" borderId="6" xfId="0" applyFont="1" applyFill="1" applyBorder="1" applyAlignment="1" applyProtection="1">
      <alignment horizontal="center" wrapText="1" readingOrder="1"/>
      <protection hidden="1"/>
    </xf>
    <xf numFmtId="0" fontId="17" fillId="11" borderId="0" xfId="0" applyFont="1" applyFill="1" applyAlignment="1" applyProtection="1">
      <alignment horizontal="center" vertical="center" wrapText="1" readingOrder="1"/>
      <protection hidden="1"/>
    </xf>
    <xf numFmtId="0" fontId="17" fillId="11" borderId="7" xfId="0" applyFont="1" applyFill="1" applyBorder="1" applyAlignment="1" applyProtection="1">
      <alignment horizontal="center" vertical="center" wrapText="1" readingOrder="1"/>
      <protection hidden="1"/>
    </xf>
    <xf numFmtId="0" fontId="17" fillId="11" borderId="9" xfId="0" applyFont="1" applyFill="1" applyBorder="1" applyAlignment="1" applyProtection="1">
      <alignment horizontal="center" vertical="center" wrapText="1" readingOrder="1"/>
      <protection hidden="1"/>
    </xf>
    <xf numFmtId="0" fontId="17" fillId="11" borderId="8" xfId="0" applyFont="1" applyFill="1" applyBorder="1" applyAlignment="1" applyProtection="1">
      <alignment horizontal="center" vertical="center" wrapText="1" readingOrder="1"/>
      <protection hidden="1"/>
    </xf>
    <xf numFmtId="0" fontId="17" fillId="12" borderId="7" xfId="0" applyFont="1" applyFill="1" applyBorder="1" applyAlignment="1" applyProtection="1">
      <alignment horizontal="center" wrapText="1" readingOrder="1"/>
      <protection hidden="1"/>
    </xf>
    <xf numFmtId="0" fontId="17" fillId="12" borderId="9" xfId="0" applyFont="1" applyFill="1" applyBorder="1" applyAlignment="1" applyProtection="1">
      <alignment horizontal="center" wrapText="1" readingOrder="1"/>
      <protection hidden="1"/>
    </xf>
    <xf numFmtId="0" fontId="17" fillId="12" borderId="8" xfId="0" applyFont="1" applyFill="1" applyBorder="1" applyAlignment="1" applyProtection="1">
      <alignment horizontal="center" wrapText="1" readingOrder="1"/>
      <protection hidden="1"/>
    </xf>
    <xf numFmtId="0" fontId="17" fillId="13" borderId="3" xfId="0" applyFont="1" applyFill="1" applyBorder="1" applyAlignment="1" applyProtection="1">
      <alignment horizontal="center" wrapText="1" readingOrder="1"/>
      <protection hidden="1"/>
    </xf>
    <xf numFmtId="0" fontId="17" fillId="13" borderId="10" xfId="0" applyFont="1" applyFill="1" applyBorder="1" applyAlignment="1" applyProtection="1">
      <alignment horizontal="center" wrapText="1" readingOrder="1"/>
      <protection hidden="1"/>
    </xf>
    <xf numFmtId="0" fontId="17" fillId="13" borderId="4" xfId="0" applyFont="1" applyFill="1" applyBorder="1" applyAlignment="1" applyProtection="1">
      <alignment horizontal="center" wrapText="1" readingOrder="1"/>
      <protection hidden="1"/>
    </xf>
    <xf numFmtId="0" fontId="17" fillId="13" borderId="5" xfId="0" applyFont="1" applyFill="1" applyBorder="1" applyAlignment="1" applyProtection="1">
      <alignment horizontal="center" wrapText="1" readingOrder="1"/>
      <protection hidden="1"/>
    </xf>
    <xf numFmtId="0" fontId="17" fillId="13" borderId="0" xfId="0" applyFont="1" applyFill="1" applyBorder="1" applyAlignment="1" applyProtection="1">
      <alignment horizontal="center" wrapText="1" readingOrder="1"/>
      <protection hidden="1"/>
    </xf>
    <xf numFmtId="0" fontId="17" fillId="13" borderId="6" xfId="0" applyFont="1" applyFill="1" applyBorder="1" applyAlignment="1" applyProtection="1">
      <alignment horizontal="center" wrapText="1" readingOrder="1"/>
      <protection hidden="1"/>
    </xf>
    <xf numFmtId="0" fontId="17" fillId="13" borderId="7" xfId="0" applyFont="1" applyFill="1" applyBorder="1" applyAlignment="1" applyProtection="1">
      <alignment horizontal="center" wrapText="1" readingOrder="1"/>
      <protection hidden="1"/>
    </xf>
    <xf numFmtId="0" fontId="17" fillId="13" borderId="9" xfId="0" applyFont="1" applyFill="1" applyBorder="1" applyAlignment="1" applyProtection="1">
      <alignment horizontal="center" wrapText="1" readingOrder="1"/>
      <protection hidden="1"/>
    </xf>
    <xf numFmtId="0" fontId="17" fillId="13" borderId="8" xfId="0" applyFont="1" applyFill="1" applyBorder="1" applyAlignment="1" applyProtection="1">
      <alignment horizontal="center" wrapText="1" readingOrder="1"/>
      <protection hidden="1"/>
    </xf>
    <xf numFmtId="0" fontId="17" fillId="5" borderId="3" xfId="0" applyFont="1" applyFill="1" applyBorder="1" applyAlignment="1" applyProtection="1">
      <alignment horizontal="center" wrapText="1" readingOrder="1"/>
      <protection hidden="1"/>
    </xf>
    <xf numFmtId="0" fontId="17" fillId="5" borderId="10" xfId="0" applyFont="1" applyFill="1" applyBorder="1" applyAlignment="1" applyProtection="1">
      <alignment horizontal="center" wrapText="1" readingOrder="1"/>
      <protection hidden="1"/>
    </xf>
    <xf numFmtId="0" fontId="17" fillId="5" borderId="4" xfId="0" applyFont="1" applyFill="1" applyBorder="1" applyAlignment="1" applyProtection="1">
      <alignment horizontal="center" wrapText="1" readingOrder="1"/>
      <protection hidden="1"/>
    </xf>
    <xf numFmtId="0" fontId="17" fillId="5" borderId="5" xfId="0" applyFont="1" applyFill="1" applyBorder="1" applyAlignment="1" applyProtection="1">
      <alignment horizontal="center" wrapText="1" readingOrder="1"/>
      <protection hidden="1"/>
    </xf>
    <xf numFmtId="0" fontId="17" fillId="5" borderId="0" xfId="0" applyFont="1" applyFill="1" applyBorder="1" applyAlignment="1" applyProtection="1">
      <alignment horizontal="center" wrapText="1" readingOrder="1"/>
      <protection hidden="1"/>
    </xf>
    <xf numFmtId="0" fontId="17" fillId="5" borderId="6" xfId="0" applyFont="1" applyFill="1" applyBorder="1" applyAlignment="1" applyProtection="1">
      <alignment horizontal="center" wrapText="1" readingOrder="1"/>
      <protection hidden="1"/>
    </xf>
    <xf numFmtId="0" fontId="17" fillId="5" borderId="7" xfId="0" applyFont="1" applyFill="1" applyBorder="1" applyAlignment="1" applyProtection="1">
      <alignment horizontal="center" wrapText="1" readingOrder="1"/>
      <protection hidden="1"/>
    </xf>
    <xf numFmtId="0" fontId="17" fillId="5" borderId="9" xfId="0" applyFont="1" applyFill="1" applyBorder="1" applyAlignment="1" applyProtection="1">
      <alignment horizontal="center" wrapText="1" readingOrder="1"/>
      <protection hidden="1"/>
    </xf>
    <xf numFmtId="0" fontId="17" fillId="5" borderId="8" xfId="0" applyFont="1" applyFill="1" applyBorder="1" applyAlignment="1" applyProtection="1">
      <alignment horizontal="center" wrapText="1" readingOrder="1"/>
      <protection hidden="1"/>
    </xf>
    <xf numFmtId="0" fontId="21" fillId="13" borderId="10" xfId="0" applyFont="1" applyFill="1" applyBorder="1" applyAlignment="1" applyProtection="1">
      <alignment horizontal="center" wrapText="1" readingOrder="1"/>
      <protection hidden="1"/>
    </xf>
    <xf numFmtId="0" fontId="0" fillId="3" borderId="0" xfId="0" applyFill="1"/>
    <xf numFmtId="0" fontId="46" fillId="3" borderId="37" xfId="2" applyFont="1" applyFill="1" applyBorder="1" applyProtection="1"/>
    <xf numFmtId="0" fontId="46" fillId="3" borderId="38" xfId="2" applyFont="1" applyFill="1" applyBorder="1" applyProtection="1"/>
    <xf numFmtId="0" fontId="46" fillId="3" borderId="39" xfId="2" applyFont="1" applyFill="1" applyBorder="1" applyProtection="1"/>
    <xf numFmtId="0" fontId="14" fillId="3" borderId="0" xfId="0" applyFont="1" applyFill="1" applyAlignment="1">
      <alignment vertical="center"/>
    </xf>
    <xf numFmtId="0" fontId="4" fillId="3" borderId="0" xfId="0" applyFont="1" applyFill="1"/>
    <xf numFmtId="0" fontId="33" fillId="3" borderId="0" xfId="0" applyFont="1" applyFill="1"/>
    <xf numFmtId="0" fontId="34" fillId="3" borderId="20" xfId="0" applyFont="1" applyFill="1" applyBorder="1" applyAlignment="1">
      <alignment horizontal="center" vertical="center" wrapText="1" readingOrder="1"/>
    </xf>
    <xf numFmtId="0" fontId="35" fillId="3" borderId="20" xfId="0" applyFont="1" applyFill="1" applyBorder="1" applyAlignment="1">
      <alignment horizontal="justify" vertical="center" wrapText="1" readingOrder="1"/>
    </xf>
    <xf numFmtId="9" fontId="34" fillId="3" borderId="29" xfId="0" applyNumberFormat="1"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5" fillId="3" borderId="19" xfId="0" applyFont="1" applyFill="1" applyBorder="1" applyAlignment="1">
      <alignment horizontal="justify" vertical="center" wrapText="1" readingOrder="1"/>
    </xf>
    <xf numFmtId="9" fontId="34" fillId="3" borderId="24" xfId="0" applyNumberFormat="1" applyFont="1" applyFill="1" applyBorder="1" applyAlignment="1">
      <alignment horizontal="center" vertical="center" wrapText="1" readingOrder="1"/>
    </xf>
    <xf numFmtId="0" fontId="35" fillId="3" borderId="24"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35" fillId="3" borderId="26" xfId="0" applyFont="1" applyFill="1" applyBorder="1" applyAlignment="1">
      <alignment horizontal="justify" vertical="center" wrapText="1" readingOrder="1"/>
    </xf>
    <xf numFmtId="0" fontId="35" fillId="3" borderId="27" xfId="0" applyFont="1" applyFill="1" applyBorder="1" applyAlignment="1">
      <alignment horizontal="center" vertical="center" wrapText="1" readingOrder="1"/>
    </xf>
    <xf numFmtId="0" fontId="43" fillId="3" borderId="0" xfId="0" applyFont="1" applyFill="1"/>
    <xf numFmtId="0" fontId="34" fillId="15" borderId="31" xfId="0" applyFont="1" applyFill="1" applyBorder="1" applyAlignment="1">
      <alignment horizontal="center" vertical="center" wrapText="1" readingOrder="1"/>
    </xf>
    <xf numFmtId="0" fontId="34" fillId="15" borderId="32" xfId="0" applyFont="1" applyFill="1" applyBorder="1" applyAlignment="1">
      <alignment horizontal="center" vertical="center" wrapText="1" readingOrder="1"/>
    </xf>
    <xf numFmtId="0" fontId="11" fillId="3" borderId="0" xfId="0" applyFont="1" applyFill="1"/>
    <xf numFmtId="0" fontId="28" fillId="3" borderId="0" xfId="0" applyFont="1" applyFill="1" applyAlignment="1">
      <alignment horizontal="center" vertical="center" wrapText="1"/>
    </xf>
    <xf numFmtId="0" fontId="10" fillId="3" borderId="0" xfId="0" applyFont="1" applyFill="1" applyBorder="1" applyAlignment="1">
      <alignment horizontal="justify" vertical="center" wrapText="1" readingOrder="1"/>
    </xf>
    <xf numFmtId="0" fontId="3" fillId="3" borderId="0" xfId="0" applyFont="1" applyFill="1" applyAlignment="1">
      <alignment vertical="center"/>
    </xf>
    <xf numFmtId="0" fontId="13" fillId="3" borderId="0" xfId="0" applyFont="1" applyFill="1"/>
    <xf numFmtId="0" fontId="3" fillId="3" borderId="0" xfId="0" applyFont="1" applyFill="1" applyAlignment="1">
      <alignment horizontal="left" vertical="center"/>
    </xf>
    <xf numFmtId="0" fontId="46" fillId="3" borderId="5" xfId="2" applyFont="1" applyFill="1" applyBorder="1" applyProtection="1"/>
    <xf numFmtId="0" fontId="51" fillId="3" borderId="0" xfId="0" applyFont="1" applyFill="1" applyBorder="1" applyAlignment="1" applyProtection="1">
      <alignment horizontal="left" vertical="center" wrapText="1"/>
    </xf>
    <xf numFmtId="0" fontId="52" fillId="3" borderId="0" xfId="0" applyFont="1" applyFill="1" applyBorder="1" applyAlignment="1" applyProtection="1">
      <alignment horizontal="left" vertical="top" wrapText="1"/>
    </xf>
    <xf numFmtId="0" fontId="46" fillId="3" borderId="0" xfId="2" applyFont="1" applyFill="1" applyBorder="1" applyProtection="1"/>
    <xf numFmtId="0" fontId="46" fillId="3" borderId="6" xfId="2" applyFont="1" applyFill="1" applyBorder="1" applyProtection="1"/>
    <xf numFmtId="0" fontId="46" fillId="3" borderId="7" xfId="2" applyFont="1" applyFill="1" applyBorder="1" applyProtection="1"/>
    <xf numFmtId="0" fontId="46" fillId="3" borderId="9" xfId="2" applyFont="1" applyFill="1" applyBorder="1" applyProtection="1"/>
    <xf numFmtId="0" fontId="46" fillId="3" borderId="8" xfId="2" applyFont="1" applyFill="1" applyBorder="1" applyProtection="1"/>
    <xf numFmtId="0" fontId="50" fillId="3" borderId="0" xfId="2" applyFont="1" applyFill="1" applyBorder="1" applyAlignment="1" applyProtection="1">
      <alignment horizontal="left" vertical="center" wrapText="1"/>
    </xf>
    <xf numFmtId="0" fontId="46" fillId="3" borderId="0" xfId="2" applyFont="1" applyFill="1" applyBorder="1" applyAlignment="1" applyProtection="1">
      <alignment horizontal="left" vertical="center" wrapText="1"/>
    </xf>
    <xf numFmtId="0" fontId="46" fillId="3" borderId="0" xfId="2" quotePrefix="1" applyFont="1" applyFill="1" applyBorder="1" applyAlignment="1" applyProtection="1">
      <alignment horizontal="left" vertical="center" wrapText="1"/>
    </xf>
    <xf numFmtId="0" fontId="46" fillId="3" borderId="6" xfId="2" applyFont="1" applyFill="1" applyBorder="1" applyAlignment="1" applyProtection="1"/>
    <xf numFmtId="0" fontId="48" fillId="3" borderId="5" xfId="2" quotePrefix="1" applyFont="1" applyFill="1" applyBorder="1" applyAlignment="1" applyProtection="1">
      <alignment horizontal="left" vertical="top" wrapText="1"/>
    </xf>
    <xf numFmtId="0" fontId="49" fillId="3" borderId="0" xfId="2" quotePrefix="1" applyFont="1" applyFill="1" applyBorder="1" applyAlignment="1" applyProtection="1">
      <alignment horizontal="left" vertical="top" wrapText="1"/>
    </xf>
    <xf numFmtId="0" fontId="49" fillId="3" borderId="6" xfId="2" quotePrefix="1" applyFont="1" applyFill="1" applyBorder="1" applyAlignment="1" applyProtection="1">
      <alignment horizontal="left" vertical="top" wrapText="1"/>
    </xf>
    <xf numFmtId="0" fontId="57" fillId="0" borderId="0" xfId="0" applyFont="1" applyAlignment="1">
      <alignment wrapText="1"/>
    </xf>
    <xf numFmtId="0" fontId="57" fillId="3" borderId="0" xfId="0" applyFont="1" applyFill="1" applyAlignment="1">
      <alignment wrapText="1"/>
    </xf>
    <xf numFmtId="0" fontId="58" fillId="0" borderId="0" xfId="0" applyFont="1" applyFill="1" applyAlignment="1">
      <alignment horizontal="center" vertical="center" wrapText="1"/>
    </xf>
    <xf numFmtId="0" fontId="57" fillId="0" borderId="0" xfId="0" applyFont="1" applyAlignment="1">
      <alignment vertical="center" wrapText="1"/>
    </xf>
    <xf numFmtId="0" fontId="57" fillId="3" borderId="0" xfId="0" applyFont="1" applyFill="1" applyBorder="1" applyAlignment="1">
      <alignment wrapText="1"/>
    </xf>
    <xf numFmtId="0" fontId="57" fillId="0" borderId="0" xfId="0" applyFont="1" applyAlignment="1">
      <alignment horizontal="center" vertical="center" wrapText="1"/>
    </xf>
    <xf numFmtId="0" fontId="57" fillId="0" borderId="0" xfId="0" applyFont="1" applyAlignment="1">
      <alignment horizontal="center" wrapText="1"/>
    </xf>
    <xf numFmtId="0" fontId="38" fillId="3" borderId="0" xfId="0" applyFont="1" applyFill="1" applyBorder="1" applyAlignment="1">
      <alignment horizontal="left" vertical="center"/>
    </xf>
    <xf numFmtId="0" fontId="38" fillId="3" borderId="0" xfId="0" applyFont="1" applyFill="1" applyBorder="1" applyAlignment="1">
      <alignment wrapText="1"/>
    </xf>
    <xf numFmtId="0" fontId="60" fillId="3" borderId="62" xfId="0" applyFont="1" applyFill="1" applyBorder="1" applyAlignment="1">
      <alignment horizontal="center" vertical="center" wrapText="1"/>
    </xf>
    <xf numFmtId="0" fontId="60" fillId="3" borderId="64" xfId="0" applyFont="1" applyFill="1" applyBorder="1" applyAlignment="1">
      <alignment horizontal="left" vertical="center" wrapText="1"/>
    </xf>
    <xf numFmtId="0" fontId="60" fillId="3" borderId="64" xfId="0" applyFont="1" applyFill="1" applyBorder="1" applyAlignment="1">
      <alignment horizontal="center" vertical="center" wrapText="1"/>
    </xf>
    <xf numFmtId="0" fontId="60" fillId="3" borderId="64" xfId="0" applyFont="1" applyFill="1" applyBorder="1" applyAlignment="1">
      <alignment wrapText="1"/>
    </xf>
    <xf numFmtId="0" fontId="60" fillId="3" borderId="64" xfId="0" applyFont="1" applyFill="1" applyBorder="1" applyAlignment="1">
      <alignment horizontal="center" wrapText="1"/>
    </xf>
    <xf numFmtId="0" fontId="60" fillId="3" borderId="65" xfId="0" applyFont="1" applyFill="1" applyBorder="1" applyAlignment="1">
      <alignment wrapText="1"/>
    </xf>
    <xf numFmtId="0" fontId="59" fillId="0" borderId="19" xfId="0" applyFont="1" applyFill="1" applyBorder="1" applyAlignment="1">
      <alignment horizontal="center" vertical="center" textRotation="90" wrapText="1"/>
    </xf>
    <xf numFmtId="0" fontId="60" fillId="0" borderId="19" xfId="0" applyFont="1" applyBorder="1" applyAlignment="1" applyProtection="1">
      <alignment horizontal="center" vertical="center" wrapText="1"/>
    </xf>
    <xf numFmtId="0" fontId="60" fillId="0" borderId="19" xfId="0" applyFont="1" applyBorder="1" applyAlignment="1" applyProtection="1">
      <alignment horizontal="center" vertical="center" wrapText="1"/>
      <protection locked="0"/>
    </xf>
    <xf numFmtId="0" fontId="60" fillId="0" borderId="19" xfId="0" applyFont="1" applyBorder="1" applyAlignment="1">
      <alignment horizontal="center" vertical="center" wrapText="1"/>
    </xf>
    <xf numFmtId="0" fontId="6" fillId="0" borderId="19" xfId="0" applyFont="1" applyBorder="1" applyAlignment="1">
      <alignment horizontal="center" vertical="center" wrapText="1"/>
    </xf>
    <xf numFmtId="0" fontId="59" fillId="0" borderId="19" xfId="0" applyFont="1" applyFill="1" applyBorder="1" applyAlignment="1" applyProtection="1">
      <alignment horizontal="center" vertical="center" textRotation="90" wrapText="1"/>
      <protection hidden="1"/>
    </xf>
    <xf numFmtId="9" fontId="60" fillId="0" borderId="19" xfId="0" applyNumberFormat="1" applyFont="1" applyBorder="1" applyAlignment="1" applyProtection="1">
      <alignment horizontal="center" vertical="center" wrapText="1"/>
      <protection hidden="1"/>
    </xf>
    <xf numFmtId="9" fontId="60" fillId="0" borderId="19" xfId="0" applyNumberFormat="1" applyFont="1" applyBorder="1" applyAlignment="1" applyProtection="1">
      <alignment horizontal="center" vertical="center" wrapText="1"/>
      <protection locked="0"/>
    </xf>
    <xf numFmtId="0" fontId="59" fillId="0" borderId="19" xfId="0" applyFont="1" applyBorder="1" applyAlignment="1" applyProtection="1">
      <alignment horizontal="center" vertical="center" textRotation="90" wrapText="1"/>
      <protection hidden="1"/>
    </xf>
    <xf numFmtId="0" fontId="61" fillId="17" borderId="19" xfId="0" applyFont="1" applyFill="1" applyBorder="1" applyAlignment="1">
      <alignment horizontal="center" vertical="center" wrapText="1"/>
    </xf>
    <xf numFmtId="0" fontId="60" fillId="0" borderId="19" xfId="0" applyFont="1" applyBorder="1" applyAlignment="1" applyProtection="1">
      <alignment horizontal="center" vertical="center" wrapText="1"/>
      <protection hidden="1"/>
    </xf>
    <xf numFmtId="0" fontId="60" fillId="0" borderId="19" xfId="0" applyFont="1" applyBorder="1" applyAlignment="1" applyProtection="1">
      <alignment horizontal="center" vertical="center" textRotation="90" wrapText="1"/>
      <protection locked="0"/>
    </xf>
    <xf numFmtId="164" fontId="60" fillId="0" borderId="19" xfId="1" applyNumberFormat="1" applyFont="1" applyBorder="1" applyAlignment="1">
      <alignment horizontal="center" vertical="center" wrapText="1"/>
    </xf>
    <xf numFmtId="0" fontId="60" fillId="17" borderId="19" xfId="0" applyFont="1" applyFill="1" applyBorder="1" applyAlignment="1">
      <alignment horizontal="center" vertical="center" wrapText="1"/>
    </xf>
    <xf numFmtId="0" fontId="60" fillId="16" borderId="19" xfId="0" applyFont="1" applyFill="1" applyBorder="1" applyAlignment="1">
      <alignment horizontal="center" vertical="center" wrapText="1"/>
    </xf>
    <xf numFmtId="14" fontId="60" fillId="0" borderId="19" xfId="0" applyNumberFormat="1" applyFont="1" applyBorder="1" applyAlignment="1">
      <alignment horizontal="center" vertical="center" wrapText="1"/>
    </xf>
    <xf numFmtId="0" fontId="60" fillId="0" borderId="19" xfId="0" applyFont="1" applyBorder="1" applyAlignment="1" applyProtection="1">
      <alignment vertical="center" wrapText="1"/>
    </xf>
    <xf numFmtId="0" fontId="60" fillId="0" borderId="19" xfId="0" applyFont="1" applyBorder="1" applyAlignment="1" applyProtection="1">
      <alignment vertical="center" wrapText="1"/>
      <protection locked="0"/>
    </xf>
    <xf numFmtId="0" fontId="6" fillId="0" borderId="19" xfId="0" applyFont="1" applyBorder="1" applyAlignment="1" applyProtection="1">
      <alignment horizontal="center" vertical="center" wrapText="1"/>
      <protection locked="0"/>
    </xf>
    <xf numFmtId="0" fontId="60" fillId="0" borderId="19" xfId="0" applyFont="1" applyBorder="1" applyAlignment="1" applyProtection="1">
      <alignment vertical="top" wrapText="1"/>
      <protection locked="0"/>
    </xf>
    <xf numFmtId="0" fontId="59" fillId="0" borderId="19" xfId="0" applyFont="1" applyFill="1" applyBorder="1" applyAlignment="1" applyProtection="1">
      <alignment vertical="top" textRotation="90" wrapText="1"/>
      <protection hidden="1"/>
    </xf>
    <xf numFmtId="9" fontId="60" fillId="0" borderId="19" xfId="0" applyNumberFormat="1" applyFont="1" applyBorder="1" applyAlignment="1" applyProtection="1">
      <alignment vertical="top" wrapText="1"/>
      <protection hidden="1"/>
    </xf>
    <xf numFmtId="9" fontId="60" fillId="0" borderId="19" xfId="0" applyNumberFormat="1" applyFont="1" applyBorder="1" applyAlignment="1" applyProtection="1">
      <alignment vertical="top" wrapText="1"/>
      <protection locked="0"/>
    </xf>
    <xf numFmtId="0" fontId="59" fillId="0" borderId="19" xfId="0" applyFont="1" applyBorder="1" applyAlignment="1" applyProtection="1">
      <alignment vertical="top" textRotation="90" wrapText="1"/>
      <protection hidden="1"/>
    </xf>
    <xf numFmtId="0" fontId="60" fillId="0" borderId="19" xfId="0" applyFont="1" applyBorder="1" applyAlignment="1" applyProtection="1">
      <alignment horizontal="center" vertical="top" wrapText="1"/>
    </xf>
    <xf numFmtId="0" fontId="60" fillId="0" borderId="19" xfId="0" applyFont="1" applyBorder="1" applyAlignment="1" applyProtection="1">
      <alignment horizontal="justify" vertical="top" wrapText="1"/>
      <protection locked="0"/>
    </xf>
    <xf numFmtId="0" fontId="60" fillId="0" borderId="19" xfId="0" applyFont="1" applyBorder="1" applyAlignment="1" applyProtection="1">
      <alignment horizontal="center" vertical="top" wrapText="1"/>
      <protection hidden="1"/>
    </xf>
    <xf numFmtId="0" fontId="60" fillId="0" borderId="19" xfId="0" applyFont="1" applyBorder="1" applyAlignment="1" applyProtection="1">
      <alignment horizontal="center" vertical="top" textRotation="90" wrapText="1"/>
      <protection locked="0"/>
    </xf>
    <xf numFmtId="9" fontId="60" fillId="0" borderId="19" xfId="0" applyNumberFormat="1" applyFont="1" applyBorder="1" applyAlignment="1" applyProtection="1">
      <alignment horizontal="center" vertical="top" wrapText="1"/>
      <protection hidden="1"/>
    </xf>
    <xf numFmtId="164" fontId="60" fillId="0" borderId="19" xfId="1" applyNumberFormat="1" applyFont="1" applyBorder="1" applyAlignment="1">
      <alignment horizontal="center" vertical="top" wrapText="1"/>
    </xf>
    <xf numFmtId="0" fontId="59" fillId="0" borderId="19" xfId="0" applyFont="1" applyFill="1" applyBorder="1" applyAlignment="1" applyProtection="1">
      <alignment horizontal="center" vertical="top" textRotation="90" wrapText="1"/>
      <protection hidden="1"/>
    </xf>
    <xf numFmtId="0" fontId="59" fillId="0" borderId="19" xfId="0" applyFont="1" applyBorder="1" applyAlignment="1" applyProtection="1">
      <alignment horizontal="center" vertical="top" textRotation="90" wrapText="1"/>
      <protection hidden="1"/>
    </xf>
    <xf numFmtId="0" fontId="60" fillId="0" borderId="19" xfId="0" applyFont="1" applyBorder="1" applyAlignment="1" applyProtection="1">
      <alignment horizontal="center" vertical="top" wrapText="1"/>
      <protection locked="0"/>
    </xf>
    <xf numFmtId="14" fontId="60" fillId="0" borderId="19" xfId="0" applyNumberFormat="1" applyFont="1" applyBorder="1" applyAlignment="1" applyProtection="1">
      <alignment horizontal="center" vertical="top" wrapText="1"/>
      <protection locked="0"/>
    </xf>
    <xf numFmtId="0" fontId="60" fillId="0" borderId="19" xfId="0" applyFont="1" applyBorder="1" applyAlignment="1" applyProtection="1">
      <alignment vertical="top" wrapText="1"/>
    </xf>
    <xf numFmtId="0" fontId="59" fillId="0" borderId="19" xfId="0" applyFont="1" applyFill="1" applyBorder="1" applyAlignment="1" applyProtection="1">
      <alignment vertical="center" textRotation="90" wrapText="1"/>
      <protection hidden="1"/>
    </xf>
    <xf numFmtId="9" fontId="60" fillId="0" borderId="19" xfId="0" applyNumberFormat="1" applyFont="1" applyBorder="1" applyAlignment="1" applyProtection="1">
      <alignment vertical="center" wrapText="1"/>
      <protection hidden="1"/>
    </xf>
    <xf numFmtId="9" fontId="60" fillId="0" borderId="19" xfId="0" applyNumberFormat="1" applyFont="1" applyBorder="1" applyAlignment="1" applyProtection="1">
      <alignment vertical="center" wrapText="1"/>
      <protection locked="0"/>
    </xf>
    <xf numFmtId="0" fontId="59" fillId="0" borderId="19" xfId="0" applyFont="1" applyBorder="1" applyAlignment="1" applyProtection="1">
      <alignment vertical="center" textRotation="90" wrapText="1"/>
      <protection hidden="1"/>
    </xf>
    <xf numFmtId="0" fontId="6" fillId="0" borderId="19" xfId="0" applyFont="1" applyBorder="1" applyAlignment="1" applyProtection="1">
      <alignment vertical="center" wrapText="1"/>
      <protection locked="0"/>
    </xf>
    <xf numFmtId="0" fontId="60" fillId="0" borderId="19" xfId="0" applyFont="1" applyBorder="1" applyAlignment="1" applyProtection="1">
      <alignment horizontal="justify" vertical="center" wrapText="1"/>
      <protection locked="0"/>
    </xf>
    <xf numFmtId="0" fontId="6" fillId="3" borderId="19" xfId="0" applyFont="1" applyFill="1" applyBorder="1" applyAlignment="1">
      <alignment horizontal="center" vertical="center" wrapText="1"/>
    </xf>
    <xf numFmtId="0" fontId="6" fillId="16" borderId="19" xfId="0" applyFont="1" applyFill="1" applyBorder="1" applyAlignment="1">
      <alignment horizontal="center" vertical="center" wrapText="1"/>
    </xf>
    <xf numFmtId="0" fontId="6" fillId="3" borderId="19" xfId="0" applyFont="1" applyFill="1" applyBorder="1" applyAlignment="1">
      <alignment horizontal="center" wrapText="1"/>
    </xf>
    <xf numFmtId="0" fontId="6" fillId="0" borderId="19" xfId="0" applyFont="1" applyBorder="1" applyAlignment="1">
      <alignment horizontal="center" wrapText="1"/>
    </xf>
    <xf numFmtId="9" fontId="60" fillId="0" borderId="19" xfId="0" applyNumberFormat="1" applyFont="1" applyBorder="1" applyAlignment="1" applyProtection="1">
      <alignment horizontal="center" vertical="top" wrapText="1"/>
      <protection locked="0"/>
    </xf>
    <xf numFmtId="164" fontId="60" fillId="9" borderId="19" xfId="1" applyNumberFormat="1" applyFont="1" applyFill="1" applyBorder="1" applyAlignment="1">
      <alignment horizontal="center" vertical="top" wrapText="1"/>
    </xf>
    <xf numFmtId="0" fontId="6" fillId="0" borderId="19" xfId="0" applyFont="1" applyBorder="1" applyAlignment="1" applyProtection="1">
      <alignment horizontal="center" vertical="top" wrapText="1"/>
      <protection locked="0"/>
    </xf>
    <xf numFmtId="0" fontId="6" fillId="0" borderId="19" xfId="0" applyFont="1" applyBorder="1" applyAlignment="1">
      <alignment wrapText="1"/>
    </xf>
    <xf numFmtId="0" fontId="60" fillId="3" borderId="19" xfId="0" applyFont="1" applyFill="1" applyBorder="1" applyAlignment="1" applyProtection="1">
      <alignment horizontal="center" vertical="center" wrapText="1"/>
      <protection locked="0"/>
    </xf>
    <xf numFmtId="0" fontId="6" fillId="0" borderId="19" xfId="0" applyFont="1" applyBorder="1" applyAlignment="1" applyProtection="1">
      <alignment vertical="top" wrapText="1"/>
      <protection locked="0"/>
    </xf>
    <xf numFmtId="0" fontId="59" fillId="0" borderId="19" xfId="0" applyFont="1" applyFill="1" applyBorder="1" applyAlignment="1" applyProtection="1">
      <alignment vertical="top" wrapText="1"/>
      <protection hidden="1"/>
    </xf>
    <xf numFmtId="0" fontId="59" fillId="0" borderId="19" xfId="0" applyFont="1" applyBorder="1" applyAlignment="1" applyProtection="1">
      <alignment vertical="top" wrapText="1"/>
      <protection hidden="1"/>
    </xf>
    <xf numFmtId="0" fontId="20" fillId="0" borderId="19" xfId="0" applyFont="1" applyBorder="1" applyAlignment="1" applyProtection="1">
      <alignment horizontal="center" vertical="center" wrapText="1"/>
    </xf>
    <xf numFmtId="0" fontId="20" fillId="0" borderId="19" xfId="0" applyFont="1" applyBorder="1" applyAlignment="1" applyProtection="1">
      <alignment horizontal="center" vertical="center" wrapText="1"/>
      <protection locked="0"/>
    </xf>
    <xf numFmtId="0" fontId="62" fillId="0" borderId="19" xfId="0" applyFont="1" applyBorder="1" applyAlignment="1" applyProtection="1">
      <alignment horizontal="center" vertical="center" wrapText="1"/>
      <protection locked="0"/>
    </xf>
    <xf numFmtId="0" fontId="22" fillId="0" borderId="19" xfId="0" applyFont="1" applyFill="1" applyBorder="1" applyAlignment="1" applyProtection="1">
      <alignment horizontal="center" vertical="center" wrapText="1"/>
      <protection hidden="1"/>
    </xf>
    <xf numFmtId="9" fontId="20" fillId="0" borderId="19" xfId="0" applyNumberFormat="1" applyFont="1" applyBorder="1" applyAlignment="1" applyProtection="1">
      <alignment horizontal="center" vertical="center" wrapText="1"/>
      <protection hidden="1"/>
    </xf>
    <xf numFmtId="9" fontId="20" fillId="0" borderId="19" xfId="0" applyNumberFormat="1" applyFont="1" applyBorder="1" applyAlignment="1" applyProtection="1">
      <alignment horizontal="center" vertical="center" wrapText="1"/>
      <protection locked="0"/>
    </xf>
    <xf numFmtId="0" fontId="22" fillId="0" borderId="19" xfId="0" applyFont="1" applyBorder="1" applyAlignment="1" applyProtection="1">
      <alignment horizontal="center" vertical="center" wrapText="1"/>
      <protection hidden="1"/>
    </xf>
    <xf numFmtId="0" fontId="20" fillId="0" borderId="19" xfId="0" applyFont="1" applyBorder="1" applyAlignment="1" applyProtection="1">
      <alignment horizontal="center" vertical="center" wrapText="1"/>
      <protection hidden="1"/>
    </xf>
    <xf numFmtId="0" fontId="20" fillId="0" borderId="19" xfId="0" applyFont="1" applyBorder="1" applyAlignment="1" applyProtection="1">
      <alignment horizontal="center" vertical="center" textRotation="90" wrapText="1"/>
      <protection locked="0"/>
    </xf>
    <xf numFmtId="164" fontId="20" fillId="0" borderId="19" xfId="1" applyNumberFormat="1" applyFont="1" applyBorder="1" applyAlignment="1">
      <alignment horizontal="center" vertical="center" wrapText="1"/>
    </xf>
    <xf numFmtId="0" fontId="22" fillId="0" borderId="19" xfId="0" applyFont="1" applyFill="1" applyBorder="1" applyAlignment="1" applyProtection="1">
      <alignment horizontal="center" vertical="center" textRotation="90" wrapText="1"/>
      <protection hidden="1"/>
    </xf>
    <xf numFmtId="0" fontId="22" fillId="0" borderId="19" xfId="0" applyFont="1" applyBorder="1" applyAlignment="1" applyProtection="1">
      <alignment horizontal="center" vertical="center" textRotation="90" wrapText="1"/>
      <protection hidden="1"/>
    </xf>
    <xf numFmtId="14" fontId="20" fillId="0" borderId="19" xfId="0" applyNumberFormat="1" applyFont="1" applyBorder="1" applyAlignment="1" applyProtection="1">
      <alignment horizontal="center" vertical="center" wrapText="1"/>
      <protection locked="0"/>
    </xf>
    <xf numFmtId="0" fontId="20" fillId="0" borderId="19" xfId="0" applyFont="1" applyBorder="1" applyAlignment="1" applyProtection="1">
      <alignment vertical="top" wrapText="1"/>
    </xf>
    <xf numFmtId="0" fontId="20" fillId="0" borderId="19" xfId="0" applyFont="1" applyBorder="1" applyAlignment="1" applyProtection="1">
      <alignment vertical="top" wrapText="1"/>
      <protection locked="0"/>
    </xf>
    <xf numFmtId="0" fontId="62" fillId="0" borderId="19" xfId="0" applyFont="1" applyBorder="1" applyAlignment="1" applyProtection="1">
      <alignment vertical="top" wrapText="1"/>
      <protection locked="0"/>
    </xf>
    <xf numFmtId="0" fontId="22" fillId="0" borderId="19" xfId="0" applyFont="1" applyFill="1" applyBorder="1" applyAlignment="1" applyProtection="1">
      <alignment vertical="top" wrapText="1"/>
      <protection hidden="1"/>
    </xf>
    <xf numFmtId="9" fontId="20" fillId="0" borderId="19" xfId="0" applyNumberFormat="1" applyFont="1" applyBorder="1" applyAlignment="1" applyProtection="1">
      <alignment vertical="top" wrapText="1"/>
      <protection hidden="1"/>
    </xf>
    <xf numFmtId="9" fontId="20" fillId="0" borderId="19" xfId="0" applyNumberFormat="1" applyFont="1" applyBorder="1" applyAlignment="1" applyProtection="1">
      <alignment vertical="top" wrapText="1"/>
      <protection locked="0"/>
    </xf>
    <xf numFmtId="0" fontId="22" fillId="0" borderId="19" xfId="0" applyFont="1" applyBorder="1" applyAlignment="1" applyProtection="1">
      <alignment vertical="top" wrapText="1"/>
      <protection hidden="1"/>
    </xf>
    <xf numFmtId="0" fontId="20" fillId="0" borderId="19" xfId="0" applyFont="1" applyBorder="1" applyAlignment="1" applyProtection="1">
      <alignment horizontal="center" vertical="top" wrapText="1"/>
    </xf>
    <xf numFmtId="0" fontId="20" fillId="0" borderId="19" xfId="0" applyFont="1" applyBorder="1" applyAlignment="1" applyProtection="1">
      <alignment horizontal="justify" vertical="top" wrapText="1"/>
      <protection locked="0"/>
    </xf>
    <xf numFmtId="0" fontId="20" fillId="0" borderId="19" xfId="0" applyFont="1" applyBorder="1" applyAlignment="1" applyProtection="1">
      <alignment horizontal="center" vertical="top" wrapText="1"/>
      <protection hidden="1"/>
    </xf>
    <xf numFmtId="0" fontId="20" fillId="0" borderId="19" xfId="0" applyFont="1" applyBorder="1" applyAlignment="1" applyProtection="1">
      <alignment horizontal="center" vertical="top" textRotation="90" wrapText="1"/>
      <protection locked="0"/>
    </xf>
    <xf numFmtId="9" fontId="20" fillId="0" borderId="19" xfId="0" applyNumberFormat="1" applyFont="1" applyBorder="1" applyAlignment="1" applyProtection="1">
      <alignment horizontal="center" vertical="top" wrapText="1"/>
      <protection hidden="1"/>
    </xf>
    <xf numFmtId="164" fontId="20" fillId="0" borderId="19" xfId="1" applyNumberFormat="1" applyFont="1" applyBorder="1" applyAlignment="1">
      <alignment horizontal="center" vertical="top" wrapText="1"/>
    </xf>
    <xf numFmtId="0" fontId="22" fillId="0" borderId="19" xfId="0" applyFont="1" applyFill="1" applyBorder="1" applyAlignment="1" applyProtection="1">
      <alignment horizontal="center" vertical="top" textRotation="90" wrapText="1"/>
      <protection hidden="1"/>
    </xf>
    <xf numFmtId="0" fontId="22" fillId="0" borderId="19" xfId="0" applyFont="1" applyBorder="1" applyAlignment="1" applyProtection="1">
      <alignment horizontal="center" vertical="top" textRotation="90" wrapText="1"/>
      <protection hidden="1"/>
    </xf>
    <xf numFmtId="0" fontId="20" fillId="0" borderId="19" xfId="0" applyFont="1" applyBorder="1" applyAlignment="1" applyProtection="1">
      <alignment horizontal="center" vertical="top" wrapText="1"/>
      <protection locked="0"/>
    </xf>
    <xf numFmtId="14" fontId="20" fillId="0" borderId="19" xfId="0" applyNumberFormat="1" applyFont="1" applyBorder="1" applyAlignment="1" applyProtection="1">
      <alignment horizontal="center" vertical="top" wrapText="1"/>
      <protection locked="0"/>
    </xf>
    <xf numFmtId="0" fontId="20" fillId="0" borderId="61" xfId="0" applyFont="1" applyBorder="1" applyAlignment="1" applyProtection="1">
      <alignment horizontal="center" vertical="top" wrapText="1"/>
    </xf>
    <xf numFmtId="0" fontId="20" fillId="0" borderId="61" xfId="0" applyFont="1" applyBorder="1" applyAlignment="1" applyProtection="1">
      <alignment horizontal="justify" vertical="top" wrapText="1"/>
      <protection locked="0"/>
    </xf>
    <xf numFmtId="0" fontId="20" fillId="0" borderId="61" xfId="0" applyFont="1" applyBorder="1" applyAlignment="1" applyProtection="1">
      <alignment horizontal="center" vertical="top" wrapText="1"/>
      <protection hidden="1"/>
    </xf>
    <xf numFmtId="0" fontId="20" fillId="0" borderId="61" xfId="0" applyFont="1" applyBorder="1" applyAlignment="1" applyProtection="1">
      <alignment horizontal="center" vertical="top" textRotation="90" wrapText="1"/>
      <protection locked="0"/>
    </xf>
    <xf numFmtId="9" fontId="20" fillId="0" borderId="61" xfId="0" applyNumberFormat="1" applyFont="1" applyBorder="1" applyAlignment="1" applyProtection="1">
      <alignment horizontal="center" vertical="top" wrapText="1"/>
      <protection hidden="1"/>
    </xf>
    <xf numFmtId="164" fontId="20" fillId="0" borderId="61" xfId="1" applyNumberFormat="1" applyFont="1" applyBorder="1" applyAlignment="1">
      <alignment horizontal="center" vertical="top" wrapText="1"/>
    </xf>
    <xf numFmtId="0" fontId="22" fillId="0" borderId="61" xfId="0" applyFont="1" applyFill="1" applyBorder="1" applyAlignment="1" applyProtection="1">
      <alignment horizontal="center" vertical="top" textRotation="90" wrapText="1"/>
      <protection hidden="1"/>
    </xf>
    <xf numFmtId="0" fontId="22" fillId="0" borderId="61" xfId="0" applyFont="1" applyBorder="1" applyAlignment="1" applyProtection="1">
      <alignment horizontal="center" vertical="top" textRotation="90" wrapText="1"/>
      <protection hidden="1"/>
    </xf>
    <xf numFmtId="0" fontId="20" fillId="0" borderId="61" xfId="0" applyFont="1" applyBorder="1" applyAlignment="1" applyProtection="1">
      <alignment horizontal="center" vertical="top" wrapText="1"/>
      <protection locked="0"/>
    </xf>
    <xf numFmtId="14" fontId="20" fillId="0" borderId="61" xfId="0" applyNumberFormat="1" applyFont="1" applyBorder="1" applyAlignment="1" applyProtection="1">
      <alignment horizontal="center" vertical="top" wrapText="1"/>
      <protection locked="0"/>
    </xf>
    <xf numFmtId="0" fontId="20" fillId="3" borderId="0" xfId="0" applyFont="1" applyFill="1" applyBorder="1" applyAlignment="1">
      <alignment horizontal="center" vertical="center" wrapText="1"/>
    </xf>
    <xf numFmtId="0" fontId="20" fillId="3" borderId="0" xfId="0" applyFont="1" applyFill="1" applyBorder="1" applyAlignment="1">
      <alignment wrapText="1"/>
    </xf>
    <xf numFmtId="0" fontId="22" fillId="3" borderId="0" xfId="0" applyFont="1" applyFill="1" applyBorder="1" applyAlignment="1">
      <alignment horizontal="left" vertical="center"/>
    </xf>
    <xf numFmtId="0" fontId="22" fillId="3" borderId="0" xfId="0" applyFont="1" applyFill="1" applyBorder="1" applyAlignment="1">
      <alignment horizontal="left" vertical="center" wrapText="1"/>
    </xf>
    <xf numFmtId="0" fontId="20" fillId="3" borderId="0" xfId="0" applyFont="1" applyFill="1" applyBorder="1" applyAlignment="1">
      <alignment horizontal="center" wrapText="1"/>
    </xf>
    <xf numFmtId="0" fontId="20" fillId="3" borderId="0" xfId="0" applyFont="1" applyFill="1" applyBorder="1" applyAlignment="1">
      <alignment vertical="center"/>
    </xf>
    <xf numFmtId="0" fontId="20" fillId="3" borderId="0" xfId="0" applyFont="1" applyFill="1" applyBorder="1" applyAlignment="1">
      <alignment horizontal="left" vertical="center"/>
    </xf>
    <xf numFmtId="0" fontId="20" fillId="3" borderId="0" xfId="0" applyFont="1" applyFill="1" applyBorder="1" applyAlignment="1">
      <alignment horizontal="left" vertical="center" wrapText="1"/>
    </xf>
    <xf numFmtId="0" fontId="52" fillId="3" borderId="50" xfId="2" applyFont="1" applyFill="1" applyBorder="1" applyAlignment="1" applyProtection="1">
      <alignment horizontal="justify" vertical="center" wrapText="1"/>
    </xf>
    <xf numFmtId="0" fontId="52" fillId="3" borderId="51" xfId="2" applyFont="1" applyFill="1" applyBorder="1" applyAlignment="1" applyProtection="1">
      <alignment horizontal="justify" vertical="center" wrapText="1"/>
    </xf>
    <xf numFmtId="0" fontId="51" fillId="3" borderId="57" xfId="0" applyFont="1" applyFill="1" applyBorder="1" applyAlignment="1" applyProtection="1">
      <alignment horizontal="left" vertical="center" wrapText="1"/>
    </xf>
    <xf numFmtId="0" fontId="51" fillId="3" borderId="58" xfId="0" applyFont="1" applyFill="1" applyBorder="1" applyAlignment="1" applyProtection="1">
      <alignment horizontal="left" vertical="center" wrapText="1"/>
    </xf>
    <xf numFmtId="0" fontId="51" fillId="3" borderId="44" xfId="3" applyFont="1" applyFill="1" applyBorder="1" applyAlignment="1" applyProtection="1">
      <alignment horizontal="left" vertical="top" wrapText="1" readingOrder="1"/>
    </xf>
    <xf numFmtId="0" fontId="51" fillId="3" borderId="45" xfId="3" applyFont="1" applyFill="1" applyBorder="1" applyAlignment="1" applyProtection="1">
      <alignment horizontal="left" vertical="top" wrapText="1" readingOrder="1"/>
    </xf>
    <xf numFmtId="0" fontId="52" fillId="3" borderId="46" xfId="2" applyFont="1" applyFill="1" applyBorder="1" applyAlignment="1" applyProtection="1">
      <alignment horizontal="justify" vertical="center" wrapText="1"/>
    </xf>
    <xf numFmtId="0" fontId="52" fillId="3" borderId="47" xfId="2" applyFont="1" applyFill="1" applyBorder="1" applyAlignment="1" applyProtection="1">
      <alignment horizontal="justify" vertical="center" wrapText="1"/>
    </xf>
    <xf numFmtId="0" fontId="51" fillId="3" borderId="48" xfId="0" applyFont="1" applyFill="1" applyBorder="1" applyAlignment="1" applyProtection="1">
      <alignment horizontal="left" vertical="center" wrapText="1"/>
    </xf>
    <xf numFmtId="0" fontId="51" fillId="3" borderId="49" xfId="0" applyFont="1" applyFill="1" applyBorder="1" applyAlignment="1" applyProtection="1">
      <alignment horizontal="left" vertical="center" wrapText="1"/>
    </xf>
    <xf numFmtId="0" fontId="46" fillId="3" borderId="5" xfId="2" applyFont="1" applyFill="1" applyBorder="1" applyAlignment="1" applyProtection="1">
      <alignment horizontal="left" vertical="top" wrapText="1"/>
    </xf>
    <xf numFmtId="0" fontId="46" fillId="3" borderId="0" xfId="2" applyFont="1" applyFill="1" applyBorder="1" applyAlignment="1" applyProtection="1">
      <alignment horizontal="left" vertical="top" wrapText="1"/>
    </xf>
    <xf numFmtId="0" fontId="46" fillId="3" borderId="6" xfId="2" applyFont="1" applyFill="1" applyBorder="1" applyAlignment="1" applyProtection="1">
      <alignment horizontal="left" vertical="top" wrapText="1"/>
    </xf>
    <xf numFmtId="0" fontId="51" fillId="3" borderId="59" xfId="0" applyFont="1" applyFill="1" applyBorder="1" applyAlignment="1" applyProtection="1">
      <alignment horizontal="left" vertical="center" wrapText="1"/>
    </xf>
    <xf numFmtId="0" fontId="51" fillId="3" borderId="60" xfId="0" applyFont="1" applyFill="1" applyBorder="1" applyAlignment="1" applyProtection="1">
      <alignment horizontal="left" vertical="center" wrapText="1"/>
    </xf>
    <xf numFmtId="0" fontId="52" fillId="3" borderId="52" xfId="0" applyFont="1" applyFill="1" applyBorder="1" applyAlignment="1" applyProtection="1">
      <alignment horizontal="justify" vertical="center" wrapText="1"/>
    </xf>
    <xf numFmtId="0" fontId="52" fillId="3" borderId="53" xfId="0" applyFont="1" applyFill="1" applyBorder="1" applyAlignment="1" applyProtection="1">
      <alignment horizontal="justify" vertical="center" wrapText="1"/>
    </xf>
    <xf numFmtId="0" fontId="47" fillId="14" borderId="34" xfId="2" applyFont="1" applyFill="1" applyBorder="1" applyAlignment="1" applyProtection="1">
      <alignment horizontal="center" vertical="center" wrapText="1"/>
    </xf>
    <xf numFmtId="0" fontId="47" fillId="14" borderId="35" xfId="2" applyFont="1" applyFill="1" applyBorder="1" applyAlignment="1" applyProtection="1">
      <alignment horizontal="center" vertical="center" wrapText="1"/>
    </xf>
    <xf numFmtId="0" fontId="47" fillId="14" borderId="36" xfId="2" applyFont="1" applyFill="1" applyBorder="1" applyAlignment="1" applyProtection="1">
      <alignment horizontal="center" vertical="center" wrapText="1"/>
    </xf>
    <xf numFmtId="0" fontId="46" fillId="0" borderId="5" xfId="2" quotePrefix="1" applyFont="1" applyBorder="1" applyAlignment="1" applyProtection="1">
      <alignment horizontal="left" vertical="center" wrapText="1"/>
    </xf>
    <xf numFmtId="0" fontId="46" fillId="0" borderId="0" xfId="2" quotePrefix="1" applyFont="1" applyBorder="1" applyAlignment="1" applyProtection="1">
      <alignment horizontal="left" vertical="center" wrapText="1"/>
    </xf>
    <xf numFmtId="0" fontId="46" fillId="0" borderId="6" xfId="2" quotePrefix="1" applyFont="1" applyBorder="1" applyAlignment="1" applyProtection="1">
      <alignment horizontal="left" vertical="center" wrapText="1"/>
    </xf>
    <xf numFmtId="0" fontId="46" fillId="0" borderId="54" xfId="2" quotePrefix="1" applyFont="1" applyBorder="1" applyAlignment="1" applyProtection="1">
      <alignment horizontal="left" vertical="center" wrapText="1"/>
    </xf>
    <xf numFmtId="0" fontId="46" fillId="0" borderId="55" xfId="2" quotePrefix="1" applyFont="1" applyBorder="1" applyAlignment="1" applyProtection="1">
      <alignment horizontal="left" vertical="center" wrapText="1"/>
    </xf>
    <xf numFmtId="0" fontId="46" fillId="0" borderId="56" xfId="2" quotePrefix="1" applyFont="1" applyBorder="1" applyAlignment="1" applyProtection="1">
      <alignment horizontal="left" vertical="center" wrapText="1"/>
    </xf>
    <xf numFmtId="0" fontId="48" fillId="3" borderId="37" xfId="2" quotePrefix="1" applyFont="1" applyFill="1" applyBorder="1" applyAlignment="1" applyProtection="1">
      <alignment horizontal="left" vertical="top" wrapText="1"/>
    </xf>
    <xf numFmtId="0" fontId="49" fillId="3" borderId="38" xfId="2" quotePrefix="1" applyFont="1" applyFill="1" applyBorder="1" applyAlignment="1" applyProtection="1">
      <alignment horizontal="left" vertical="top" wrapText="1"/>
    </xf>
    <xf numFmtId="0" fontId="49" fillId="3" borderId="39" xfId="2" quotePrefix="1" applyFont="1" applyFill="1" applyBorder="1" applyAlignment="1" applyProtection="1">
      <alignment horizontal="left" vertical="top" wrapText="1"/>
    </xf>
    <xf numFmtId="0" fontId="46" fillId="0" borderId="5" xfId="2" quotePrefix="1" applyFont="1" applyBorder="1" applyAlignment="1" applyProtection="1">
      <alignment horizontal="left" vertical="top" wrapText="1"/>
    </xf>
    <xf numFmtId="0" fontId="46" fillId="0" borderId="0" xfId="2" quotePrefix="1" applyFont="1" applyBorder="1" applyAlignment="1" applyProtection="1">
      <alignment horizontal="left" vertical="top" wrapText="1"/>
    </xf>
    <xf numFmtId="0" fontId="46" fillId="0" borderId="6" xfId="2" quotePrefix="1" applyFont="1" applyBorder="1" applyAlignment="1" applyProtection="1">
      <alignment horizontal="left" vertical="top" wrapText="1"/>
    </xf>
    <xf numFmtId="0" fontId="51" fillId="14" borderId="40" xfId="3" applyFont="1" applyFill="1" applyBorder="1" applyAlignment="1" applyProtection="1">
      <alignment horizontal="center" vertical="center" wrapText="1"/>
    </xf>
    <xf numFmtId="0" fontId="51" fillId="14" borderId="41" xfId="3" applyFont="1" applyFill="1" applyBorder="1" applyAlignment="1" applyProtection="1">
      <alignment horizontal="center" vertical="center" wrapText="1"/>
    </xf>
    <xf numFmtId="0" fontId="51" fillId="14" borderId="42" xfId="2" applyFont="1" applyFill="1" applyBorder="1" applyAlignment="1" applyProtection="1">
      <alignment horizontal="center" vertical="center"/>
    </xf>
    <xf numFmtId="0" fontId="51" fillId="14" borderId="43" xfId="2" applyFont="1" applyFill="1" applyBorder="1" applyAlignment="1" applyProtection="1">
      <alignment horizontal="center" vertical="center"/>
    </xf>
    <xf numFmtId="0" fontId="1" fillId="3" borderId="54" xfId="2" quotePrefix="1" applyFont="1" applyFill="1" applyBorder="1" applyAlignment="1" applyProtection="1">
      <alignment horizontal="justify" vertical="center" wrapText="1"/>
    </xf>
    <xf numFmtId="0" fontId="1" fillId="3" borderId="55" xfId="2" quotePrefix="1" applyFont="1" applyFill="1" applyBorder="1" applyAlignment="1" applyProtection="1">
      <alignment horizontal="justify" vertical="center" wrapText="1"/>
    </xf>
    <xf numFmtId="0" fontId="1" fillId="3" borderId="56" xfId="2" quotePrefix="1" applyFont="1" applyFill="1" applyBorder="1" applyAlignment="1" applyProtection="1">
      <alignment horizontal="justify" vertical="center" wrapText="1"/>
    </xf>
    <xf numFmtId="9" fontId="20" fillId="0" borderId="19" xfId="0" applyNumberFormat="1" applyFont="1" applyBorder="1" applyAlignment="1" applyProtection="1">
      <alignment horizontal="center" vertical="top" wrapText="1"/>
      <protection locked="0"/>
    </xf>
    <xf numFmtId="9" fontId="20" fillId="0" borderId="19" xfId="0" applyNumberFormat="1" applyFont="1" applyBorder="1" applyAlignment="1" applyProtection="1">
      <alignment horizontal="center" vertical="top" wrapText="1"/>
      <protection hidden="1"/>
    </xf>
    <xf numFmtId="0" fontId="22" fillId="0" borderId="19" xfId="0" applyFont="1" applyFill="1" applyBorder="1" applyAlignment="1" applyProtection="1">
      <alignment horizontal="center" vertical="top" wrapText="1"/>
      <protection hidden="1"/>
    </xf>
    <xf numFmtId="0" fontId="20" fillId="3" borderId="0" xfId="0" applyFont="1" applyFill="1" applyBorder="1" applyAlignment="1">
      <alignment horizontal="left" vertical="center" wrapText="1"/>
    </xf>
    <xf numFmtId="9" fontId="60" fillId="0" borderId="19" xfId="0" applyNumberFormat="1" applyFont="1" applyBorder="1" applyAlignment="1" applyProtection="1">
      <alignment horizontal="center" vertical="center" wrapText="1"/>
      <protection hidden="1"/>
    </xf>
    <xf numFmtId="9" fontId="60" fillId="0" borderId="19" xfId="0" applyNumberFormat="1" applyFont="1" applyBorder="1" applyAlignment="1" applyProtection="1">
      <alignment horizontal="center" vertical="center" wrapText="1"/>
      <protection locked="0"/>
    </xf>
    <xf numFmtId="0" fontId="59" fillId="0" borderId="19" xfId="0" applyFont="1" applyFill="1" applyBorder="1" applyAlignment="1" applyProtection="1">
      <alignment horizontal="center" vertical="center" textRotation="90" wrapText="1"/>
      <protection hidden="1"/>
    </xf>
    <xf numFmtId="0" fontId="59" fillId="0" borderId="19" xfId="0" applyFont="1" applyBorder="1" applyAlignment="1" applyProtection="1">
      <alignment horizontal="center" vertical="center" textRotation="90" wrapText="1"/>
      <protection hidden="1"/>
    </xf>
    <xf numFmtId="0" fontId="60" fillId="0" borderId="19" xfId="0" applyFont="1" applyBorder="1" applyAlignment="1" applyProtection="1">
      <alignment horizontal="center" vertical="center" wrapText="1"/>
    </xf>
    <xf numFmtId="0" fontId="60" fillId="0" borderId="19" xfId="0" applyFont="1" applyBorder="1" applyAlignment="1" applyProtection="1">
      <alignment horizontal="center" vertical="center" wrapText="1"/>
      <protection hidden="1"/>
    </xf>
    <xf numFmtId="0" fontId="60" fillId="0" borderId="19" xfId="0" applyFont="1" applyBorder="1" applyAlignment="1" applyProtection="1">
      <alignment horizontal="center" vertical="center" textRotation="90" wrapText="1"/>
      <protection locked="0"/>
    </xf>
    <xf numFmtId="14" fontId="60" fillId="0" borderId="19" xfId="0" applyNumberFormat="1" applyFont="1" applyBorder="1" applyAlignment="1">
      <alignment horizontal="center" vertical="center" wrapText="1"/>
    </xf>
    <xf numFmtId="0" fontId="6" fillId="0" borderId="19" xfId="0" applyFont="1" applyBorder="1" applyAlignment="1">
      <alignment horizontal="center" wrapText="1"/>
    </xf>
    <xf numFmtId="0" fontId="60" fillId="0" borderId="19" xfId="0" applyFont="1" applyBorder="1" applyAlignment="1" applyProtection="1">
      <alignment horizontal="center" vertical="center" wrapText="1"/>
      <protection locked="0"/>
    </xf>
    <xf numFmtId="0" fontId="60" fillId="0" borderId="19" xfId="0" applyFont="1" applyBorder="1" applyAlignment="1">
      <alignment horizontal="center" vertical="center" wrapText="1"/>
    </xf>
    <xf numFmtId="0" fontId="59" fillId="2" borderId="19" xfId="0" applyFont="1" applyFill="1" applyBorder="1" applyAlignment="1">
      <alignment horizontal="center" vertical="center" wrapText="1"/>
    </xf>
    <xf numFmtId="0" fontId="59" fillId="2" borderId="61" xfId="0" applyFont="1" applyFill="1" applyBorder="1" applyAlignment="1">
      <alignment horizontal="center" vertical="center" wrapText="1"/>
    </xf>
    <xf numFmtId="0" fontId="59" fillId="2" borderId="20" xfId="0" applyFont="1" applyFill="1" applyBorder="1" applyAlignment="1">
      <alignment horizontal="center" vertical="center" wrapText="1"/>
    </xf>
    <xf numFmtId="0" fontId="59" fillId="2" borderId="66" xfId="0" applyFont="1" applyFill="1" applyBorder="1" applyAlignment="1">
      <alignment horizontal="center" vertical="center" wrapText="1"/>
    </xf>
    <xf numFmtId="0" fontId="59" fillId="2" borderId="0" xfId="0" applyFont="1" applyFill="1" applyBorder="1" applyAlignment="1">
      <alignment horizontal="center" vertical="center" wrapText="1"/>
    </xf>
    <xf numFmtId="0" fontId="22" fillId="0" borderId="19" xfId="0" applyFont="1" applyBorder="1" applyAlignment="1" applyProtection="1">
      <alignment horizontal="center" vertical="top" wrapText="1"/>
      <protection hidden="1"/>
    </xf>
    <xf numFmtId="0" fontId="20" fillId="0" borderId="19" xfId="0" applyFont="1" applyBorder="1" applyAlignment="1" applyProtection="1">
      <alignment horizontal="center" vertical="top" wrapText="1"/>
    </xf>
    <xf numFmtId="0" fontId="20" fillId="0" borderId="19" xfId="0" applyFont="1" applyBorder="1" applyAlignment="1" applyProtection="1">
      <alignment horizontal="center" vertical="top" wrapText="1"/>
      <protection locked="0"/>
    </xf>
    <xf numFmtId="0" fontId="62" fillId="0" borderId="19" xfId="0" applyFont="1" applyBorder="1" applyAlignment="1" applyProtection="1">
      <alignment horizontal="center" vertical="top" wrapText="1"/>
      <protection locked="0"/>
    </xf>
    <xf numFmtId="0" fontId="60" fillId="17" borderId="19" xfId="0" applyFont="1" applyFill="1" applyBorder="1" applyAlignment="1">
      <alignment horizontal="center" vertical="center" wrapText="1"/>
    </xf>
    <xf numFmtId="0" fontId="6" fillId="3" borderId="19" xfId="0" applyFont="1" applyFill="1" applyBorder="1" applyAlignment="1">
      <alignment horizontal="center" wrapText="1"/>
    </xf>
    <xf numFmtId="9" fontId="60" fillId="0" borderId="19" xfId="0" applyNumberFormat="1" applyFont="1" applyBorder="1" applyAlignment="1" applyProtection="1">
      <alignment horizontal="center" vertical="top" wrapText="1"/>
      <protection hidden="1"/>
    </xf>
    <xf numFmtId="0" fontId="59" fillId="2" borderId="20" xfId="0" applyFont="1" applyFill="1" applyBorder="1" applyAlignment="1">
      <alignment horizontal="center" vertical="center" textRotation="90" wrapText="1"/>
    </xf>
    <xf numFmtId="0" fontId="59" fillId="2" borderId="19" xfId="0" applyFont="1" applyFill="1" applyBorder="1" applyAlignment="1">
      <alignment horizontal="center" vertical="center" textRotation="90" wrapText="1"/>
    </xf>
    <xf numFmtId="0" fontId="60" fillId="16" borderId="62" xfId="0" applyFont="1" applyFill="1" applyBorder="1" applyAlignment="1">
      <alignment horizontal="center" vertical="center" wrapText="1"/>
    </xf>
    <xf numFmtId="0" fontId="60" fillId="16" borderId="64" xfId="0" applyFont="1" applyFill="1" applyBorder="1" applyAlignment="1">
      <alignment horizontal="center" vertical="center" wrapText="1"/>
    </xf>
    <xf numFmtId="0" fontId="60" fillId="16" borderId="65" xfId="0" applyFont="1" applyFill="1" applyBorder="1" applyAlignment="1">
      <alignment horizontal="center" vertical="center" wrapText="1"/>
    </xf>
    <xf numFmtId="0" fontId="60" fillId="16" borderId="66" xfId="0" applyFont="1" applyFill="1" applyBorder="1" applyAlignment="1">
      <alignment horizontal="center" vertical="center" wrapText="1"/>
    </xf>
    <xf numFmtId="0" fontId="60" fillId="16" borderId="55" xfId="0" applyFont="1" applyFill="1" applyBorder="1" applyAlignment="1">
      <alignment horizontal="center" vertical="center" wrapText="1"/>
    </xf>
    <xf numFmtId="0" fontId="60" fillId="16" borderId="63" xfId="0" applyFont="1" applyFill="1" applyBorder="1" applyAlignment="1">
      <alignment horizontal="center" vertical="center" wrapText="1"/>
    </xf>
    <xf numFmtId="0" fontId="60" fillId="3" borderId="68" xfId="0" applyFont="1" applyFill="1" applyBorder="1" applyAlignment="1">
      <alignment horizontal="center" wrapText="1"/>
    </xf>
    <xf numFmtId="0" fontId="60" fillId="3" borderId="0" xfId="0" applyFont="1" applyFill="1" applyBorder="1" applyAlignment="1">
      <alignment horizontal="center" wrapText="1"/>
    </xf>
    <xf numFmtId="0" fontId="60" fillId="3" borderId="69" xfId="0" applyFont="1" applyFill="1" applyBorder="1" applyAlignment="1">
      <alignment horizontal="center" wrapText="1"/>
    </xf>
    <xf numFmtId="0" fontId="60" fillId="3" borderId="66" xfId="0" applyFont="1" applyFill="1" applyBorder="1" applyAlignment="1">
      <alignment horizontal="center" wrapText="1"/>
    </xf>
    <xf numFmtId="0" fontId="60" fillId="3" borderId="55" xfId="0" applyFont="1" applyFill="1" applyBorder="1" applyAlignment="1">
      <alignment horizontal="center" wrapText="1"/>
    </xf>
    <xf numFmtId="0" fontId="60" fillId="3" borderId="63" xfId="0" applyFont="1" applyFill="1" applyBorder="1" applyAlignment="1">
      <alignment horizontal="center" wrapText="1"/>
    </xf>
    <xf numFmtId="0" fontId="59" fillId="2" borderId="20" xfId="0" applyFont="1" applyFill="1" applyBorder="1" applyAlignment="1">
      <alignment horizontal="left" vertical="center" wrapText="1"/>
    </xf>
    <xf numFmtId="0" fontId="59" fillId="2" borderId="66" xfId="0" applyFont="1" applyFill="1" applyBorder="1" applyAlignment="1">
      <alignment horizontal="left" vertical="center" wrapText="1"/>
    </xf>
    <xf numFmtId="0" fontId="59" fillId="2" borderId="19" xfId="0" applyFont="1" applyFill="1" applyBorder="1" applyAlignment="1">
      <alignment horizontal="left" vertical="center" wrapText="1"/>
    </xf>
    <xf numFmtId="0" fontId="59" fillId="2" borderId="62" xfId="0" applyFont="1" applyFill="1" applyBorder="1" applyAlignment="1">
      <alignment horizontal="left" vertical="center" wrapText="1"/>
    </xf>
    <xf numFmtId="0" fontId="16" fillId="10" borderId="0" xfId="0" applyFont="1" applyFill="1" applyAlignment="1">
      <alignment horizontal="center" vertical="center" textRotation="90" wrapText="1" readingOrder="1"/>
    </xf>
    <xf numFmtId="0" fontId="16" fillId="10" borderId="6" xfId="0" applyFont="1" applyFill="1" applyBorder="1" applyAlignment="1">
      <alignment horizontal="center" vertical="center" textRotation="90" wrapText="1" readingOrder="1"/>
    </xf>
    <xf numFmtId="0" fontId="19" fillId="12" borderId="11" xfId="0" applyFont="1" applyFill="1" applyBorder="1" applyAlignment="1">
      <alignment horizontal="center" vertical="center" wrapText="1" readingOrder="1"/>
    </xf>
    <xf numFmtId="0" fontId="19" fillId="12" borderId="12" xfId="0" applyFont="1" applyFill="1" applyBorder="1" applyAlignment="1">
      <alignment horizontal="center" vertical="center" wrapText="1" readingOrder="1"/>
    </xf>
    <xf numFmtId="0" fontId="19" fillId="12" borderId="13" xfId="0" applyFont="1" applyFill="1" applyBorder="1" applyAlignment="1">
      <alignment horizontal="center" vertical="center" wrapText="1" readingOrder="1"/>
    </xf>
    <xf numFmtId="0" fontId="19" fillId="12" borderId="14" xfId="0" applyFont="1" applyFill="1" applyBorder="1" applyAlignment="1">
      <alignment horizontal="center" vertical="center" wrapText="1" readingOrder="1"/>
    </xf>
    <xf numFmtId="0" fontId="19" fillId="12" borderId="0" xfId="0" applyFont="1" applyFill="1" applyBorder="1" applyAlignment="1">
      <alignment horizontal="center" vertical="center" wrapText="1" readingOrder="1"/>
    </xf>
    <xf numFmtId="0" fontId="19" fillId="12" borderId="15" xfId="0" applyFont="1" applyFill="1" applyBorder="1" applyAlignment="1">
      <alignment horizontal="center" vertical="center" wrapText="1" readingOrder="1"/>
    </xf>
    <xf numFmtId="0" fontId="19" fillId="12" borderId="16" xfId="0" applyFont="1" applyFill="1" applyBorder="1" applyAlignment="1">
      <alignment horizontal="center" vertical="center" wrapText="1" readingOrder="1"/>
    </xf>
    <xf numFmtId="0" fontId="19" fillId="12" borderId="17" xfId="0" applyFont="1" applyFill="1" applyBorder="1" applyAlignment="1">
      <alignment horizontal="center" vertical="center" wrapText="1" readingOrder="1"/>
    </xf>
    <xf numFmtId="0" fontId="19" fillId="12" borderId="18" xfId="0" applyFont="1" applyFill="1" applyBorder="1" applyAlignment="1">
      <alignment horizontal="center" vertical="center" wrapText="1" readingOrder="1"/>
    </xf>
    <xf numFmtId="0" fontId="19" fillId="11" borderId="11" xfId="0" applyFont="1" applyFill="1" applyBorder="1" applyAlignment="1">
      <alignment horizontal="center" vertical="center" wrapText="1" readingOrder="1"/>
    </xf>
    <xf numFmtId="0" fontId="19" fillId="11" borderId="12" xfId="0" applyFont="1" applyFill="1" applyBorder="1" applyAlignment="1">
      <alignment horizontal="center" vertical="center" wrapText="1" readingOrder="1"/>
    </xf>
    <xf numFmtId="0" fontId="19" fillId="11" borderId="13" xfId="0" applyFont="1" applyFill="1" applyBorder="1" applyAlignment="1">
      <alignment horizontal="center" vertical="center" wrapText="1" readingOrder="1"/>
    </xf>
    <xf numFmtId="0" fontId="19" fillId="11" borderId="14" xfId="0" applyFont="1" applyFill="1" applyBorder="1" applyAlignment="1">
      <alignment horizontal="center" vertical="center" wrapText="1" readingOrder="1"/>
    </xf>
    <xf numFmtId="0" fontId="19" fillId="11" borderId="0" xfId="0" applyFont="1" applyFill="1" applyBorder="1" applyAlignment="1">
      <alignment horizontal="center" vertical="center" wrapText="1" readingOrder="1"/>
    </xf>
    <xf numFmtId="0" fontId="19" fillId="11" borderId="15" xfId="0" applyFont="1" applyFill="1" applyBorder="1" applyAlignment="1">
      <alignment horizontal="center" vertical="center" wrapText="1" readingOrder="1"/>
    </xf>
    <xf numFmtId="0" fontId="19" fillId="11" borderId="16" xfId="0" applyFont="1" applyFill="1" applyBorder="1" applyAlignment="1">
      <alignment horizontal="center" vertical="center" wrapText="1" readingOrder="1"/>
    </xf>
    <xf numFmtId="0" fontId="19" fillId="11" borderId="17" xfId="0" applyFont="1" applyFill="1" applyBorder="1" applyAlignment="1">
      <alignment horizontal="center" vertical="center" wrapText="1" readingOrder="1"/>
    </xf>
    <xf numFmtId="0" fontId="19" fillId="11" borderId="18" xfId="0" applyFont="1" applyFill="1" applyBorder="1" applyAlignment="1">
      <alignment horizontal="center" vertical="center" wrapText="1" readingOrder="1"/>
    </xf>
    <xf numFmtId="0" fontId="19" fillId="13" borderId="11" xfId="0" applyFont="1" applyFill="1" applyBorder="1" applyAlignment="1">
      <alignment horizontal="center" vertical="center" wrapText="1" readingOrder="1"/>
    </xf>
    <xf numFmtId="0" fontId="19" fillId="13" borderId="12" xfId="0" applyFont="1" applyFill="1" applyBorder="1" applyAlignment="1">
      <alignment horizontal="center" vertical="center" wrapText="1" readingOrder="1"/>
    </xf>
    <xf numFmtId="0" fontId="19" fillId="13" borderId="13" xfId="0" applyFont="1" applyFill="1" applyBorder="1" applyAlignment="1">
      <alignment horizontal="center" vertical="center" wrapText="1" readingOrder="1"/>
    </xf>
    <xf numFmtId="0" fontId="19" fillId="13" borderId="14" xfId="0" applyFont="1" applyFill="1" applyBorder="1" applyAlignment="1">
      <alignment horizontal="center" vertical="center" wrapText="1" readingOrder="1"/>
    </xf>
    <xf numFmtId="0" fontId="19" fillId="13" borderId="0" xfId="0" applyFont="1" applyFill="1" applyBorder="1" applyAlignment="1">
      <alignment horizontal="center" vertical="center" wrapText="1" readingOrder="1"/>
    </xf>
    <xf numFmtId="0" fontId="19" fillId="13" borderId="15" xfId="0" applyFont="1" applyFill="1" applyBorder="1" applyAlignment="1">
      <alignment horizontal="center" vertical="center" wrapText="1" readingOrder="1"/>
    </xf>
    <xf numFmtId="0" fontId="19" fillId="13" borderId="16" xfId="0" applyFont="1" applyFill="1" applyBorder="1" applyAlignment="1">
      <alignment horizontal="center" vertical="center" wrapText="1" readingOrder="1"/>
    </xf>
    <xf numFmtId="0" fontId="19" fillId="13" borderId="17" xfId="0" applyFont="1" applyFill="1" applyBorder="1" applyAlignment="1">
      <alignment horizontal="center" vertical="center" wrapText="1" readingOrder="1"/>
    </xf>
    <xf numFmtId="0" fontId="19" fillId="13" borderId="18" xfId="0" applyFont="1" applyFill="1" applyBorder="1" applyAlignment="1">
      <alignment horizontal="center" vertical="center" wrapText="1" readingOrder="1"/>
    </xf>
    <xf numFmtId="0" fontId="19" fillId="5" borderId="11" xfId="0" applyFont="1" applyFill="1" applyBorder="1" applyAlignment="1">
      <alignment horizontal="center" vertical="center" wrapText="1" readingOrder="1"/>
    </xf>
    <xf numFmtId="0" fontId="19" fillId="5" borderId="12" xfId="0" applyFont="1" applyFill="1" applyBorder="1" applyAlignment="1">
      <alignment horizontal="center" vertical="center" wrapText="1" readingOrder="1"/>
    </xf>
    <xf numFmtId="0" fontId="19" fillId="5" borderId="13" xfId="0" applyFont="1" applyFill="1" applyBorder="1" applyAlignment="1">
      <alignment horizontal="center" vertical="center" wrapText="1" readingOrder="1"/>
    </xf>
    <xf numFmtId="0" fontId="19" fillId="5" borderId="14" xfId="0" applyFont="1" applyFill="1" applyBorder="1" applyAlignment="1">
      <alignment horizontal="center" vertical="center" wrapText="1" readingOrder="1"/>
    </xf>
    <xf numFmtId="0" fontId="19" fillId="5" borderId="0" xfId="0" applyFont="1" applyFill="1" applyBorder="1" applyAlignment="1">
      <alignment horizontal="center" vertical="center" wrapText="1" readingOrder="1"/>
    </xf>
    <xf numFmtId="0" fontId="19" fillId="5" borderId="15" xfId="0" applyFont="1" applyFill="1" applyBorder="1" applyAlignment="1">
      <alignment horizontal="center" vertical="center" wrapText="1" readingOrder="1"/>
    </xf>
    <xf numFmtId="0" fontId="19" fillId="5" borderId="16" xfId="0" applyFont="1" applyFill="1" applyBorder="1" applyAlignment="1">
      <alignment horizontal="center" vertical="center" wrapText="1" readingOrder="1"/>
    </xf>
    <xf numFmtId="0" fontId="19" fillId="5" borderId="17" xfId="0" applyFont="1" applyFill="1" applyBorder="1" applyAlignment="1">
      <alignment horizontal="center" vertical="center" wrapText="1" readingOrder="1"/>
    </xf>
    <xf numFmtId="0" fontId="19" fillId="5" borderId="18" xfId="0" applyFont="1" applyFill="1" applyBorder="1" applyAlignment="1">
      <alignment horizontal="center" vertical="center" wrapText="1" readingOrder="1"/>
    </xf>
    <xf numFmtId="0" fontId="15" fillId="0" borderId="3" xfId="0" applyFont="1" applyBorder="1" applyAlignment="1">
      <alignment horizontal="center" vertical="center" wrapText="1"/>
    </xf>
    <xf numFmtId="0" fontId="15" fillId="0" borderId="10"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8" xfId="0" applyFont="1" applyBorder="1" applyAlignment="1">
      <alignment horizontal="center" vertical="center"/>
    </xf>
    <xf numFmtId="0" fontId="18" fillId="11" borderId="0" xfId="0" applyFont="1" applyFill="1" applyAlignment="1" applyProtection="1">
      <alignment horizontal="center" vertical="center" wrapText="1" readingOrder="1"/>
      <protection hidden="1"/>
    </xf>
    <xf numFmtId="0" fontId="18" fillId="11" borderId="6" xfId="0" applyFont="1" applyFill="1" applyBorder="1" applyAlignment="1" applyProtection="1">
      <alignment horizontal="center" vertical="center" wrapText="1" readingOrder="1"/>
      <protection hidden="1"/>
    </xf>
    <xf numFmtId="0" fontId="18" fillId="11" borderId="0" xfId="0" applyFont="1" applyFill="1" applyBorder="1" applyAlignment="1" applyProtection="1">
      <alignment horizontal="center" vertical="center" wrapText="1" readingOrder="1"/>
      <protection hidden="1"/>
    </xf>
    <xf numFmtId="0" fontId="18" fillId="11" borderId="3" xfId="0" applyFont="1" applyFill="1" applyBorder="1" applyAlignment="1" applyProtection="1">
      <alignment horizontal="center" vertical="center" wrapText="1" readingOrder="1"/>
      <protection hidden="1"/>
    </xf>
    <xf numFmtId="0" fontId="18" fillId="11" borderId="10" xfId="0" applyFont="1" applyFill="1" applyBorder="1" applyAlignment="1" applyProtection="1">
      <alignment horizontal="center" vertical="center" wrapText="1" readingOrder="1"/>
      <protection hidden="1"/>
    </xf>
    <xf numFmtId="0" fontId="18" fillId="11" borderId="5" xfId="0" applyFont="1" applyFill="1" applyBorder="1" applyAlignment="1" applyProtection="1">
      <alignment horizontal="center" vertical="center" wrapText="1" readingOrder="1"/>
      <protection hidden="1"/>
    </xf>
    <xf numFmtId="0" fontId="18" fillId="11" borderId="4" xfId="0" applyFont="1" applyFill="1" applyBorder="1" applyAlignment="1" applyProtection="1">
      <alignment horizontal="center" vertical="center" wrapText="1" readingOrder="1"/>
      <protection hidden="1"/>
    </xf>
    <xf numFmtId="0" fontId="16" fillId="10" borderId="0" xfId="0" applyFont="1" applyFill="1" applyAlignment="1">
      <alignment horizontal="center" vertical="center" wrapText="1" readingOrder="1"/>
    </xf>
    <xf numFmtId="0" fontId="15" fillId="0" borderId="0" xfId="0" applyFont="1" applyBorder="1" applyAlignment="1">
      <alignment horizontal="center" vertical="center"/>
    </xf>
    <xf numFmtId="0" fontId="15" fillId="0" borderId="10" xfId="0" applyFont="1" applyBorder="1" applyAlignment="1">
      <alignment horizontal="center" vertical="center" wrapText="1"/>
    </xf>
    <xf numFmtId="0" fontId="18" fillId="11" borderId="7" xfId="0" applyFont="1" applyFill="1" applyBorder="1" applyAlignment="1" applyProtection="1">
      <alignment horizontal="center" vertical="center" wrapText="1" readingOrder="1"/>
      <protection hidden="1"/>
    </xf>
    <xf numFmtId="0" fontId="18" fillId="11" borderId="9" xfId="0" applyFont="1" applyFill="1" applyBorder="1" applyAlignment="1" applyProtection="1">
      <alignment horizontal="center" vertical="center" wrapText="1" readingOrder="1"/>
      <protection hidden="1"/>
    </xf>
    <xf numFmtId="0" fontId="18" fillId="11" borderId="8" xfId="0" applyFont="1" applyFill="1" applyBorder="1" applyAlignment="1" applyProtection="1">
      <alignment horizontal="center" vertical="center" wrapText="1" readingOrder="1"/>
      <protection hidden="1"/>
    </xf>
    <xf numFmtId="0" fontId="18" fillId="12" borderId="5" xfId="0" applyFont="1" applyFill="1" applyBorder="1" applyAlignment="1" applyProtection="1">
      <alignment horizontal="center" wrapText="1" readingOrder="1"/>
      <protection hidden="1"/>
    </xf>
    <xf numFmtId="0" fontId="18" fillId="12" borderId="0" xfId="0" applyFont="1" applyFill="1" applyBorder="1" applyAlignment="1" applyProtection="1">
      <alignment horizontal="center" wrapText="1" readingOrder="1"/>
      <protection hidden="1"/>
    </xf>
    <xf numFmtId="0" fontId="18" fillId="12" borderId="6" xfId="0" applyFont="1" applyFill="1" applyBorder="1" applyAlignment="1" applyProtection="1">
      <alignment horizontal="center" wrapText="1" readingOrder="1"/>
      <protection hidden="1"/>
    </xf>
    <xf numFmtId="0" fontId="18" fillId="12" borderId="7" xfId="0" applyFont="1" applyFill="1" applyBorder="1" applyAlignment="1" applyProtection="1">
      <alignment horizontal="center" wrapText="1" readingOrder="1"/>
      <protection hidden="1"/>
    </xf>
    <xf numFmtId="0" fontId="18" fillId="12" borderId="9" xfId="0" applyFont="1" applyFill="1" applyBorder="1" applyAlignment="1" applyProtection="1">
      <alignment horizontal="center" wrapText="1" readingOrder="1"/>
      <protection hidden="1"/>
    </xf>
    <xf numFmtId="0" fontId="18" fillId="12" borderId="8" xfId="0" applyFont="1" applyFill="1" applyBorder="1" applyAlignment="1" applyProtection="1">
      <alignment horizontal="center" wrapText="1" readingOrder="1"/>
      <protection hidden="1"/>
    </xf>
    <xf numFmtId="0" fontId="18" fillId="12" borderId="3" xfId="0" applyFont="1" applyFill="1" applyBorder="1" applyAlignment="1" applyProtection="1">
      <alignment horizontal="center" wrapText="1" readingOrder="1"/>
      <protection hidden="1"/>
    </xf>
    <xf numFmtId="0" fontId="18" fillId="12" borderId="10" xfId="0" applyFont="1" applyFill="1" applyBorder="1" applyAlignment="1" applyProtection="1">
      <alignment horizontal="center" wrapText="1" readingOrder="1"/>
      <protection hidden="1"/>
    </xf>
    <xf numFmtId="0" fontId="18" fillId="12" borderId="4" xfId="0" applyFont="1" applyFill="1" applyBorder="1" applyAlignment="1" applyProtection="1">
      <alignment horizontal="center" wrapText="1" readingOrder="1"/>
      <protection hidden="1"/>
    </xf>
    <xf numFmtId="0" fontId="18" fillId="13" borderId="5" xfId="0" applyFont="1" applyFill="1" applyBorder="1" applyAlignment="1" applyProtection="1">
      <alignment horizontal="center" wrapText="1" readingOrder="1"/>
      <protection hidden="1"/>
    </xf>
    <xf numFmtId="0" fontId="18" fillId="13" borderId="0" xfId="0" applyFont="1" applyFill="1" applyBorder="1" applyAlignment="1" applyProtection="1">
      <alignment horizontal="center" wrapText="1" readingOrder="1"/>
      <protection hidden="1"/>
    </xf>
    <xf numFmtId="0" fontId="18" fillId="13" borderId="6" xfId="0" applyFont="1" applyFill="1" applyBorder="1" applyAlignment="1" applyProtection="1">
      <alignment horizontal="center" wrapText="1" readingOrder="1"/>
      <protection hidden="1"/>
    </xf>
    <xf numFmtId="0" fontId="18" fillId="13" borderId="7" xfId="0" applyFont="1" applyFill="1" applyBorder="1" applyAlignment="1" applyProtection="1">
      <alignment horizontal="center" wrapText="1" readingOrder="1"/>
      <protection hidden="1"/>
    </xf>
    <xf numFmtId="0" fontId="18" fillId="13" borderId="9" xfId="0" applyFont="1" applyFill="1" applyBorder="1" applyAlignment="1" applyProtection="1">
      <alignment horizontal="center" wrapText="1" readingOrder="1"/>
      <protection hidden="1"/>
    </xf>
    <xf numFmtId="0" fontId="18" fillId="13" borderId="8" xfId="0" applyFont="1" applyFill="1" applyBorder="1" applyAlignment="1" applyProtection="1">
      <alignment horizontal="center" wrapText="1" readingOrder="1"/>
      <protection hidden="1"/>
    </xf>
    <xf numFmtId="0" fontId="18" fillId="13" borderId="3" xfId="0" applyFont="1" applyFill="1" applyBorder="1" applyAlignment="1" applyProtection="1">
      <alignment horizontal="center" wrapText="1" readingOrder="1"/>
      <protection hidden="1"/>
    </xf>
    <xf numFmtId="0" fontId="18" fillId="13" borderId="10" xfId="0" applyFont="1" applyFill="1" applyBorder="1" applyAlignment="1" applyProtection="1">
      <alignment horizontal="center" wrapText="1" readingOrder="1"/>
      <protection hidden="1"/>
    </xf>
    <xf numFmtId="0" fontId="18" fillId="13" borderId="4" xfId="0" applyFont="1" applyFill="1" applyBorder="1" applyAlignment="1" applyProtection="1">
      <alignment horizontal="center" wrapText="1" readingOrder="1"/>
      <protection hidden="1"/>
    </xf>
    <xf numFmtId="0" fontId="18" fillId="5" borderId="0" xfId="0" applyFont="1" applyFill="1" applyBorder="1" applyAlignment="1" applyProtection="1">
      <alignment horizontal="center" wrapText="1" readingOrder="1"/>
      <protection hidden="1"/>
    </xf>
    <xf numFmtId="0" fontId="18" fillId="5" borderId="6" xfId="0" applyFont="1" applyFill="1" applyBorder="1" applyAlignment="1" applyProtection="1">
      <alignment horizontal="center" wrapText="1" readingOrder="1"/>
      <protection hidden="1"/>
    </xf>
    <xf numFmtId="0" fontId="18" fillId="5" borderId="5" xfId="0" applyFont="1" applyFill="1" applyBorder="1" applyAlignment="1" applyProtection="1">
      <alignment horizontal="center" wrapText="1" readingOrder="1"/>
      <protection hidden="1"/>
    </xf>
    <xf numFmtId="0" fontId="18" fillId="5" borderId="7" xfId="0" applyFont="1" applyFill="1" applyBorder="1" applyAlignment="1" applyProtection="1">
      <alignment horizontal="center" wrapText="1" readingOrder="1"/>
      <protection hidden="1"/>
    </xf>
    <xf numFmtId="0" fontId="18" fillId="5" borderId="9" xfId="0" applyFont="1" applyFill="1" applyBorder="1" applyAlignment="1" applyProtection="1">
      <alignment horizontal="center" wrapText="1" readingOrder="1"/>
      <protection hidden="1"/>
    </xf>
    <xf numFmtId="0" fontId="18" fillId="5" borderId="8" xfId="0" applyFont="1" applyFill="1" applyBorder="1" applyAlignment="1" applyProtection="1">
      <alignment horizontal="center" wrapText="1" readingOrder="1"/>
      <protection hidden="1"/>
    </xf>
    <xf numFmtId="0" fontId="18" fillId="5" borderId="3" xfId="0" applyFont="1" applyFill="1" applyBorder="1" applyAlignment="1" applyProtection="1">
      <alignment horizontal="center" wrapText="1" readingOrder="1"/>
      <protection hidden="1"/>
    </xf>
    <xf numFmtId="0" fontId="18" fillId="5" borderId="10" xfId="0" applyFont="1" applyFill="1" applyBorder="1" applyAlignment="1" applyProtection="1">
      <alignment horizontal="center" wrapText="1" readingOrder="1"/>
      <protection hidden="1"/>
    </xf>
    <xf numFmtId="0" fontId="18" fillId="5" borderId="4" xfId="0" applyFont="1" applyFill="1" applyBorder="1" applyAlignment="1" applyProtection="1">
      <alignment horizontal="center" wrapText="1" readingOrder="1"/>
      <protection hidden="1"/>
    </xf>
    <xf numFmtId="0" fontId="23" fillId="0" borderId="0" xfId="0" applyFont="1" applyAlignment="1">
      <alignment horizontal="center" vertical="center" wrapText="1"/>
    </xf>
    <xf numFmtId="0" fontId="39" fillId="11" borderId="11" xfId="0" applyFont="1" applyFill="1" applyBorder="1" applyAlignment="1">
      <alignment horizontal="center" vertical="center" wrapText="1" readingOrder="1"/>
    </xf>
    <xf numFmtId="0" fontId="39" fillId="11" borderId="12" xfId="0" applyFont="1" applyFill="1" applyBorder="1" applyAlignment="1">
      <alignment horizontal="center" vertical="center" wrapText="1" readingOrder="1"/>
    </xf>
    <xf numFmtId="0" fontId="39" fillId="11" borderId="13" xfId="0" applyFont="1" applyFill="1" applyBorder="1" applyAlignment="1">
      <alignment horizontal="center" vertical="center" wrapText="1" readingOrder="1"/>
    </xf>
    <xf numFmtId="0" fontId="39" fillId="11" borderId="14" xfId="0" applyFont="1" applyFill="1" applyBorder="1" applyAlignment="1">
      <alignment horizontal="center" vertical="center" wrapText="1" readingOrder="1"/>
    </xf>
    <xf numFmtId="0" fontId="39" fillId="11" borderId="0" xfId="0" applyFont="1" applyFill="1" applyBorder="1" applyAlignment="1">
      <alignment horizontal="center" vertical="center" wrapText="1" readingOrder="1"/>
    </xf>
    <xf numFmtId="0" fontId="39" fillId="11" borderId="15" xfId="0" applyFont="1" applyFill="1" applyBorder="1" applyAlignment="1">
      <alignment horizontal="center" vertical="center" wrapText="1" readingOrder="1"/>
    </xf>
    <xf numFmtId="0" fontId="39" fillId="11" borderId="16" xfId="0" applyFont="1" applyFill="1" applyBorder="1" applyAlignment="1">
      <alignment horizontal="center" vertical="center" wrapText="1" readingOrder="1"/>
    </xf>
    <xf numFmtId="0" fontId="39" fillId="11" borderId="17" xfId="0" applyFont="1" applyFill="1" applyBorder="1" applyAlignment="1">
      <alignment horizontal="center" vertical="center" wrapText="1" readingOrder="1"/>
    </xf>
    <xf numFmtId="0" fontId="39" fillId="11" borderId="18" xfId="0" applyFont="1" applyFill="1" applyBorder="1" applyAlignment="1">
      <alignment horizontal="center" vertical="center" wrapText="1" readingOrder="1"/>
    </xf>
    <xf numFmtId="0" fontId="40" fillId="0" borderId="3" xfId="0" applyFont="1" applyBorder="1" applyAlignment="1">
      <alignment horizontal="center" vertical="center" wrapText="1"/>
    </xf>
    <xf numFmtId="0" fontId="40" fillId="0" borderId="10" xfId="0" applyFont="1" applyBorder="1" applyAlignment="1">
      <alignment horizontal="center" vertical="center"/>
    </xf>
    <xf numFmtId="0" fontId="40" fillId="0" borderId="5" xfId="0" applyFont="1" applyBorder="1" applyAlignment="1">
      <alignment horizontal="center" vertical="center" wrapText="1"/>
    </xf>
    <xf numFmtId="0" fontId="40" fillId="0" borderId="0" xfId="0" applyFont="1" applyBorder="1" applyAlignment="1">
      <alignment horizontal="center" vertical="center"/>
    </xf>
    <xf numFmtId="0" fontId="40" fillId="0" borderId="5" xfId="0" applyFont="1" applyBorder="1" applyAlignment="1">
      <alignment horizontal="center" vertical="center"/>
    </xf>
    <xf numFmtId="0" fontId="40" fillId="0" borderId="0" xfId="0" applyFont="1" applyAlignment="1">
      <alignment horizontal="center" vertical="center"/>
    </xf>
    <xf numFmtId="0" fontId="40" fillId="0" borderId="7" xfId="0" applyFont="1" applyBorder="1" applyAlignment="1">
      <alignment horizontal="center" vertical="center"/>
    </xf>
    <xf numFmtId="0" fontId="40" fillId="0" borderId="9" xfId="0" applyFont="1" applyBorder="1" applyAlignment="1">
      <alignment horizontal="center" vertical="center"/>
    </xf>
    <xf numFmtId="0" fontId="39" fillId="12" borderId="11" xfId="0" applyFont="1" applyFill="1" applyBorder="1" applyAlignment="1">
      <alignment horizontal="center" vertical="center" wrapText="1" readingOrder="1"/>
    </xf>
    <xf numFmtId="0" fontId="39" fillId="12" borderId="12" xfId="0" applyFont="1" applyFill="1" applyBorder="1" applyAlignment="1">
      <alignment horizontal="center" vertical="center" wrapText="1" readingOrder="1"/>
    </xf>
    <xf numFmtId="0" fontId="39" fillId="12" borderId="13" xfId="0" applyFont="1" applyFill="1" applyBorder="1" applyAlignment="1">
      <alignment horizontal="center" vertical="center" wrapText="1" readingOrder="1"/>
    </xf>
    <xf numFmtId="0" fontId="39" fillId="12" borderId="14" xfId="0" applyFont="1" applyFill="1" applyBorder="1" applyAlignment="1">
      <alignment horizontal="center" vertical="center" wrapText="1" readingOrder="1"/>
    </xf>
    <xf numFmtId="0" fontId="39" fillId="12" borderId="0" xfId="0" applyFont="1" applyFill="1" applyBorder="1" applyAlignment="1">
      <alignment horizontal="center" vertical="center" wrapText="1" readingOrder="1"/>
    </xf>
    <xf numFmtId="0" fontId="39" fillId="12" borderId="15" xfId="0" applyFont="1" applyFill="1" applyBorder="1" applyAlignment="1">
      <alignment horizontal="center" vertical="center" wrapText="1" readingOrder="1"/>
    </xf>
    <xf numFmtId="0" fontId="39" fillId="12" borderId="16" xfId="0" applyFont="1" applyFill="1" applyBorder="1" applyAlignment="1">
      <alignment horizontal="center" vertical="center" wrapText="1" readingOrder="1"/>
    </xf>
    <xf numFmtId="0" fontId="39" fillId="12" borderId="17" xfId="0" applyFont="1" applyFill="1" applyBorder="1" applyAlignment="1">
      <alignment horizontal="center" vertical="center" wrapText="1" readingOrder="1"/>
    </xf>
    <xf numFmtId="0" fontId="39" fillId="12" borderId="18" xfId="0" applyFont="1" applyFill="1" applyBorder="1" applyAlignment="1">
      <alignment horizontal="center" vertical="center" wrapText="1" readingOrder="1"/>
    </xf>
    <xf numFmtId="0" fontId="38" fillId="0" borderId="0" xfId="0" applyFont="1" applyAlignment="1">
      <alignment horizontal="center" vertical="center" wrapText="1"/>
    </xf>
    <xf numFmtId="0" fontId="20" fillId="0" borderId="0" xfId="0" applyFont="1" applyAlignment="1">
      <alignment horizontal="center" vertical="center" wrapText="1"/>
    </xf>
    <xf numFmtId="0" fontId="40" fillId="0" borderId="4" xfId="0" applyFont="1" applyBorder="1" applyAlignment="1">
      <alignment horizontal="center" vertical="center"/>
    </xf>
    <xf numFmtId="0" fontId="40" fillId="0" borderId="6" xfId="0" applyFont="1" applyBorder="1" applyAlignment="1">
      <alignment horizontal="center" vertical="center"/>
    </xf>
    <xf numFmtId="0" fontId="40" fillId="0" borderId="8" xfId="0" applyFont="1" applyBorder="1" applyAlignment="1">
      <alignment horizontal="center" vertical="center"/>
    </xf>
    <xf numFmtId="0" fontId="39" fillId="5" borderId="11" xfId="0" applyFont="1" applyFill="1" applyBorder="1" applyAlignment="1">
      <alignment horizontal="center" vertical="center" wrapText="1" readingOrder="1"/>
    </xf>
    <xf numFmtId="0" fontId="39" fillId="5" borderId="12" xfId="0" applyFont="1" applyFill="1" applyBorder="1" applyAlignment="1">
      <alignment horizontal="center" vertical="center" wrapText="1" readingOrder="1"/>
    </xf>
    <xf numFmtId="0" fontId="39" fillId="5" borderId="13" xfId="0" applyFont="1" applyFill="1" applyBorder="1" applyAlignment="1">
      <alignment horizontal="center" vertical="center" wrapText="1" readingOrder="1"/>
    </xf>
    <xf numFmtId="0" fontId="39" fillId="5" borderId="14" xfId="0" applyFont="1" applyFill="1" applyBorder="1" applyAlignment="1">
      <alignment horizontal="center" vertical="center" wrapText="1" readingOrder="1"/>
    </xf>
    <xf numFmtId="0" fontId="39" fillId="5" borderId="0" xfId="0" applyFont="1" applyFill="1" applyBorder="1" applyAlignment="1">
      <alignment horizontal="center" vertical="center" wrapText="1" readingOrder="1"/>
    </xf>
    <xf numFmtId="0" fontId="39" fillId="5" borderId="15" xfId="0" applyFont="1" applyFill="1" applyBorder="1" applyAlignment="1">
      <alignment horizontal="center" vertical="center" wrapText="1" readingOrder="1"/>
    </xf>
    <xf numFmtId="0" fontId="39" fillId="5" borderId="16" xfId="0" applyFont="1" applyFill="1" applyBorder="1" applyAlignment="1">
      <alignment horizontal="center" vertical="center" wrapText="1" readingOrder="1"/>
    </xf>
    <xf numFmtId="0" fontId="39" fillId="5" borderId="17" xfId="0" applyFont="1" applyFill="1" applyBorder="1" applyAlignment="1">
      <alignment horizontal="center" vertical="center" wrapText="1" readingOrder="1"/>
    </xf>
    <xf numFmtId="0" fontId="39" fillId="5" borderId="18" xfId="0" applyFont="1" applyFill="1" applyBorder="1" applyAlignment="1">
      <alignment horizontal="center" vertical="center" wrapText="1" readingOrder="1"/>
    </xf>
    <xf numFmtId="0" fontId="39" fillId="13" borderId="11" xfId="0" applyFont="1" applyFill="1" applyBorder="1" applyAlignment="1">
      <alignment horizontal="center" vertical="center" wrapText="1" readingOrder="1"/>
    </xf>
    <xf numFmtId="0" fontId="39" fillId="13" borderId="12" xfId="0" applyFont="1" applyFill="1" applyBorder="1" applyAlignment="1">
      <alignment horizontal="center" vertical="center" wrapText="1" readingOrder="1"/>
    </xf>
    <xf numFmtId="0" fontId="39" fillId="13" borderId="13" xfId="0" applyFont="1" applyFill="1" applyBorder="1" applyAlignment="1">
      <alignment horizontal="center" vertical="center" wrapText="1" readingOrder="1"/>
    </xf>
    <xf numFmtId="0" fontId="39" fillId="13" borderId="14" xfId="0" applyFont="1" applyFill="1" applyBorder="1" applyAlignment="1">
      <alignment horizontal="center" vertical="center" wrapText="1" readingOrder="1"/>
    </xf>
    <xf numFmtId="0" fontId="39" fillId="13" borderId="0" xfId="0" applyFont="1" applyFill="1" applyBorder="1" applyAlignment="1">
      <alignment horizontal="center" vertical="center" wrapText="1" readingOrder="1"/>
    </xf>
    <xf numFmtId="0" fontId="39" fillId="13" borderId="15" xfId="0" applyFont="1" applyFill="1" applyBorder="1" applyAlignment="1">
      <alignment horizontal="center" vertical="center" wrapText="1" readingOrder="1"/>
    </xf>
    <xf numFmtId="0" fontId="39" fillId="13" borderId="16" xfId="0" applyFont="1" applyFill="1" applyBorder="1" applyAlignment="1">
      <alignment horizontal="center" vertical="center" wrapText="1" readingOrder="1"/>
    </xf>
    <xf numFmtId="0" fontId="39" fillId="13" borderId="17" xfId="0" applyFont="1" applyFill="1" applyBorder="1" applyAlignment="1">
      <alignment horizontal="center" vertical="center" wrapText="1" readingOrder="1"/>
    </xf>
    <xf numFmtId="0" fontId="39" fillId="13" borderId="18" xfId="0" applyFont="1" applyFill="1" applyBorder="1" applyAlignment="1">
      <alignment horizontal="center" vertical="center" wrapText="1" readingOrder="1"/>
    </xf>
    <xf numFmtId="0" fontId="40" fillId="0" borderId="10" xfId="0" applyFont="1" applyBorder="1" applyAlignment="1">
      <alignment horizontal="center" vertical="center" wrapText="1"/>
    </xf>
    <xf numFmtId="0" fontId="22" fillId="0" borderId="0" xfId="0" applyFont="1" applyAlignment="1">
      <alignment horizontal="center" vertical="center"/>
    </xf>
    <xf numFmtId="0" fontId="42" fillId="0" borderId="0" xfId="0" applyFont="1" applyAlignment="1">
      <alignment horizontal="center" vertical="center"/>
    </xf>
    <xf numFmtId="0" fontId="37" fillId="15" borderId="21" xfId="0" applyFont="1" applyFill="1" applyBorder="1" applyAlignment="1">
      <alignment horizontal="center" vertical="center" wrapText="1" readingOrder="1"/>
    </xf>
    <xf numFmtId="0" fontId="37" fillId="15" borderId="22" xfId="0" applyFont="1" applyFill="1" applyBorder="1" applyAlignment="1">
      <alignment horizontal="center" vertical="center" wrapText="1" readingOrder="1"/>
    </xf>
    <xf numFmtId="0" fontId="37" fillId="15" borderId="33" xfId="0" applyFont="1" applyFill="1" applyBorder="1" applyAlignment="1">
      <alignment horizontal="center" vertical="center" wrapText="1" readingOrder="1"/>
    </xf>
    <xf numFmtId="0" fontId="32" fillId="3" borderId="0" xfId="0" applyFont="1" applyFill="1" applyBorder="1" applyAlignment="1">
      <alignment horizontal="justify" vertical="center" wrapText="1"/>
    </xf>
    <xf numFmtId="0" fontId="34" fillId="15" borderId="30" xfId="0" applyFont="1" applyFill="1" applyBorder="1" applyAlignment="1">
      <alignment horizontal="center" vertical="center" wrapText="1" readingOrder="1"/>
    </xf>
    <xf numFmtId="0" fontId="34" fillId="15" borderId="31" xfId="0" applyFont="1" applyFill="1" applyBorder="1" applyAlignment="1">
      <alignment horizontal="center" vertical="center" wrapText="1" readingOrder="1"/>
    </xf>
    <xf numFmtId="0" fontId="34" fillId="3" borderId="28" xfId="0" applyFont="1" applyFill="1" applyBorder="1" applyAlignment="1">
      <alignment horizontal="center" vertical="center" wrapText="1" readingOrder="1"/>
    </xf>
    <xf numFmtId="0" fontId="34" fillId="3" borderId="23" xfId="0" applyFont="1" applyFill="1" applyBorder="1" applyAlignment="1">
      <alignment horizontal="center" vertical="center" wrapText="1" readingOrder="1"/>
    </xf>
    <xf numFmtId="0" fontId="34" fillId="3" borderId="20" xfId="0" applyFont="1" applyFill="1" applyBorder="1" applyAlignment="1">
      <alignment horizontal="center" vertical="center" wrapText="1" readingOrder="1"/>
    </xf>
    <xf numFmtId="0" fontId="34" fillId="3" borderId="19" xfId="0" applyFont="1" applyFill="1" applyBorder="1" applyAlignment="1">
      <alignment horizontal="center" vertical="center" wrapText="1" readingOrder="1"/>
    </xf>
    <xf numFmtId="0" fontId="34" fillId="3" borderId="25" xfId="0" applyFont="1" applyFill="1" applyBorder="1" applyAlignment="1">
      <alignment horizontal="center" vertical="center" wrapText="1" readingOrder="1"/>
    </xf>
    <xf numFmtId="0" fontId="34" fillId="3" borderId="26" xfId="0" applyFont="1" applyFill="1" applyBorder="1" applyAlignment="1">
      <alignment horizontal="center" vertical="center" wrapText="1" readingOrder="1"/>
    </xf>
    <xf numFmtId="0" fontId="60" fillId="3" borderId="38" xfId="0" applyFont="1" applyFill="1" applyBorder="1" applyAlignment="1">
      <alignment wrapText="1"/>
    </xf>
    <xf numFmtId="0" fontId="60" fillId="3" borderId="67" xfId="0" applyFont="1" applyFill="1" applyBorder="1" applyAlignment="1">
      <alignment wrapText="1"/>
    </xf>
    <xf numFmtId="0" fontId="60" fillId="3" borderId="0" xfId="0" applyFont="1" applyFill="1" applyBorder="1" applyAlignment="1">
      <alignment wrapText="1"/>
    </xf>
    <xf numFmtId="0" fontId="60" fillId="3" borderId="69" xfId="0" applyFont="1" applyFill="1" applyBorder="1" applyAlignment="1">
      <alignment wrapText="1"/>
    </xf>
    <xf numFmtId="0" fontId="60" fillId="3" borderId="55" xfId="0" applyFont="1" applyFill="1" applyBorder="1" applyAlignment="1">
      <alignment wrapText="1"/>
    </xf>
    <xf numFmtId="0" fontId="60" fillId="3" borderId="63" xfId="0" applyFont="1" applyFill="1" applyBorder="1" applyAlignment="1">
      <alignment wrapText="1"/>
    </xf>
    <xf numFmtId="0" fontId="6" fillId="3" borderId="70" xfId="0" applyFont="1" applyFill="1" applyBorder="1" applyAlignment="1">
      <alignment horizontal="center" wrapText="1"/>
    </xf>
    <xf numFmtId="0" fontId="6" fillId="3" borderId="38" xfId="0" applyFont="1" applyFill="1" applyBorder="1" applyAlignment="1">
      <alignment horizontal="center" wrapText="1"/>
    </xf>
    <xf numFmtId="0" fontId="6" fillId="3" borderId="67"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32</xdr:col>
      <xdr:colOff>161060</xdr:colOff>
      <xdr:row>2</xdr:row>
      <xdr:rowOff>120364</xdr:rowOff>
    </xdr:from>
    <xdr:to>
      <xdr:col>34</xdr:col>
      <xdr:colOff>2359604</xdr:colOff>
      <xdr:row>5</xdr:row>
      <xdr:rowOff>177769</xdr:rowOff>
    </xdr:to>
    <xdr:pic>
      <xdr:nvPicPr>
        <xdr:cNvPr id="2" name="Imagen 1">
          <a:extLst>
            <a:ext uri="{FF2B5EF4-FFF2-40B4-BE49-F238E27FC236}">
              <a16:creationId xmlns:a16="http://schemas.microsoft.com/office/drawing/2014/main" id="{CA1E5BFF-7641-47A4-829A-4363A7C0C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70094" y="639909"/>
          <a:ext cx="5835362" cy="12696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IDM\MAPAS%20RIESGOS%20FINALES%20IDM\MAPA%20DE%20RIESGOS%20PROCESO%20GESTI&#211;N%20DOCUMENTAL%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uctivo"/>
      <sheetName val="Mapa final"/>
      <sheetName val="Matriz Calor Inherente"/>
      <sheetName val="Matriz Calor Residual"/>
      <sheetName val="Tabla probabilidad"/>
      <sheetName val="Tabla Impacto"/>
      <sheetName val="Tabla Valoración controles"/>
      <sheetName val="Opciones Tratamiento"/>
      <sheetName val="Hoja1"/>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zoomScale="110" zoomScaleNormal="110" workbookViewId="0">
      <selection activeCell="E36" sqref="E36:F36"/>
    </sheetView>
  </sheetViews>
  <sheetFormatPr baseColWidth="10" defaultColWidth="11.42578125" defaultRowHeight="15" x14ac:dyDescent="0.25"/>
  <cols>
    <col min="1" max="1" width="2.85546875" style="70" customWidth="1"/>
    <col min="2" max="3" width="24.7109375" style="70" customWidth="1"/>
    <col min="4" max="4" width="16" style="70" customWidth="1"/>
    <col min="5" max="5" width="24.7109375" style="70" customWidth="1"/>
    <col min="6" max="6" width="27.7109375" style="70" customWidth="1"/>
    <col min="7" max="8" width="24.7109375" style="70" customWidth="1"/>
    <col min="9" max="16384" width="11.42578125" style="70"/>
  </cols>
  <sheetData>
    <row r="1" spans="2:8" ht="15.75" thickBot="1" x14ac:dyDescent="0.3"/>
    <row r="2" spans="2:8" ht="18" x14ac:dyDescent="0.25">
      <c r="B2" s="244" t="s">
        <v>165</v>
      </c>
      <c r="C2" s="245"/>
      <c r="D2" s="245"/>
      <c r="E2" s="245"/>
      <c r="F2" s="245"/>
      <c r="G2" s="245"/>
      <c r="H2" s="246"/>
    </row>
    <row r="3" spans="2:8" x14ac:dyDescent="0.25">
      <c r="B3" s="71"/>
      <c r="C3" s="72"/>
      <c r="D3" s="72"/>
      <c r="E3" s="72"/>
      <c r="F3" s="72"/>
      <c r="G3" s="72"/>
      <c r="H3" s="73"/>
    </row>
    <row r="4" spans="2:8" ht="63" customHeight="1" x14ac:dyDescent="0.25">
      <c r="B4" s="247" t="s">
        <v>208</v>
      </c>
      <c r="C4" s="248"/>
      <c r="D4" s="248"/>
      <c r="E4" s="248"/>
      <c r="F4" s="248"/>
      <c r="G4" s="248"/>
      <c r="H4" s="249"/>
    </row>
    <row r="5" spans="2:8" ht="63" customHeight="1" x14ac:dyDescent="0.25">
      <c r="B5" s="250"/>
      <c r="C5" s="251"/>
      <c r="D5" s="251"/>
      <c r="E5" s="251"/>
      <c r="F5" s="251"/>
      <c r="G5" s="251"/>
      <c r="H5" s="252"/>
    </row>
    <row r="6" spans="2:8" ht="16.5" x14ac:dyDescent="0.25">
      <c r="B6" s="253" t="s">
        <v>163</v>
      </c>
      <c r="C6" s="254"/>
      <c r="D6" s="254"/>
      <c r="E6" s="254"/>
      <c r="F6" s="254"/>
      <c r="G6" s="254"/>
      <c r="H6" s="255"/>
    </row>
    <row r="7" spans="2:8" ht="95.25" customHeight="1" x14ac:dyDescent="0.25">
      <c r="B7" s="263" t="s">
        <v>168</v>
      </c>
      <c r="C7" s="264"/>
      <c r="D7" s="264"/>
      <c r="E7" s="264"/>
      <c r="F7" s="264"/>
      <c r="G7" s="264"/>
      <c r="H7" s="265"/>
    </row>
    <row r="8" spans="2:8" ht="16.5" x14ac:dyDescent="0.25">
      <c r="B8" s="108"/>
      <c r="C8" s="109"/>
      <c r="D8" s="109"/>
      <c r="E8" s="109"/>
      <c r="F8" s="109"/>
      <c r="G8" s="109"/>
      <c r="H8" s="110"/>
    </row>
    <row r="9" spans="2:8" ht="16.5" customHeight="1" x14ac:dyDescent="0.25">
      <c r="B9" s="256" t="s">
        <v>201</v>
      </c>
      <c r="C9" s="257"/>
      <c r="D9" s="257"/>
      <c r="E9" s="257"/>
      <c r="F9" s="257"/>
      <c r="G9" s="257"/>
      <c r="H9" s="258"/>
    </row>
    <row r="10" spans="2:8" ht="44.25" customHeight="1" x14ac:dyDescent="0.25">
      <c r="B10" s="256"/>
      <c r="C10" s="257"/>
      <c r="D10" s="257"/>
      <c r="E10" s="257"/>
      <c r="F10" s="257"/>
      <c r="G10" s="257"/>
      <c r="H10" s="258"/>
    </row>
    <row r="11" spans="2:8" ht="15.75" thickBot="1" x14ac:dyDescent="0.3">
      <c r="B11" s="96"/>
      <c r="C11" s="99"/>
      <c r="D11" s="104"/>
      <c r="E11" s="105"/>
      <c r="F11" s="105"/>
      <c r="G11" s="106"/>
      <c r="H11" s="107"/>
    </row>
    <row r="12" spans="2:8" ht="15.75" thickTop="1" x14ac:dyDescent="0.25">
      <c r="B12" s="96"/>
      <c r="C12" s="259" t="s">
        <v>164</v>
      </c>
      <c r="D12" s="260"/>
      <c r="E12" s="261" t="s">
        <v>202</v>
      </c>
      <c r="F12" s="262"/>
      <c r="G12" s="99"/>
      <c r="H12" s="100"/>
    </row>
    <row r="13" spans="2:8" ht="35.25" customHeight="1" x14ac:dyDescent="0.25">
      <c r="B13" s="96"/>
      <c r="C13" s="231" t="s">
        <v>195</v>
      </c>
      <c r="D13" s="232"/>
      <c r="E13" s="233" t="s">
        <v>200</v>
      </c>
      <c r="F13" s="234"/>
      <c r="G13" s="99"/>
      <c r="H13" s="100"/>
    </row>
    <row r="14" spans="2:8" ht="17.25" customHeight="1" x14ac:dyDescent="0.25">
      <c r="B14" s="96"/>
      <c r="C14" s="231" t="s">
        <v>196</v>
      </c>
      <c r="D14" s="232"/>
      <c r="E14" s="233" t="s">
        <v>198</v>
      </c>
      <c r="F14" s="234"/>
      <c r="G14" s="99"/>
      <c r="H14" s="100"/>
    </row>
    <row r="15" spans="2:8" ht="19.5" customHeight="1" x14ac:dyDescent="0.25">
      <c r="B15" s="96"/>
      <c r="C15" s="231" t="s">
        <v>197</v>
      </c>
      <c r="D15" s="232"/>
      <c r="E15" s="233" t="s">
        <v>199</v>
      </c>
      <c r="F15" s="234"/>
      <c r="G15" s="99"/>
      <c r="H15" s="100"/>
    </row>
    <row r="16" spans="2:8" ht="69.75" customHeight="1" x14ac:dyDescent="0.25">
      <c r="B16" s="96"/>
      <c r="C16" s="231" t="s">
        <v>166</v>
      </c>
      <c r="D16" s="232"/>
      <c r="E16" s="233" t="s">
        <v>167</v>
      </c>
      <c r="F16" s="234"/>
      <c r="G16" s="99"/>
      <c r="H16" s="100"/>
    </row>
    <row r="17" spans="2:8" ht="34.5" customHeight="1" x14ac:dyDescent="0.25">
      <c r="B17" s="96"/>
      <c r="C17" s="235" t="s">
        <v>2</v>
      </c>
      <c r="D17" s="236"/>
      <c r="E17" s="227" t="s">
        <v>209</v>
      </c>
      <c r="F17" s="228"/>
      <c r="G17" s="99"/>
      <c r="H17" s="100"/>
    </row>
    <row r="18" spans="2:8" ht="27.75" customHeight="1" x14ac:dyDescent="0.25">
      <c r="B18" s="96"/>
      <c r="C18" s="235" t="s">
        <v>3</v>
      </c>
      <c r="D18" s="236"/>
      <c r="E18" s="227" t="s">
        <v>210</v>
      </c>
      <c r="F18" s="228"/>
      <c r="G18" s="99"/>
      <c r="H18" s="100"/>
    </row>
    <row r="19" spans="2:8" ht="28.5" customHeight="1" x14ac:dyDescent="0.25">
      <c r="B19" s="96"/>
      <c r="C19" s="235" t="s">
        <v>42</v>
      </c>
      <c r="D19" s="236"/>
      <c r="E19" s="227" t="s">
        <v>211</v>
      </c>
      <c r="F19" s="228"/>
      <c r="G19" s="99"/>
      <c r="H19" s="100"/>
    </row>
    <row r="20" spans="2:8" ht="72.75" customHeight="1" x14ac:dyDescent="0.25">
      <c r="B20" s="96"/>
      <c r="C20" s="235" t="s">
        <v>1</v>
      </c>
      <c r="D20" s="236"/>
      <c r="E20" s="227" t="s">
        <v>212</v>
      </c>
      <c r="F20" s="228"/>
      <c r="G20" s="99"/>
      <c r="H20" s="100"/>
    </row>
    <row r="21" spans="2:8" ht="64.5" customHeight="1" x14ac:dyDescent="0.25">
      <c r="B21" s="96"/>
      <c r="C21" s="235" t="s">
        <v>50</v>
      </c>
      <c r="D21" s="236"/>
      <c r="E21" s="227" t="s">
        <v>170</v>
      </c>
      <c r="F21" s="228"/>
      <c r="G21" s="99"/>
      <c r="H21" s="100"/>
    </row>
    <row r="22" spans="2:8" ht="71.25" customHeight="1" x14ac:dyDescent="0.25">
      <c r="B22" s="96"/>
      <c r="C22" s="235" t="s">
        <v>169</v>
      </c>
      <c r="D22" s="236"/>
      <c r="E22" s="227" t="s">
        <v>171</v>
      </c>
      <c r="F22" s="228"/>
      <c r="G22" s="99"/>
      <c r="H22" s="100"/>
    </row>
    <row r="23" spans="2:8" ht="55.5" customHeight="1" x14ac:dyDescent="0.25">
      <c r="B23" s="96"/>
      <c r="C23" s="229" t="s">
        <v>172</v>
      </c>
      <c r="D23" s="230"/>
      <c r="E23" s="227" t="s">
        <v>173</v>
      </c>
      <c r="F23" s="228"/>
      <c r="G23" s="99"/>
      <c r="H23" s="100"/>
    </row>
    <row r="24" spans="2:8" ht="42" customHeight="1" x14ac:dyDescent="0.25">
      <c r="B24" s="96"/>
      <c r="C24" s="229" t="s">
        <v>48</v>
      </c>
      <c r="D24" s="230"/>
      <c r="E24" s="227" t="s">
        <v>174</v>
      </c>
      <c r="F24" s="228"/>
      <c r="G24" s="99"/>
      <c r="H24" s="100"/>
    </row>
    <row r="25" spans="2:8" ht="59.25" customHeight="1" x14ac:dyDescent="0.25">
      <c r="B25" s="96"/>
      <c r="C25" s="229" t="s">
        <v>162</v>
      </c>
      <c r="D25" s="230"/>
      <c r="E25" s="227" t="s">
        <v>175</v>
      </c>
      <c r="F25" s="228"/>
      <c r="G25" s="99"/>
      <c r="H25" s="100"/>
    </row>
    <row r="26" spans="2:8" ht="23.25" customHeight="1" x14ac:dyDescent="0.25">
      <c r="B26" s="96"/>
      <c r="C26" s="229" t="s">
        <v>12</v>
      </c>
      <c r="D26" s="230"/>
      <c r="E26" s="227" t="s">
        <v>176</v>
      </c>
      <c r="F26" s="228"/>
      <c r="G26" s="99"/>
      <c r="H26" s="100"/>
    </row>
    <row r="27" spans="2:8" ht="30.75" customHeight="1" x14ac:dyDescent="0.25">
      <c r="B27" s="96"/>
      <c r="C27" s="229" t="s">
        <v>180</v>
      </c>
      <c r="D27" s="230"/>
      <c r="E27" s="227" t="s">
        <v>177</v>
      </c>
      <c r="F27" s="228"/>
      <c r="G27" s="99"/>
      <c r="H27" s="100"/>
    </row>
    <row r="28" spans="2:8" ht="35.25" customHeight="1" x14ac:dyDescent="0.25">
      <c r="B28" s="96"/>
      <c r="C28" s="229" t="s">
        <v>181</v>
      </c>
      <c r="D28" s="230"/>
      <c r="E28" s="227" t="s">
        <v>178</v>
      </c>
      <c r="F28" s="228"/>
      <c r="G28" s="99"/>
      <c r="H28" s="100"/>
    </row>
    <row r="29" spans="2:8" ht="33" customHeight="1" x14ac:dyDescent="0.25">
      <c r="B29" s="96"/>
      <c r="C29" s="229" t="s">
        <v>181</v>
      </c>
      <c r="D29" s="230"/>
      <c r="E29" s="227" t="s">
        <v>178</v>
      </c>
      <c r="F29" s="228"/>
      <c r="G29" s="99"/>
      <c r="H29" s="100"/>
    </row>
    <row r="30" spans="2:8" ht="30" customHeight="1" x14ac:dyDescent="0.25">
      <c r="B30" s="96"/>
      <c r="C30" s="229" t="s">
        <v>182</v>
      </c>
      <c r="D30" s="230"/>
      <c r="E30" s="227" t="s">
        <v>179</v>
      </c>
      <c r="F30" s="228"/>
      <c r="G30" s="99"/>
      <c r="H30" s="100"/>
    </row>
    <row r="31" spans="2:8" ht="35.25" customHeight="1" x14ac:dyDescent="0.25">
      <c r="B31" s="96"/>
      <c r="C31" s="229" t="s">
        <v>183</v>
      </c>
      <c r="D31" s="230"/>
      <c r="E31" s="227" t="s">
        <v>184</v>
      </c>
      <c r="F31" s="228"/>
      <c r="G31" s="99"/>
      <c r="H31" s="100"/>
    </row>
    <row r="32" spans="2:8" ht="31.5" customHeight="1" x14ac:dyDescent="0.25">
      <c r="B32" s="96"/>
      <c r="C32" s="229" t="s">
        <v>185</v>
      </c>
      <c r="D32" s="230"/>
      <c r="E32" s="227" t="s">
        <v>186</v>
      </c>
      <c r="F32" s="228"/>
      <c r="G32" s="99"/>
      <c r="H32" s="100"/>
    </row>
    <row r="33" spans="2:8" ht="35.25" customHeight="1" x14ac:dyDescent="0.25">
      <c r="B33" s="96"/>
      <c r="C33" s="229" t="s">
        <v>187</v>
      </c>
      <c r="D33" s="230"/>
      <c r="E33" s="227" t="s">
        <v>188</v>
      </c>
      <c r="F33" s="228"/>
      <c r="G33" s="99"/>
      <c r="H33" s="100"/>
    </row>
    <row r="34" spans="2:8" ht="59.25" customHeight="1" x14ac:dyDescent="0.25">
      <c r="B34" s="96"/>
      <c r="C34" s="229" t="s">
        <v>189</v>
      </c>
      <c r="D34" s="230"/>
      <c r="E34" s="227" t="s">
        <v>190</v>
      </c>
      <c r="F34" s="228"/>
      <c r="G34" s="99"/>
      <c r="H34" s="100"/>
    </row>
    <row r="35" spans="2:8" ht="29.25" customHeight="1" x14ac:dyDescent="0.25">
      <c r="B35" s="96"/>
      <c r="C35" s="229" t="s">
        <v>29</v>
      </c>
      <c r="D35" s="230"/>
      <c r="E35" s="227" t="s">
        <v>191</v>
      </c>
      <c r="F35" s="228"/>
      <c r="G35" s="99"/>
      <c r="H35" s="100"/>
    </row>
    <row r="36" spans="2:8" ht="82.5" customHeight="1" x14ac:dyDescent="0.25">
      <c r="B36" s="96"/>
      <c r="C36" s="229" t="s">
        <v>193</v>
      </c>
      <c r="D36" s="230"/>
      <c r="E36" s="227" t="s">
        <v>192</v>
      </c>
      <c r="F36" s="228"/>
      <c r="G36" s="99"/>
      <c r="H36" s="100"/>
    </row>
    <row r="37" spans="2:8" ht="46.5" customHeight="1" x14ac:dyDescent="0.25">
      <c r="B37" s="96"/>
      <c r="C37" s="229" t="s">
        <v>39</v>
      </c>
      <c r="D37" s="230"/>
      <c r="E37" s="227" t="s">
        <v>194</v>
      </c>
      <c r="F37" s="228"/>
      <c r="G37" s="99"/>
      <c r="H37" s="100"/>
    </row>
    <row r="38" spans="2:8" ht="6.75" customHeight="1" thickBot="1" x14ac:dyDescent="0.3">
      <c r="B38" s="96"/>
      <c r="C38" s="240"/>
      <c r="D38" s="241"/>
      <c r="E38" s="242"/>
      <c r="F38" s="243"/>
      <c r="G38" s="99"/>
      <c r="H38" s="100"/>
    </row>
    <row r="39" spans="2:8" ht="15.75" thickTop="1" x14ac:dyDescent="0.25">
      <c r="B39" s="96"/>
      <c r="C39" s="97"/>
      <c r="D39" s="97"/>
      <c r="E39" s="98"/>
      <c r="F39" s="98"/>
      <c r="G39" s="99"/>
      <c r="H39" s="100"/>
    </row>
    <row r="40" spans="2:8" ht="21" customHeight="1" x14ac:dyDescent="0.25">
      <c r="B40" s="237" t="s">
        <v>203</v>
      </c>
      <c r="C40" s="238"/>
      <c r="D40" s="238"/>
      <c r="E40" s="238"/>
      <c r="F40" s="238"/>
      <c r="G40" s="238"/>
      <c r="H40" s="239"/>
    </row>
    <row r="41" spans="2:8" ht="20.25" customHeight="1" x14ac:dyDescent="0.25">
      <c r="B41" s="237" t="s">
        <v>204</v>
      </c>
      <c r="C41" s="238"/>
      <c r="D41" s="238"/>
      <c r="E41" s="238"/>
      <c r="F41" s="238"/>
      <c r="G41" s="238"/>
      <c r="H41" s="239"/>
    </row>
    <row r="42" spans="2:8" ht="20.25" customHeight="1" x14ac:dyDescent="0.25">
      <c r="B42" s="237" t="s">
        <v>205</v>
      </c>
      <c r="C42" s="238"/>
      <c r="D42" s="238"/>
      <c r="E42" s="238"/>
      <c r="F42" s="238"/>
      <c r="G42" s="238"/>
      <c r="H42" s="239"/>
    </row>
    <row r="43" spans="2:8" ht="20.25" customHeight="1" x14ac:dyDescent="0.25">
      <c r="B43" s="237" t="s">
        <v>206</v>
      </c>
      <c r="C43" s="238"/>
      <c r="D43" s="238"/>
      <c r="E43" s="238"/>
      <c r="F43" s="238"/>
      <c r="G43" s="238"/>
      <c r="H43" s="239"/>
    </row>
    <row r="44" spans="2:8" x14ac:dyDescent="0.25">
      <c r="B44" s="237" t="s">
        <v>207</v>
      </c>
      <c r="C44" s="238"/>
      <c r="D44" s="238"/>
      <c r="E44" s="238"/>
      <c r="F44" s="238"/>
      <c r="G44" s="238"/>
      <c r="H44" s="239"/>
    </row>
    <row r="45" spans="2:8" ht="15.75" thickBot="1" x14ac:dyDescent="0.3">
      <c r="B45" s="101"/>
      <c r="C45" s="102"/>
      <c r="D45" s="102"/>
      <c r="E45" s="102"/>
      <c r="F45" s="102"/>
      <c r="G45" s="102"/>
      <c r="H45" s="103"/>
    </row>
  </sheetData>
  <mergeCells count="64">
    <mergeCell ref="B2:H2"/>
    <mergeCell ref="B4:H5"/>
    <mergeCell ref="B6:H6"/>
    <mergeCell ref="B9:H10"/>
    <mergeCell ref="C12:D12"/>
    <mergeCell ref="E12:F12"/>
    <mergeCell ref="B7:H7"/>
    <mergeCell ref="C13:D13"/>
    <mergeCell ref="E13:F13"/>
    <mergeCell ref="C17:D17"/>
    <mergeCell ref="E17:F17"/>
    <mergeCell ref="C21:D21"/>
    <mergeCell ref="C18:D18"/>
    <mergeCell ref="C19:D19"/>
    <mergeCell ref="C20:D20"/>
    <mergeCell ref="E18:F18"/>
    <mergeCell ref="E19:F19"/>
    <mergeCell ref="E20:F20"/>
    <mergeCell ref="E21:F21"/>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33:D33"/>
    <mergeCell ref="B40:H40"/>
    <mergeCell ref="C29:D29"/>
    <mergeCell ref="E29:F29"/>
    <mergeCell ref="C30:D30"/>
    <mergeCell ref="E30:F30"/>
    <mergeCell ref="E33:F33"/>
    <mergeCell ref="C34:D34"/>
    <mergeCell ref="C35:D35"/>
    <mergeCell ref="E35:F35"/>
    <mergeCell ref="C36:D36"/>
    <mergeCell ref="E36:F36"/>
    <mergeCell ref="B41:H41"/>
    <mergeCell ref="C38:D38"/>
    <mergeCell ref="E38:F38"/>
    <mergeCell ref="C37:D37"/>
    <mergeCell ref="E37:F37"/>
    <mergeCell ref="E28:F28"/>
    <mergeCell ref="C28:D28"/>
    <mergeCell ref="C16:D16"/>
    <mergeCell ref="E16:F16"/>
    <mergeCell ref="C14:D14"/>
    <mergeCell ref="E14:F14"/>
    <mergeCell ref="C15:D15"/>
    <mergeCell ref="E15:F15"/>
    <mergeCell ref="E22:F22"/>
    <mergeCell ref="C22:D22"/>
    <mergeCell ref="C25:D25"/>
    <mergeCell ref="E25:F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A1:AJ77"/>
  <sheetViews>
    <sheetView tabSelected="1" view="pageBreakPreview" topLeftCell="P1" zoomScale="44" zoomScaleNormal="44" zoomScaleSheetLayoutView="44" workbookViewId="0">
      <selection activeCell="AF8" sqref="AF8:AF9"/>
    </sheetView>
  </sheetViews>
  <sheetFormatPr baseColWidth="10" defaultColWidth="11.42578125" defaultRowHeight="25.5" outlineLevelRow="1" x14ac:dyDescent="0.35"/>
  <cols>
    <col min="1" max="1" width="4.85546875" style="116" bestFit="1" customWidth="1"/>
    <col min="2" max="2" width="24.140625" style="116" customWidth="1"/>
    <col min="3" max="3" width="35.85546875" style="116" customWidth="1"/>
    <col min="4" max="4" width="34.85546875" style="116" customWidth="1"/>
    <col min="5" max="5" width="45.5703125" style="111" customWidth="1"/>
    <col min="6" max="6" width="30.85546875" style="117" customWidth="1"/>
    <col min="7" max="7" width="25.85546875" style="111" customWidth="1"/>
    <col min="8" max="8" width="23.7109375" style="111" customWidth="1"/>
    <col min="9" max="9" width="10.140625" style="111" customWidth="1"/>
    <col min="10" max="10" width="26.42578125" style="111" customWidth="1"/>
    <col min="11" max="11" width="30.5703125" style="111" hidden="1" customWidth="1"/>
    <col min="12" max="12" width="20.7109375" style="111" customWidth="1"/>
    <col min="13" max="13" width="12" style="111" customWidth="1"/>
    <col min="14" max="14" width="19.28515625" style="111" customWidth="1"/>
    <col min="15" max="15" width="13.28515625" style="111" customWidth="1"/>
    <col min="16" max="16" width="81.7109375" style="111" customWidth="1"/>
    <col min="17" max="17" width="28.28515625" style="111" customWidth="1"/>
    <col min="18" max="18" width="6.85546875" style="111" customWidth="1"/>
    <col min="19" max="19" width="5" style="111" customWidth="1"/>
    <col min="20" max="20" width="10.85546875" style="111" customWidth="1"/>
    <col min="21" max="21" width="7.140625" style="111" customWidth="1"/>
    <col min="22" max="22" width="6.7109375" style="111" customWidth="1"/>
    <col min="23" max="23" width="7.5703125" style="111" customWidth="1"/>
    <col min="24" max="24" width="38.28515625" style="111" hidden="1" customWidth="1"/>
    <col min="25" max="25" width="10.5703125" style="111" customWidth="1"/>
    <col min="26" max="26" width="12.28515625" style="111" customWidth="1"/>
    <col min="27" max="27" width="11.42578125" style="111" customWidth="1"/>
    <col min="28" max="28" width="12.7109375" style="111" customWidth="1"/>
    <col min="29" max="30" width="8.42578125" style="111" customWidth="1"/>
    <col min="31" max="31" width="45.140625" style="111" customWidth="1"/>
    <col min="32" max="32" width="26.7109375" style="111" customWidth="1"/>
    <col min="33" max="33" width="29.28515625" style="111" customWidth="1"/>
    <col min="34" max="34" width="25.42578125" style="111" customWidth="1"/>
    <col min="35" max="35" width="42.5703125" style="111" customWidth="1"/>
    <col min="36" max="36" width="19.85546875" style="111" customWidth="1"/>
    <col min="37" max="16384" width="11.42578125" style="111"/>
  </cols>
  <sheetData>
    <row r="1" spans="1:36" ht="16.5" customHeight="1" x14ac:dyDescent="0.35">
      <c r="A1" s="281" t="s">
        <v>143</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36" ht="24" customHeight="1" x14ac:dyDescent="0.35">
      <c r="A2" s="282"/>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row>
    <row r="3" spans="1:36" s="112" customFormat="1" ht="39" customHeight="1" x14ac:dyDescent="0.35">
      <c r="A3" s="120"/>
      <c r="B3" s="121"/>
      <c r="C3" s="122"/>
      <c r="D3" s="122"/>
      <c r="E3" s="123"/>
      <c r="F3" s="124"/>
      <c r="G3" s="123"/>
      <c r="H3" s="123"/>
      <c r="I3" s="123"/>
      <c r="J3" s="123"/>
      <c r="K3" s="123"/>
      <c r="L3" s="123"/>
      <c r="M3" s="123"/>
      <c r="N3" s="123"/>
      <c r="O3" s="123"/>
      <c r="P3" s="123"/>
      <c r="Q3" s="125"/>
      <c r="R3" s="469" t="s">
        <v>261</v>
      </c>
      <c r="S3" s="470"/>
      <c r="T3" s="470"/>
      <c r="U3" s="470"/>
      <c r="V3" s="470"/>
      <c r="W3" s="470"/>
      <c r="X3" s="470"/>
      <c r="Y3" s="470"/>
      <c r="Z3" s="470"/>
      <c r="AA3" s="470"/>
      <c r="AB3" s="470"/>
      <c r="AC3" s="470"/>
      <c r="AD3" s="470"/>
      <c r="AE3" s="471"/>
      <c r="AF3" s="463"/>
      <c r="AG3" s="463"/>
      <c r="AH3" s="463"/>
      <c r="AI3" s="463"/>
      <c r="AJ3" s="464"/>
    </row>
    <row r="4" spans="1:36" ht="38.25" customHeight="1" x14ac:dyDescent="0.35">
      <c r="A4" s="307" t="s">
        <v>43</v>
      </c>
      <c r="B4" s="308"/>
      <c r="C4" s="298" t="s">
        <v>213</v>
      </c>
      <c r="D4" s="299"/>
      <c r="E4" s="299"/>
      <c r="F4" s="299"/>
      <c r="G4" s="299"/>
      <c r="H4" s="299"/>
      <c r="I4" s="299"/>
      <c r="J4" s="299"/>
      <c r="K4" s="299"/>
      <c r="L4" s="299"/>
      <c r="M4" s="299"/>
      <c r="N4" s="299"/>
      <c r="O4" s="299"/>
      <c r="P4" s="299"/>
      <c r="Q4" s="300"/>
      <c r="R4" s="301" t="s">
        <v>260</v>
      </c>
      <c r="S4" s="302"/>
      <c r="T4" s="302"/>
      <c r="U4" s="302"/>
      <c r="V4" s="302"/>
      <c r="W4" s="302"/>
      <c r="X4" s="302"/>
      <c r="Y4" s="302"/>
      <c r="Z4" s="302"/>
      <c r="AA4" s="302"/>
      <c r="AB4" s="302"/>
      <c r="AC4" s="302"/>
      <c r="AD4" s="302"/>
      <c r="AE4" s="303"/>
      <c r="AF4" s="465"/>
      <c r="AG4" s="465"/>
      <c r="AH4" s="465"/>
      <c r="AI4" s="465"/>
      <c r="AJ4" s="466"/>
    </row>
    <row r="5" spans="1:36" ht="43.5" customHeight="1" x14ac:dyDescent="0.35">
      <c r="A5" s="309" t="s">
        <v>130</v>
      </c>
      <c r="B5" s="310"/>
      <c r="C5" s="295" t="s">
        <v>214</v>
      </c>
      <c r="D5" s="296"/>
      <c r="E5" s="296"/>
      <c r="F5" s="296"/>
      <c r="G5" s="296"/>
      <c r="H5" s="296"/>
      <c r="I5" s="296"/>
      <c r="J5" s="296"/>
      <c r="K5" s="296"/>
      <c r="L5" s="296"/>
      <c r="M5" s="296"/>
      <c r="N5" s="296"/>
      <c r="O5" s="296"/>
      <c r="P5" s="296"/>
      <c r="Q5" s="297"/>
      <c r="R5" s="301" t="s">
        <v>262</v>
      </c>
      <c r="S5" s="302"/>
      <c r="T5" s="302"/>
      <c r="U5" s="302"/>
      <c r="V5" s="302"/>
      <c r="W5" s="302"/>
      <c r="X5" s="302"/>
      <c r="Y5" s="302"/>
      <c r="Z5" s="302"/>
      <c r="AA5" s="302"/>
      <c r="AB5" s="302"/>
      <c r="AC5" s="302"/>
      <c r="AD5" s="302"/>
      <c r="AE5" s="303"/>
      <c r="AF5" s="465"/>
      <c r="AG5" s="465"/>
      <c r="AH5" s="465"/>
      <c r="AI5" s="465"/>
      <c r="AJ5" s="466"/>
    </row>
    <row r="6" spans="1:36" ht="42.75" customHeight="1" x14ac:dyDescent="0.35">
      <c r="A6" s="309" t="s">
        <v>44</v>
      </c>
      <c r="B6" s="310"/>
      <c r="C6" s="295" t="s">
        <v>254</v>
      </c>
      <c r="D6" s="296"/>
      <c r="E6" s="296"/>
      <c r="F6" s="296"/>
      <c r="G6" s="296"/>
      <c r="H6" s="296"/>
      <c r="I6" s="296"/>
      <c r="J6" s="296"/>
      <c r="K6" s="296"/>
      <c r="L6" s="296"/>
      <c r="M6" s="296"/>
      <c r="N6" s="296"/>
      <c r="O6" s="296"/>
      <c r="P6" s="296"/>
      <c r="Q6" s="297"/>
      <c r="R6" s="304" t="s">
        <v>263</v>
      </c>
      <c r="S6" s="305"/>
      <c r="T6" s="305"/>
      <c r="U6" s="305"/>
      <c r="V6" s="305"/>
      <c r="W6" s="305"/>
      <c r="X6" s="305"/>
      <c r="Y6" s="305"/>
      <c r="Z6" s="305"/>
      <c r="AA6" s="305"/>
      <c r="AB6" s="305"/>
      <c r="AC6" s="305"/>
      <c r="AD6" s="305"/>
      <c r="AE6" s="306"/>
      <c r="AF6" s="467"/>
      <c r="AG6" s="467"/>
      <c r="AH6" s="467"/>
      <c r="AI6" s="467"/>
      <c r="AJ6" s="468"/>
    </row>
    <row r="7" spans="1:36" x14ac:dyDescent="0.35">
      <c r="A7" s="281" t="s">
        <v>138</v>
      </c>
      <c r="B7" s="281"/>
      <c r="C7" s="283"/>
      <c r="D7" s="283"/>
      <c r="E7" s="283"/>
      <c r="F7" s="283"/>
      <c r="G7" s="283"/>
      <c r="H7" s="283" t="s">
        <v>139</v>
      </c>
      <c r="I7" s="283"/>
      <c r="J7" s="283"/>
      <c r="K7" s="283"/>
      <c r="L7" s="283"/>
      <c r="M7" s="283"/>
      <c r="N7" s="284"/>
      <c r="O7" s="281" t="s">
        <v>140</v>
      </c>
      <c r="P7" s="281"/>
      <c r="Q7" s="281"/>
      <c r="R7" s="281"/>
      <c r="S7" s="281"/>
      <c r="T7" s="281"/>
      <c r="U7" s="281"/>
      <c r="V7" s="281"/>
      <c r="W7" s="281"/>
      <c r="X7" s="285" t="s">
        <v>141</v>
      </c>
      <c r="Y7" s="285"/>
      <c r="Z7" s="285"/>
      <c r="AA7" s="285"/>
      <c r="AB7" s="285"/>
      <c r="AC7" s="285"/>
      <c r="AD7" s="285"/>
      <c r="AE7" s="285" t="s">
        <v>34</v>
      </c>
      <c r="AF7" s="285"/>
      <c r="AG7" s="285"/>
      <c r="AH7" s="285"/>
      <c r="AI7" s="285"/>
      <c r="AJ7" s="285"/>
    </row>
    <row r="8" spans="1:36" ht="16.5" customHeight="1" x14ac:dyDescent="0.35">
      <c r="A8" s="294" t="s">
        <v>0</v>
      </c>
      <c r="B8" s="281" t="s">
        <v>2</v>
      </c>
      <c r="C8" s="281" t="s">
        <v>3</v>
      </c>
      <c r="D8" s="281" t="s">
        <v>42</v>
      </c>
      <c r="E8" s="281" t="s">
        <v>1</v>
      </c>
      <c r="F8" s="281" t="s">
        <v>50</v>
      </c>
      <c r="G8" s="281" t="s">
        <v>134</v>
      </c>
      <c r="H8" s="281" t="s">
        <v>33</v>
      </c>
      <c r="I8" s="281" t="s">
        <v>5</v>
      </c>
      <c r="J8" s="281" t="s">
        <v>87</v>
      </c>
      <c r="K8" s="281" t="s">
        <v>92</v>
      </c>
      <c r="L8" s="281" t="s">
        <v>45</v>
      </c>
      <c r="M8" s="281" t="s">
        <v>5</v>
      </c>
      <c r="N8" s="281" t="s">
        <v>48</v>
      </c>
      <c r="O8" s="293" t="s">
        <v>11</v>
      </c>
      <c r="P8" s="283" t="s">
        <v>162</v>
      </c>
      <c r="Q8" s="283" t="s">
        <v>12</v>
      </c>
      <c r="R8" s="283" t="s">
        <v>8</v>
      </c>
      <c r="S8" s="283"/>
      <c r="T8" s="283"/>
      <c r="U8" s="283"/>
      <c r="V8" s="283"/>
      <c r="W8" s="283"/>
      <c r="X8" s="293" t="s">
        <v>137</v>
      </c>
      <c r="Y8" s="293" t="s">
        <v>46</v>
      </c>
      <c r="Z8" s="293" t="s">
        <v>5</v>
      </c>
      <c r="AA8" s="293" t="s">
        <v>47</v>
      </c>
      <c r="AB8" s="293" t="s">
        <v>5</v>
      </c>
      <c r="AC8" s="293" t="s">
        <v>49</v>
      </c>
      <c r="AD8" s="293" t="s">
        <v>29</v>
      </c>
      <c r="AE8" s="283" t="s">
        <v>34</v>
      </c>
      <c r="AF8" s="283" t="s">
        <v>35</v>
      </c>
      <c r="AG8" s="283" t="s">
        <v>36</v>
      </c>
      <c r="AH8" s="283" t="s">
        <v>38</v>
      </c>
      <c r="AI8" s="283" t="s">
        <v>37</v>
      </c>
      <c r="AJ8" s="283" t="s">
        <v>39</v>
      </c>
    </row>
    <row r="9" spans="1:36" s="113" customFormat="1" ht="94.5" customHeight="1" x14ac:dyDescent="0.25">
      <c r="A9" s="294"/>
      <c r="B9" s="281"/>
      <c r="C9" s="281"/>
      <c r="D9" s="281"/>
      <c r="E9" s="281"/>
      <c r="F9" s="281"/>
      <c r="G9" s="281"/>
      <c r="H9" s="281"/>
      <c r="I9" s="281"/>
      <c r="J9" s="281"/>
      <c r="K9" s="281"/>
      <c r="L9" s="281"/>
      <c r="M9" s="281"/>
      <c r="N9" s="281"/>
      <c r="O9" s="294"/>
      <c r="P9" s="281"/>
      <c r="Q9" s="281"/>
      <c r="R9" s="126" t="s">
        <v>13</v>
      </c>
      <c r="S9" s="126" t="s">
        <v>17</v>
      </c>
      <c r="T9" s="126" t="s">
        <v>28</v>
      </c>
      <c r="U9" s="126" t="s">
        <v>18</v>
      </c>
      <c r="V9" s="126" t="s">
        <v>21</v>
      </c>
      <c r="W9" s="126" t="s">
        <v>24</v>
      </c>
      <c r="X9" s="294"/>
      <c r="Y9" s="294"/>
      <c r="Z9" s="294"/>
      <c r="AA9" s="294"/>
      <c r="AB9" s="294"/>
      <c r="AC9" s="294"/>
      <c r="AD9" s="294"/>
      <c r="AE9" s="281"/>
      <c r="AF9" s="281"/>
      <c r="AG9" s="281"/>
      <c r="AH9" s="281"/>
      <c r="AI9" s="281"/>
      <c r="AJ9" s="281"/>
    </row>
    <row r="10" spans="1:36" s="114" customFormat="1" ht="407.25" customHeight="1" x14ac:dyDescent="0.25">
      <c r="A10" s="127">
        <v>1</v>
      </c>
      <c r="B10" s="128" t="s">
        <v>131</v>
      </c>
      <c r="C10" s="129" t="s">
        <v>215</v>
      </c>
      <c r="D10" s="130" t="s">
        <v>216</v>
      </c>
      <c r="E10" s="129" t="s">
        <v>217</v>
      </c>
      <c r="F10" s="128" t="s">
        <v>123</v>
      </c>
      <c r="G10" s="128">
        <v>48</v>
      </c>
      <c r="H10" s="131" t="str">
        <f>IF(G10&lt;=0,"",IF(G10&lt;=2,"Muy Baja",IF(G10&lt;=24,"Baja",IF(G10&lt;=500,"Media",IF(G10&lt;=5000,"Alta","Muy Alta")))))</f>
        <v>Media</v>
      </c>
      <c r="I10" s="132">
        <f>IF(H10="","",IF(H10="Muy Baja",0.2,IF(H10="Baja",0.4,IF(H10="Media",0.6,IF(H10="Alta",0.8,IF(H10="Muy Alta",1,))))))</f>
        <v>0.6</v>
      </c>
      <c r="J10" s="133" t="s">
        <v>148</v>
      </c>
      <c r="K10" s="132" t="str">
        <f>IF(NOT(ISERROR(MATCH(J10,'Tabla Impacto'!$B$221:$B$223,0))),'Tabla Impacto'!$F$223&amp;"Por favor no seleccionar los criterios de impacto(Afectación Económica o presupuestal y Pérdida Reputacional)",J10)</f>
        <v xml:space="preserve">     Entre 50 y 100 SMLMV </v>
      </c>
      <c r="L10" s="131" t="str">
        <f>IF(OR(K10='Tabla Impacto'!$C$11,K10='Tabla Impacto'!$D$11),"Leve",IF(OR(K10='Tabla Impacto'!$C$12,K10='Tabla Impacto'!$D$12),"Menor",IF(OR(K10='Tabla Impacto'!$C$13,K10='Tabla Impacto'!$D$13),"Moderado",IF(OR(K10='Tabla Impacto'!$C$14,K10='Tabla Impacto'!$D$14),"Mayor",IF(OR(K10='Tabla Impacto'!$C$15,K10='Tabla Impacto'!$D$15),"Catastrófico","")))))</f>
        <v>Moderado</v>
      </c>
      <c r="M10" s="132">
        <f>IF(L10="","",IF(L10="Leve",0.2,IF(L10="Menor",0.4,IF(L10="Moderado",0.6,IF(L10="Mayor",0.8,IF(L10="Catastrófico",1,))))))</f>
        <v>0.6</v>
      </c>
      <c r="N10" s="134"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Moderado</v>
      </c>
      <c r="O10" s="127">
        <v>1</v>
      </c>
      <c r="P10" s="135" t="s">
        <v>218</v>
      </c>
      <c r="Q10" s="136" t="str">
        <f>IF(OR(R10="Preventivo",R10="Detectivo"),"Probabilidad",IF(R10="Correctivo","Impacto",""))</f>
        <v>Probabilidad</v>
      </c>
      <c r="R10" s="137" t="s">
        <v>14</v>
      </c>
      <c r="S10" s="137" t="s">
        <v>9</v>
      </c>
      <c r="T10" s="132" t="str">
        <f>IF(AND(R10="Preventivo",S10="Automático"),"50%",IF(AND(R10="Preventivo",S10="Manual"),"40%",IF(AND(R10="Detectivo",S10="Automático"),"40%",IF(AND(R10="Detectivo",S10="Manual"),"30%",IF(AND(R10="Correctivo",S10="Automático"),"35%",IF(AND(R10="Correctivo",S10="Manual"),"25%",""))))))</f>
        <v>40%</v>
      </c>
      <c r="U10" s="137" t="s">
        <v>19</v>
      </c>
      <c r="V10" s="137" t="s">
        <v>22</v>
      </c>
      <c r="W10" s="137" t="s">
        <v>120</v>
      </c>
      <c r="X10" s="138">
        <f>IFERROR(IF(Q10="Probabilidad",(I10-(+I10*T10)),IF(Q10="Impacto",I10,"")),"")</f>
        <v>0.36</v>
      </c>
      <c r="Y10" s="131" t="str">
        <f>IFERROR(IF(X10="","",IF(X10&lt;=0.2,"Muy Baja",IF(X10&lt;=0.4,"Baja",IF(X10&lt;=0.6,"Media",IF(X10&lt;=0.8,"Alta","Muy Alta"))))),"")</f>
        <v>Baja</v>
      </c>
      <c r="Z10" s="132">
        <f>+X10</f>
        <v>0.36</v>
      </c>
      <c r="AA10" s="131" t="str">
        <f>IFERROR(IF(AB10="","",IF(AB10&lt;=0.2,"Leve",IF(AB10&lt;=0.4,"Menor",IF(AB10&lt;=0.6,"Moderado",IF(AB10&lt;=0.8,"Mayor","Catastrófico"))))),"")</f>
        <v>Moderado</v>
      </c>
      <c r="AB10" s="132">
        <f>IFERROR(IF(Q10="Impacto",(M10-(+M10*T10)),IF(Q10="Probabilidad",M10,"")),"")</f>
        <v>0.6</v>
      </c>
      <c r="AC10" s="134"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Moderado</v>
      </c>
      <c r="AD10" s="137" t="s">
        <v>135</v>
      </c>
      <c r="AE10" s="139" t="s">
        <v>219</v>
      </c>
      <c r="AF10" s="140" t="s">
        <v>220</v>
      </c>
      <c r="AG10" s="141" t="s">
        <v>221</v>
      </c>
      <c r="AH10" s="141" t="s">
        <v>222</v>
      </c>
      <c r="AI10" s="279" t="s">
        <v>253</v>
      </c>
      <c r="AJ10" s="128" t="s">
        <v>41</v>
      </c>
    </row>
    <row r="11" spans="1:36" ht="151.5" hidden="1" customHeight="1" outlineLevel="1" x14ac:dyDescent="0.35">
      <c r="A11" s="142"/>
      <c r="B11" s="143"/>
      <c r="C11" s="128"/>
      <c r="D11" s="144"/>
      <c r="E11" s="128"/>
      <c r="F11" s="145"/>
      <c r="G11" s="145"/>
      <c r="H11" s="146"/>
      <c r="I11" s="147"/>
      <c r="J11" s="148"/>
      <c r="K11" s="147">
        <f>IF(NOT(ISERROR(MATCH(J11,_xlfn.ANCHORARRAY(E22),0))),I24&amp;"Por favor no seleccionar los criterios de impacto",J11)</f>
        <v>0</v>
      </c>
      <c r="L11" s="146"/>
      <c r="M11" s="147"/>
      <c r="N11" s="149"/>
      <c r="O11" s="150"/>
      <c r="P11" s="151"/>
      <c r="Q11" s="152" t="str">
        <f>IF(OR(R11="Preventivo",R11="Detectivo"),"Probabilidad",IF(R11="Correctivo","Impacto",""))</f>
        <v/>
      </c>
      <c r="R11" s="153"/>
      <c r="S11" s="153"/>
      <c r="T11" s="154" t="str">
        <f t="shared" ref="T11:T15" si="0">IF(AND(R11="Preventivo",S11="Automático"),"50%",IF(AND(R11="Preventivo",S11="Manual"),"40%",IF(AND(R11="Detectivo",S11="Automático"),"40%",IF(AND(R11="Detectivo",S11="Manual"),"30%",IF(AND(R11="Correctivo",S11="Automático"),"35%",IF(AND(R11="Correctivo",S11="Manual"),"25%",""))))))</f>
        <v/>
      </c>
      <c r="U11" s="153"/>
      <c r="V11" s="153"/>
      <c r="W11" s="153"/>
      <c r="X11" s="155" t="str">
        <f>IFERROR(IF(AND(Q10="Probabilidad",Q11="Probabilidad"),(Z10-(+Z10*T11)),IF(Q11="Probabilidad",(I10-(+I10*T11)),IF(Q11="Impacto",Z10,""))),"")</f>
        <v/>
      </c>
      <c r="Y11" s="156" t="str">
        <f t="shared" ref="Y11:Y69" si="1">IFERROR(IF(X11="","",IF(X11&lt;=0.2,"Muy Baja",IF(X11&lt;=0.4,"Baja",IF(X11&lt;=0.6,"Media",IF(X11&lt;=0.8,"Alta","Muy Alta"))))),"")</f>
        <v/>
      </c>
      <c r="Z11" s="154" t="str">
        <f t="shared" ref="Z11:Z15" si="2">+X11</f>
        <v/>
      </c>
      <c r="AA11" s="156" t="str">
        <f t="shared" ref="AA11:AA69" si="3">IFERROR(IF(AB11="","",IF(AB11&lt;=0.2,"Leve",IF(AB11&lt;=0.4,"Menor",IF(AB11&lt;=0.6,"Moderado",IF(AB11&lt;=0.8,"Mayor","Catastrófico"))))),"")</f>
        <v/>
      </c>
      <c r="AB11" s="154" t="str">
        <f>IFERROR(IF(AND(Q10="Impacto",Q11="Impacto"),(AB10-(+AB10*T11)),IF(Q11="Impacto",($M$10-(+$M$10*T11)),IF(Q11="Probabilidad",AB10,""))),"")</f>
        <v/>
      </c>
      <c r="AC11" s="157"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53"/>
      <c r="AE11" s="158"/>
      <c r="AF11" s="158"/>
      <c r="AG11" s="159"/>
      <c r="AH11" s="159"/>
      <c r="AI11" s="279"/>
      <c r="AJ11" s="158"/>
    </row>
    <row r="12" spans="1:36" ht="151.5" hidden="1" customHeight="1" outlineLevel="1" x14ac:dyDescent="0.35">
      <c r="A12" s="142"/>
      <c r="B12" s="143"/>
      <c r="C12" s="128"/>
      <c r="D12" s="144"/>
      <c r="E12" s="128"/>
      <c r="F12" s="145"/>
      <c r="G12" s="145"/>
      <c r="H12" s="146"/>
      <c r="I12" s="147"/>
      <c r="J12" s="148"/>
      <c r="K12" s="147">
        <f>IF(NOT(ISERROR(MATCH(J12,_xlfn.ANCHORARRAY(E23),0))),I25&amp;"Por favor no seleccionar los criterios de impacto",J12)</f>
        <v>0</v>
      </c>
      <c r="L12" s="146"/>
      <c r="M12" s="147"/>
      <c r="N12" s="149"/>
      <c r="O12" s="150"/>
      <c r="P12" s="151"/>
      <c r="Q12" s="152" t="str">
        <f>IF(OR(R12="Preventivo",R12="Detectivo"),"Probabilidad",IF(R12="Correctivo","Impacto",""))</f>
        <v/>
      </c>
      <c r="R12" s="153"/>
      <c r="S12" s="153"/>
      <c r="T12" s="154" t="str">
        <f t="shared" si="0"/>
        <v/>
      </c>
      <c r="U12" s="153"/>
      <c r="V12" s="153"/>
      <c r="W12" s="153"/>
      <c r="X12" s="155" t="str">
        <f>IFERROR(IF(AND(Q11="Probabilidad",Q12="Probabilidad"),(Z11-(+Z11*T12)),IF(AND(Q11="Impacto",Q12="Probabilidad"),(Z10-(+Z10*T12)),IF(Q12="Impacto",Z11,""))),"")</f>
        <v/>
      </c>
      <c r="Y12" s="156" t="str">
        <f t="shared" si="1"/>
        <v/>
      </c>
      <c r="Z12" s="154" t="str">
        <f t="shared" si="2"/>
        <v/>
      </c>
      <c r="AA12" s="156" t="str">
        <f t="shared" si="3"/>
        <v/>
      </c>
      <c r="AB12" s="154" t="str">
        <f>IFERROR(IF(AND(Q11="Impacto",Q12="Impacto"),(AB11-(+AB11*T12)),IF(AND(Q11="Probabilidad",Q12="Impacto"),(AB10-(+AB10*T12)),IF(Q12="Probabilidad",AB11,""))),"")</f>
        <v/>
      </c>
      <c r="AC12" s="157" t="str">
        <f t="shared" si="4"/>
        <v/>
      </c>
      <c r="AD12" s="153"/>
      <c r="AE12" s="158"/>
      <c r="AF12" s="158"/>
      <c r="AG12" s="159"/>
      <c r="AH12" s="159"/>
      <c r="AI12" s="158"/>
      <c r="AJ12" s="158"/>
    </row>
    <row r="13" spans="1:36" ht="151.5" hidden="1" customHeight="1" outlineLevel="1" x14ac:dyDescent="0.35">
      <c r="A13" s="142"/>
      <c r="B13" s="143"/>
      <c r="C13" s="128"/>
      <c r="D13" s="144"/>
      <c r="E13" s="128"/>
      <c r="F13" s="145"/>
      <c r="G13" s="145"/>
      <c r="H13" s="146"/>
      <c r="I13" s="147"/>
      <c r="J13" s="148"/>
      <c r="K13" s="147">
        <f>IF(NOT(ISERROR(MATCH(J13,_xlfn.ANCHORARRAY(E24),0))),I26&amp;"Por favor no seleccionar los criterios de impacto",J13)</f>
        <v>0</v>
      </c>
      <c r="L13" s="146"/>
      <c r="M13" s="147"/>
      <c r="N13" s="149"/>
      <c r="O13" s="150"/>
      <c r="P13" s="151"/>
      <c r="Q13" s="152" t="str">
        <f t="shared" ref="Q13:Q15" si="5">IF(OR(R13="Preventivo",R13="Detectivo"),"Probabilidad",IF(R13="Correctivo","Impacto",""))</f>
        <v/>
      </c>
      <c r="R13" s="153"/>
      <c r="S13" s="153"/>
      <c r="T13" s="154" t="str">
        <f t="shared" si="0"/>
        <v/>
      </c>
      <c r="U13" s="153"/>
      <c r="V13" s="153"/>
      <c r="W13" s="153"/>
      <c r="X13" s="155" t="str">
        <f t="shared" ref="X13:X15" si="6">IFERROR(IF(AND(Q12="Probabilidad",Q13="Probabilidad"),(Z12-(+Z12*T13)),IF(AND(Q12="Impacto",Q13="Probabilidad"),(Z11-(+Z11*T13)),IF(Q13="Impacto",Z12,""))),"")</f>
        <v/>
      </c>
      <c r="Y13" s="156" t="str">
        <f t="shared" si="1"/>
        <v/>
      </c>
      <c r="Z13" s="154" t="str">
        <f t="shared" si="2"/>
        <v/>
      </c>
      <c r="AA13" s="156" t="str">
        <f t="shared" si="3"/>
        <v/>
      </c>
      <c r="AB13" s="154" t="str">
        <f t="shared" ref="AB13:AB15" si="7">IFERROR(IF(AND(Q12="Impacto",Q13="Impacto"),(AB12-(+AB12*T13)),IF(AND(Q12="Probabilidad",Q13="Impacto"),(AB11-(+AB11*T13)),IF(Q13="Probabilidad",AB12,""))),"")</f>
        <v/>
      </c>
      <c r="AC13" s="157"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53"/>
      <c r="AE13" s="158"/>
      <c r="AF13" s="158"/>
      <c r="AG13" s="159"/>
      <c r="AH13" s="159"/>
      <c r="AI13" s="158"/>
      <c r="AJ13" s="158"/>
    </row>
    <row r="14" spans="1:36" ht="151.5" hidden="1" customHeight="1" outlineLevel="1" x14ac:dyDescent="0.35">
      <c r="A14" s="142"/>
      <c r="B14" s="143"/>
      <c r="C14" s="128"/>
      <c r="D14" s="144"/>
      <c r="E14" s="128"/>
      <c r="F14" s="145"/>
      <c r="G14" s="145"/>
      <c r="H14" s="146"/>
      <c r="I14" s="147"/>
      <c r="J14" s="148"/>
      <c r="K14" s="147">
        <f>IF(NOT(ISERROR(MATCH(J14,_xlfn.ANCHORARRAY(E25),0))),I27&amp;"Por favor no seleccionar los criterios de impacto",J14)</f>
        <v>0</v>
      </c>
      <c r="L14" s="146"/>
      <c r="M14" s="147"/>
      <c r="N14" s="149"/>
      <c r="O14" s="150"/>
      <c r="P14" s="151"/>
      <c r="Q14" s="152" t="str">
        <f t="shared" si="5"/>
        <v/>
      </c>
      <c r="R14" s="153"/>
      <c r="S14" s="153"/>
      <c r="T14" s="154" t="str">
        <f t="shared" si="0"/>
        <v/>
      </c>
      <c r="U14" s="153"/>
      <c r="V14" s="153"/>
      <c r="W14" s="153"/>
      <c r="X14" s="155" t="str">
        <f t="shared" si="6"/>
        <v/>
      </c>
      <c r="Y14" s="156" t="str">
        <f t="shared" si="1"/>
        <v/>
      </c>
      <c r="Z14" s="154" t="str">
        <f t="shared" si="2"/>
        <v/>
      </c>
      <c r="AA14" s="156" t="str">
        <f t="shared" si="3"/>
        <v/>
      </c>
      <c r="AB14" s="154" t="str">
        <f t="shared" si="7"/>
        <v/>
      </c>
      <c r="AC14" s="157" t="str">
        <f t="shared" si="4"/>
        <v/>
      </c>
      <c r="AD14" s="153"/>
      <c r="AE14" s="158"/>
      <c r="AF14" s="158"/>
      <c r="AG14" s="159"/>
      <c r="AH14" s="159"/>
      <c r="AI14" s="158"/>
      <c r="AJ14" s="158"/>
    </row>
    <row r="15" spans="1:36" ht="151.5" hidden="1" customHeight="1" outlineLevel="1" x14ac:dyDescent="0.35">
      <c r="A15" s="142"/>
      <c r="B15" s="143"/>
      <c r="C15" s="128"/>
      <c r="D15" s="144"/>
      <c r="E15" s="128"/>
      <c r="F15" s="145"/>
      <c r="G15" s="145"/>
      <c r="H15" s="146"/>
      <c r="I15" s="147"/>
      <c r="J15" s="148"/>
      <c r="K15" s="147">
        <f>IF(NOT(ISERROR(MATCH(J15,_xlfn.ANCHORARRAY(E26),0))),I28&amp;"Por favor no seleccionar los criterios de impacto",J15)</f>
        <v>0</v>
      </c>
      <c r="L15" s="146"/>
      <c r="M15" s="147"/>
      <c r="N15" s="149"/>
      <c r="O15" s="150"/>
      <c r="P15" s="151"/>
      <c r="Q15" s="152" t="str">
        <f t="shared" si="5"/>
        <v/>
      </c>
      <c r="R15" s="153"/>
      <c r="S15" s="153"/>
      <c r="T15" s="154" t="str">
        <f t="shared" si="0"/>
        <v/>
      </c>
      <c r="U15" s="153"/>
      <c r="V15" s="153"/>
      <c r="W15" s="153"/>
      <c r="X15" s="155" t="str">
        <f t="shared" si="6"/>
        <v/>
      </c>
      <c r="Y15" s="156" t="str">
        <f t="shared" si="1"/>
        <v/>
      </c>
      <c r="Z15" s="154" t="str">
        <f t="shared" si="2"/>
        <v/>
      </c>
      <c r="AA15" s="156" t="str">
        <f t="shared" si="3"/>
        <v/>
      </c>
      <c r="AB15" s="154" t="str">
        <f t="shared" si="7"/>
        <v/>
      </c>
      <c r="AC15" s="157" t="str">
        <f t="shared" si="4"/>
        <v/>
      </c>
      <c r="AD15" s="153"/>
      <c r="AE15" s="158"/>
      <c r="AF15" s="158"/>
      <c r="AG15" s="159"/>
      <c r="AH15" s="159"/>
      <c r="AI15" s="158"/>
      <c r="AJ15" s="158"/>
    </row>
    <row r="16" spans="1:36" ht="151.5" customHeight="1" collapsed="1" x14ac:dyDescent="0.35">
      <c r="A16" s="274">
        <v>2</v>
      </c>
      <c r="B16" s="279" t="s">
        <v>132</v>
      </c>
      <c r="C16" s="280" t="s">
        <v>223</v>
      </c>
      <c r="D16" s="280" t="s">
        <v>224</v>
      </c>
      <c r="E16" s="280" t="s">
        <v>225</v>
      </c>
      <c r="F16" s="279" t="s">
        <v>129</v>
      </c>
      <c r="G16" s="279">
        <v>96</v>
      </c>
      <c r="H16" s="272" t="str">
        <f>IF(G16&lt;=0,"",IF(G16&lt;=2,"Muy Baja",IF(G16&lt;=24,"Baja",IF(G16&lt;=500,"Media",IF(G16&lt;=5000,"Alta","Muy Alta")))))</f>
        <v>Media</v>
      </c>
      <c r="I16" s="270">
        <f>IF(H16="","",IF(H16="Muy Baja",0.2,IF(H16="Baja",0.4,IF(H16="Media",0.6,IF(H16="Alta",0.8,IF(H16="Muy Alta",1,))))))</f>
        <v>0.6</v>
      </c>
      <c r="J16" s="271" t="s">
        <v>150</v>
      </c>
      <c r="K16" s="132" t="str">
        <f>IF(NOT(ISERROR(MATCH(J16,'Tabla Impacto'!$B$221:$B$223,0))),'Tabla Impacto'!$F$223&amp;"Por favor no seleccionar los criterios de impacto(Afectación Económica o presupuestal y Pérdida Reputacional)",J16)</f>
        <v xml:space="preserve">     Entre 100 y 500 SMLMV </v>
      </c>
      <c r="L16" s="272" t="str">
        <f>IF(OR(K16='Tabla Impacto'!$C$11,K16='Tabla Impacto'!$D$11),"Leve",IF(OR(K16='Tabla Impacto'!$C$12,K16='Tabla Impacto'!$D$12),"Menor",IF(OR(K16='Tabla Impacto'!$C$13,K16='Tabla Impacto'!$D$13),"Moderado",IF(OR(K16='Tabla Impacto'!$C$14,K16='Tabla Impacto'!$D$14),"Mayor",IF(OR(K16='Tabla Impacto'!$C$15,K16='Tabla Impacto'!$D$15),"Catastrófico","")))))</f>
        <v>Mayor</v>
      </c>
      <c r="M16" s="270">
        <f>IF(L16="","",IF(L16="Leve",0.2,IF(L16="Menor",0.4,IF(L16="Moderado",0.6,IF(L16="Mayor",0.8,IF(L16="Catastrófico",1,))))))</f>
        <v>0.8</v>
      </c>
      <c r="N16" s="273"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Alto</v>
      </c>
      <c r="O16" s="274">
        <v>2</v>
      </c>
      <c r="P16" s="290" t="s">
        <v>226</v>
      </c>
      <c r="Q16" s="275" t="str">
        <f>IF(OR(R16="Preventivo",R16="Detectivo"),"Probabilidad",IF(R16="Correctivo","Impacto",""))</f>
        <v>Probabilidad</v>
      </c>
      <c r="R16" s="276" t="s">
        <v>14</v>
      </c>
      <c r="S16" s="276" t="s">
        <v>9</v>
      </c>
      <c r="T16" s="270" t="str">
        <f>IF(AND(R16="Preventivo",S16="Automático"),"50%",IF(AND(R16="Preventivo",S16="Manual"),"40%",IF(AND(R16="Detectivo",S16="Automático"),"40%",IF(AND(R16="Detectivo",S16="Manual"),"30%",IF(AND(R16="Correctivo",S16="Automático"),"35%",IF(AND(R16="Correctivo",S16="Manual"),"25%",""))))))</f>
        <v>40%</v>
      </c>
      <c r="U16" s="276" t="s">
        <v>19</v>
      </c>
      <c r="V16" s="276" t="s">
        <v>22</v>
      </c>
      <c r="W16" s="276" t="s">
        <v>120</v>
      </c>
      <c r="X16" s="138">
        <f>IFERROR(IF(Q16="Probabilidad",(I16-(+I16*T16)),IF(Q16="Impacto",I16,"")),"")</f>
        <v>0.36</v>
      </c>
      <c r="Y16" s="272" t="str">
        <f>IFERROR(IF(X16="","",IF(X16&lt;=0.2,"Muy Baja",IF(X16&lt;=0.4,"Baja",IF(X16&lt;=0.6,"Media",IF(X16&lt;=0.8,"Alta","Muy Alta"))))),"")</f>
        <v>Baja</v>
      </c>
      <c r="Z16" s="270">
        <f>+X16</f>
        <v>0.36</v>
      </c>
      <c r="AA16" s="272" t="str">
        <f>IFERROR(IF(AB16="","",IF(AB16&lt;=0.2,"Leve",IF(AB16&lt;=0.4,"Menor",IF(AB16&lt;=0.6,"Moderado",IF(AB16&lt;=0.8,"Mayor","Catastrófico"))))),"")</f>
        <v>Mayor</v>
      </c>
      <c r="AB16" s="270">
        <f>IFERROR(IF(Q16="Impacto",(M16-(+M16*T16)),IF(Q16="Probabilidad",M16,"")),"")</f>
        <v>0.8</v>
      </c>
      <c r="AC16" s="27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Alto</v>
      </c>
      <c r="AD16" s="276" t="s">
        <v>32</v>
      </c>
      <c r="AE16" s="290" t="s">
        <v>227</v>
      </c>
      <c r="AF16" s="280" t="s">
        <v>228</v>
      </c>
      <c r="AG16" s="277" t="s">
        <v>229</v>
      </c>
      <c r="AH16" s="277" t="s">
        <v>222</v>
      </c>
      <c r="AI16" s="279" t="s">
        <v>253</v>
      </c>
      <c r="AJ16" s="279" t="s">
        <v>41</v>
      </c>
    </row>
    <row r="17" spans="1:36" ht="87" customHeight="1" x14ac:dyDescent="0.35">
      <c r="A17" s="274"/>
      <c r="B17" s="279"/>
      <c r="C17" s="278"/>
      <c r="D17" s="278"/>
      <c r="E17" s="278"/>
      <c r="F17" s="279"/>
      <c r="G17" s="279"/>
      <c r="H17" s="272"/>
      <c r="I17" s="270"/>
      <c r="J17" s="271"/>
      <c r="K17" s="132">
        <f>IF(NOT(ISERROR(MATCH(J17,_xlfn.ANCHORARRAY(E28),0))),I30&amp;"Por favor no seleccionar los criterios de impacto",J17)</f>
        <v>0</v>
      </c>
      <c r="L17" s="272"/>
      <c r="M17" s="270"/>
      <c r="N17" s="273"/>
      <c r="O17" s="274"/>
      <c r="P17" s="291"/>
      <c r="Q17" s="275"/>
      <c r="R17" s="276"/>
      <c r="S17" s="276"/>
      <c r="T17" s="270"/>
      <c r="U17" s="276"/>
      <c r="V17" s="276"/>
      <c r="W17" s="276"/>
      <c r="X17" s="138" t="str">
        <f>IFERROR(IF(AND(Q16="Probabilidad",Q17="Probabilidad"),(Z16-(+Z16*T17)),IF(Q17="Probabilidad",(I16-(+I16*T17)),IF(Q17="Impacto",Z16,""))),"")</f>
        <v/>
      </c>
      <c r="Y17" s="272"/>
      <c r="Z17" s="270"/>
      <c r="AA17" s="272"/>
      <c r="AB17" s="270"/>
      <c r="AC17" s="273"/>
      <c r="AD17" s="276"/>
      <c r="AE17" s="291"/>
      <c r="AF17" s="278"/>
      <c r="AG17" s="277"/>
      <c r="AH17" s="278"/>
      <c r="AI17" s="279"/>
      <c r="AJ17" s="279"/>
    </row>
    <row r="18" spans="1:36" ht="151.5" hidden="1" customHeight="1" outlineLevel="1" x14ac:dyDescent="0.35">
      <c r="A18" s="160"/>
      <c r="B18" s="143"/>
      <c r="C18" s="143"/>
      <c r="D18" s="143"/>
      <c r="E18" s="143"/>
      <c r="F18" s="143"/>
      <c r="G18" s="143"/>
      <c r="H18" s="161"/>
      <c r="I18" s="162"/>
      <c r="J18" s="163"/>
      <c r="K18" s="162">
        <f>IF(NOT(ISERROR(MATCH(J18,_xlfn.ANCHORARRAY(E29),0))),I31&amp;"Por favor no seleccionar los criterios de impacto",J18)</f>
        <v>0</v>
      </c>
      <c r="L18" s="161"/>
      <c r="M18" s="162"/>
      <c r="N18" s="164"/>
      <c r="O18" s="127">
        <v>3</v>
      </c>
      <c r="P18" s="279"/>
      <c r="Q18" s="152" t="str">
        <f>IF(OR(R18="Preventivo",R18="Detectivo"),"Probabilidad",IF(R18="Correctivo","Impacto",""))</f>
        <v/>
      </c>
      <c r="R18" s="153"/>
      <c r="S18" s="153"/>
      <c r="T18" s="154" t="str">
        <f t="shared" ref="T18:T21" si="8">IF(AND(R18="Preventivo",S18="Automático"),"50%",IF(AND(R18="Preventivo",S18="Manual"),"40%",IF(AND(R18="Detectivo",S18="Automático"),"40%",IF(AND(R18="Detectivo",S18="Manual"),"30%",IF(AND(R18="Correctivo",S18="Automático"),"35%",IF(AND(R18="Correctivo",S18="Manual"),"25%",""))))))</f>
        <v/>
      </c>
      <c r="U18" s="153"/>
      <c r="V18" s="153"/>
      <c r="W18" s="153"/>
      <c r="X18" s="155" t="str">
        <f>IFERROR(IF(AND(Q17="Probabilidad",Q18="Probabilidad"),(Z17-(+Z17*T18)),IF(AND(Q17="Impacto",Q18="Probabilidad"),(Z16-(+Z16*T18)),IF(Q18="Impacto",Z17,""))),"")</f>
        <v/>
      </c>
      <c r="Y18" s="156" t="str">
        <f t="shared" si="1"/>
        <v/>
      </c>
      <c r="Z18" s="154" t="str">
        <f t="shared" ref="Z18:Z21" si="9">+X18</f>
        <v/>
      </c>
      <c r="AA18" s="156" t="str">
        <f t="shared" si="3"/>
        <v/>
      </c>
      <c r="AB18" s="154" t="str">
        <f>IFERROR(IF(AND(Q17="Impacto",Q18="Impacto"),(AB17-(+AB17*T18)),IF(AND(Q17="Probabilidad",Q18="Impacto"),(AB16-(+AB16*T18)),IF(Q18="Probabilidad",AB17,""))),"")</f>
        <v/>
      </c>
      <c r="AC18" s="157"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53"/>
      <c r="AE18" s="158"/>
      <c r="AF18" s="158"/>
      <c r="AG18" s="159"/>
      <c r="AH18" s="159"/>
      <c r="AI18" s="158"/>
      <c r="AJ18" s="158"/>
    </row>
    <row r="19" spans="1:36" ht="151.5" hidden="1" customHeight="1" outlineLevel="1" x14ac:dyDescent="0.35">
      <c r="A19" s="160"/>
      <c r="B19" s="143"/>
      <c r="C19" s="165"/>
      <c r="D19" s="165"/>
      <c r="E19" s="165"/>
      <c r="F19" s="165"/>
      <c r="G19" s="143"/>
      <c r="H19" s="161"/>
      <c r="I19" s="162"/>
      <c r="J19" s="163"/>
      <c r="K19" s="162">
        <f>IF(NOT(ISERROR(MATCH(J19,_xlfn.ANCHORARRAY(E30),0))),I32&amp;"Por favor no seleccionar los criterios de impacto",J19)</f>
        <v>0</v>
      </c>
      <c r="L19" s="161"/>
      <c r="M19" s="162"/>
      <c r="N19" s="164"/>
      <c r="O19" s="127">
        <v>4</v>
      </c>
      <c r="P19" s="279"/>
      <c r="Q19" s="152" t="str">
        <f t="shared" ref="Q19:Q21" si="11">IF(OR(R19="Preventivo",R19="Detectivo"),"Probabilidad",IF(R19="Correctivo","Impacto",""))</f>
        <v/>
      </c>
      <c r="R19" s="153"/>
      <c r="S19" s="153"/>
      <c r="T19" s="154" t="str">
        <f t="shared" si="8"/>
        <v/>
      </c>
      <c r="U19" s="153"/>
      <c r="V19" s="153"/>
      <c r="W19" s="153"/>
      <c r="X19" s="155" t="str">
        <f t="shared" ref="X19:X21" si="12">IFERROR(IF(AND(Q18="Probabilidad",Q19="Probabilidad"),(Z18-(+Z18*T19)),IF(AND(Q18="Impacto",Q19="Probabilidad"),(Z17-(+Z17*T19)),IF(Q19="Impacto",Z18,""))),"")</f>
        <v/>
      </c>
      <c r="Y19" s="156" t="str">
        <f t="shared" si="1"/>
        <v/>
      </c>
      <c r="Z19" s="154" t="str">
        <f t="shared" si="9"/>
        <v/>
      </c>
      <c r="AA19" s="156" t="str">
        <f t="shared" si="3"/>
        <v/>
      </c>
      <c r="AB19" s="154" t="str">
        <f t="shared" ref="AB19:AB21" si="13">IFERROR(IF(AND(Q18="Impacto",Q19="Impacto"),(AB18-(+AB18*T19)),IF(AND(Q18="Probabilidad",Q19="Impacto"),(AB17-(+AB17*T19)),IF(Q19="Probabilidad",AB18,""))),"")</f>
        <v/>
      </c>
      <c r="AC19" s="157"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53"/>
      <c r="AE19" s="158"/>
      <c r="AF19" s="158"/>
      <c r="AG19" s="159"/>
      <c r="AH19" s="159"/>
      <c r="AI19" s="158"/>
      <c r="AJ19" s="158"/>
    </row>
    <row r="20" spans="1:36" ht="151.5" hidden="1" customHeight="1" outlineLevel="1" x14ac:dyDescent="0.35">
      <c r="A20" s="160"/>
      <c r="B20" s="143"/>
      <c r="C20" s="143"/>
      <c r="D20" s="143"/>
      <c r="E20" s="143"/>
      <c r="F20" s="143"/>
      <c r="G20" s="143"/>
      <c r="H20" s="161"/>
      <c r="I20" s="162"/>
      <c r="J20" s="163"/>
      <c r="K20" s="162">
        <f>IF(NOT(ISERROR(MATCH(J20,_xlfn.ANCHORARRAY(E31),0))),I33&amp;"Por favor no seleccionar los criterios de impacto",J20)</f>
        <v>0</v>
      </c>
      <c r="L20" s="161"/>
      <c r="M20" s="162"/>
      <c r="N20" s="164"/>
      <c r="O20" s="127">
        <v>5</v>
      </c>
      <c r="P20" s="166"/>
      <c r="Q20" s="152" t="str">
        <f t="shared" si="11"/>
        <v/>
      </c>
      <c r="R20" s="153"/>
      <c r="S20" s="153"/>
      <c r="T20" s="154" t="str">
        <f t="shared" si="8"/>
        <v/>
      </c>
      <c r="U20" s="153"/>
      <c r="V20" s="153"/>
      <c r="W20" s="153"/>
      <c r="X20" s="155" t="str">
        <f t="shared" si="12"/>
        <v/>
      </c>
      <c r="Y20" s="156" t="str">
        <f t="shared" si="1"/>
        <v/>
      </c>
      <c r="Z20" s="154" t="str">
        <f t="shared" si="9"/>
        <v/>
      </c>
      <c r="AA20" s="156" t="str">
        <f t="shared" si="3"/>
        <v/>
      </c>
      <c r="AB20" s="154" t="str">
        <f t="shared" si="13"/>
        <v/>
      </c>
      <c r="AC20" s="157"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53"/>
      <c r="AE20" s="158"/>
      <c r="AF20" s="158"/>
      <c r="AG20" s="159"/>
      <c r="AH20" s="159"/>
      <c r="AI20" s="158"/>
      <c r="AJ20" s="158"/>
    </row>
    <row r="21" spans="1:36" ht="1.9" hidden="1" customHeight="1" outlineLevel="1" x14ac:dyDescent="0.35">
      <c r="A21" s="160"/>
      <c r="B21" s="143"/>
      <c r="C21" s="165"/>
      <c r="D21" s="165"/>
      <c r="E21" s="165"/>
      <c r="F21" s="165"/>
      <c r="G21" s="143"/>
      <c r="H21" s="161"/>
      <c r="I21" s="162"/>
      <c r="J21" s="163"/>
      <c r="K21" s="162">
        <f>IF(NOT(ISERROR(MATCH(J21,_xlfn.ANCHORARRAY(E32),0))),I34&amp;"Por favor no seleccionar los criterios de impacto",J21)</f>
        <v>0</v>
      </c>
      <c r="L21" s="161"/>
      <c r="M21" s="162"/>
      <c r="N21" s="164"/>
      <c r="O21" s="127">
        <v>6</v>
      </c>
      <c r="P21" s="166"/>
      <c r="Q21" s="152" t="str">
        <f t="shared" si="11"/>
        <v/>
      </c>
      <c r="R21" s="153"/>
      <c r="S21" s="153"/>
      <c r="T21" s="154" t="str">
        <f t="shared" si="8"/>
        <v/>
      </c>
      <c r="U21" s="153"/>
      <c r="V21" s="153"/>
      <c r="W21" s="153"/>
      <c r="X21" s="155" t="str">
        <f t="shared" si="12"/>
        <v/>
      </c>
      <c r="Y21" s="156" t="str">
        <f t="shared" si="1"/>
        <v/>
      </c>
      <c r="Z21" s="154" t="str">
        <f t="shared" si="9"/>
        <v/>
      </c>
      <c r="AA21" s="156" t="str">
        <f t="shared" si="3"/>
        <v/>
      </c>
      <c r="AB21" s="154" t="str">
        <f t="shared" si="13"/>
        <v/>
      </c>
      <c r="AC21" s="157" t="str">
        <f t="shared" si="14"/>
        <v/>
      </c>
      <c r="AD21" s="153"/>
      <c r="AE21" s="158"/>
      <c r="AF21" s="158"/>
      <c r="AG21" s="159"/>
      <c r="AH21" s="159"/>
      <c r="AI21" s="158"/>
      <c r="AJ21" s="158"/>
    </row>
    <row r="22" spans="1:36" ht="309.75" customHeight="1" collapsed="1" x14ac:dyDescent="0.35">
      <c r="A22" s="127">
        <v>3</v>
      </c>
      <c r="B22" s="128" t="s">
        <v>131</v>
      </c>
      <c r="C22" s="167" t="s">
        <v>230</v>
      </c>
      <c r="D22" s="168" t="s">
        <v>231</v>
      </c>
      <c r="E22" s="130" t="s">
        <v>232</v>
      </c>
      <c r="F22" s="128" t="s">
        <v>129</v>
      </c>
      <c r="G22" s="128">
        <v>144</v>
      </c>
      <c r="H22" s="131" t="str">
        <f>IF(G22&lt;=0,"",IF(G22&lt;=2,"Muy Baja",IF(G22&lt;=24,"Baja",IF(G22&lt;=500,"Media",IF(G22&lt;=5000,"Alta","Muy Alta")))))</f>
        <v>Media</v>
      </c>
      <c r="I22" s="132">
        <f>IF(H22="","",IF(H22="Muy Baja",0.2,IF(H22="Baja",0.4,IF(H22="Media",0.6,IF(H22="Alta",0.8,IF(H22="Muy Alta",1,))))))</f>
        <v>0.6</v>
      </c>
      <c r="J22" s="133" t="s">
        <v>148</v>
      </c>
      <c r="K22" s="292" t="str">
        <f>IF(NOT(ISERROR(MATCH(J22,'Tabla Impacto'!$B$221:$B$223,0))),'Tabla Impacto'!$F$223&amp;"Por favor no seleccionar los criterios de impacto(Afectación Económica o presupuestal y Pérdida Reputacional)",J22)</f>
        <v xml:space="preserve">     Entre 50 y 100 SMLMV </v>
      </c>
      <c r="L22" s="131" t="str">
        <f>IF(OR(K22='Tabla Impacto'!$C$11,K22='Tabla Impacto'!$D$11),"Leve",IF(OR(K22='Tabla Impacto'!$C$12,K22='Tabla Impacto'!$D$12),"Menor",IF(OR(K22='Tabla Impacto'!$C$13,K22='Tabla Impacto'!$D$13),"Moderado",IF(OR(K22='Tabla Impacto'!$C$14,K22='Tabla Impacto'!$D$14),"Mayor",IF(OR(K22='Tabla Impacto'!$C$15,K22='Tabla Impacto'!$D$15),"Catastrófico","")))))</f>
        <v>Moderado</v>
      </c>
      <c r="M22" s="132">
        <f>IF(L22="","",IF(L22="Leve",0.2,IF(L22="Menor",0.4,IF(L22="Moderado",0.6,IF(L22="Mayor",0.8,IF(L22="Catastrófico",1,))))))</f>
        <v>0.6</v>
      </c>
      <c r="N22" s="134"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27">
        <v>3</v>
      </c>
      <c r="P22" s="130" t="s">
        <v>233</v>
      </c>
      <c r="Q22" s="136" t="str">
        <f>IF(OR(R22="Preventivo",R22="Detectivo"),"Probabilidad",IF(R22="Correctivo","Impacto",""))</f>
        <v>Probabilidad</v>
      </c>
      <c r="R22" s="137" t="s">
        <v>15</v>
      </c>
      <c r="S22" s="137" t="s">
        <v>9</v>
      </c>
      <c r="T22" s="132" t="str">
        <f>IF(AND(R22="Preventivo",S22="Automático"),"50%",IF(AND(R22="Preventivo",S22="Manual"),"40%",IF(AND(R22="Detectivo",S22="Automático"),"40%",IF(AND(R22="Detectivo",S22="Manual"),"30%",IF(AND(R22="Correctivo",S22="Automático"),"35%",IF(AND(R22="Correctivo",S22="Manual"),"25%",""))))))</f>
        <v>30%</v>
      </c>
      <c r="U22" s="137" t="s">
        <v>20</v>
      </c>
      <c r="V22" s="137" t="s">
        <v>22</v>
      </c>
      <c r="W22" s="137" t="s">
        <v>120</v>
      </c>
      <c r="X22" s="138">
        <f>IFERROR(IF(Q22="Probabilidad",(I22-(+I22*T22)),IF(Q22="Impacto",I22,"")),"")</f>
        <v>0.42</v>
      </c>
      <c r="Y22" s="131" t="str">
        <f>IFERROR(IF(X22="","",IF(X22&lt;=0.2,"Muy Baja",IF(X22&lt;=0.4,"Baja",IF(X22&lt;=0.6,"Media",IF(X22&lt;=0.8,"Alta","Muy Alta"))))),"")</f>
        <v>Media</v>
      </c>
      <c r="Z22" s="132">
        <f>+X22</f>
        <v>0.42</v>
      </c>
      <c r="AA22" s="131" t="str">
        <f>IFERROR(IF(AB22="","",IF(AB22&lt;=0.2,"Leve",IF(AB22&lt;=0.4,"Menor",IF(AB22&lt;=0.6,"Moderado",IF(AB22&lt;=0.8,"Mayor","Catastrófico"))))),"")</f>
        <v>Moderado</v>
      </c>
      <c r="AB22" s="132">
        <f>IFERROR(IF(Q22="Impacto",(M22-(+M22*T22)),IF(Q22="Probabilidad",M22,"")),"")</f>
        <v>0.6</v>
      </c>
      <c r="AC22" s="134"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37" t="s">
        <v>32</v>
      </c>
      <c r="AE22" s="130" t="s">
        <v>234</v>
      </c>
      <c r="AF22" s="129" t="s">
        <v>235</v>
      </c>
      <c r="AG22" s="141" t="s">
        <v>236</v>
      </c>
      <c r="AH22" s="141" t="s">
        <v>222</v>
      </c>
      <c r="AI22" s="279" t="s">
        <v>253</v>
      </c>
      <c r="AJ22" s="128" t="s">
        <v>41</v>
      </c>
    </row>
    <row r="23" spans="1:36" ht="151.5" hidden="1" customHeight="1" outlineLevel="1" x14ac:dyDescent="0.35">
      <c r="A23" s="127"/>
      <c r="B23" s="158"/>
      <c r="C23" s="169"/>
      <c r="D23" s="170"/>
      <c r="E23" s="170"/>
      <c r="F23" s="158"/>
      <c r="G23" s="158"/>
      <c r="H23" s="156"/>
      <c r="I23" s="154"/>
      <c r="J23" s="171"/>
      <c r="K23" s="292">
        <f t="shared" ref="K23:K26" si="15">IF(NOT(ISERROR(MATCH(J23,_xlfn.ANCHORARRAY(E34),0))),I36&amp;"Por favor no seleccionar los criterios de impacto",J23)</f>
        <v>0</v>
      </c>
      <c r="L23" s="156"/>
      <c r="M23" s="154"/>
      <c r="N23" s="157"/>
      <c r="O23" s="150">
        <v>2</v>
      </c>
      <c r="P23" s="170"/>
      <c r="Q23" s="152" t="str">
        <f>IF(OR(R23="Preventivo",R23="Detectivo"),"Probabilidad",IF(R23="Correctivo","Impacto",""))</f>
        <v/>
      </c>
      <c r="R23" s="153"/>
      <c r="S23" s="153"/>
      <c r="T23" s="154" t="str">
        <f t="shared" ref="T23:T27" si="16">IF(AND(R23="Preventivo",S23="Automático"),"50%",IF(AND(R23="Preventivo",S23="Manual"),"40%",IF(AND(R23="Detectivo",S23="Automático"),"40%",IF(AND(R23="Detectivo",S23="Manual"),"30%",IF(AND(R23="Correctivo",S23="Automático"),"35%",IF(AND(R23="Correctivo",S23="Manual"),"25%",""))))))</f>
        <v/>
      </c>
      <c r="U23" s="153"/>
      <c r="V23" s="153"/>
      <c r="W23" s="153"/>
      <c r="X23" s="172" t="str">
        <f>IFERROR(IF(AND(Q22="Probabilidad",Q23="Probabilidad"),(Z22-(+Z22*T23)),IF(Q23="Probabilidad",(I22-(+I22*T23)),IF(Q23="Impacto",Z22,""))),"")</f>
        <v/>
      </c>
      <c r="Y23" s="156" t="str">
        <f t="shared" si="1"/>
        <v/>
      </c>
      <c r="Z23" s="154" t="str">
        <f t="shared" ref="Z23:Z27" si="17">+X23</f>
        <v/>
      </c>
      <c r="AA23" s="156" t="str">
        <f t="shared" si="3"/>
        <v/>
      </c>
      <c r="AB23" s="154" t="str">
        <f>IFERROR(IF(AND(Q22="Impacto",Q23="Impacto"),(AB16-(+AB16*T23)),IF(Q23="Impacto",($M$22-(+$M$22*T23)),IF(Q23="Probabilidad",AB16,""))),"")</f>
        <v/>
      </c>
      <c r="AC23" s="157"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153"/>
      <c r="AE23" s="170"/>
      <c r="AF23" s="170"/>
      <c r="AG23" s="170"/>
      <c r="AH23" s="170"/>
      <c r="AI23" s="279"/>
      <c r="AJ23" s="158"/>
    </row>
    <row r="24" spans="1:36" ht="151.5" hidden="1" customHeight="1" outlineLevel="1" x14ac:dyDescent="0.35">
      <c r="A24" s="127"/>
      <c r="B24" s="158"/>
      <c r="C24" s="158"/>
      <c r="D24" s="158"/>
      <c r="E24" s="173"/>
      <c r="F24" s="158"/>
      <c r="G24" s="158"/>
      <c r="H24" s="156"/>
      <c r="I24" s="154"/>
      <c r="J24" s="171"/>
      <c r="K24" s="292">
        <f t="shared" si="15"/>
        <v>0</v>
      </c>
      <c r="L24" s="156"/>
      <c r="M24" s="154"/>
      <c r="N24" s="157"/>
      <c r="O24" s="150">
        <v>3</v>
      </c>
      <c r="P24" s="158"/>
      <c r="Q24" s="152" t="str">
        <f>IF(OR(R24="Preventivo",R24="Detectivo"),"Probabilidad",IF(R24="Correctivo","Impacto",""))</f>
        <v/>
      </c>
      <c r="R24" s="153"/>
      <c r="S24" s="153"/>
      <c r="T24" s="154" t="str">
        <f t="shared" si="16"/>
        <v/>
      </c>
      <c r="U24" s="153"/>
      <c r="V24" s="153"/>
      <c r="W24" s="153"/>
      <c r="X24" s="155" t="str">
        <f>IFERROR(IF(AND(Q23="Probabilidad",Q24="Probabilidad"),(Z23-(+Z23*T24)),IF(AND(Q23="Impacto",Q24="Probabilidad"),(Z22-(+Z22*T24)),IF(Q24="Impacto",Z23,""))),"")</f>
        <v/>
      </c>
      <c r="Y24" s="156" t="str">
        <f t="shared" si="1"/>
        <v/>
      </c>
      <c r="Z24" s="154" t="str">
        <f t="shared" si="17"/>
        <v/>
      </c>
      <c r="AA24" s="156" t="str">
        <f t="shared" si="3"/>
        <v/>
      </c>
      <c r="AB24" s="154" t="str">
        <f>IFERROR(IF(AND(Q23="Impacto",Q24="Impacto"),(AB23-(+AB23*T24)),IF(AND(Q23="Probabilidad",Q24="Impacto"),(AB22-(+AB22*T24)),IF(Q24="Probabilidad",AB23,""))),"")</f>
        <v/>
      </c>
      <c r="AC24" s="157" t="str">
        <f t="shared" si="18"/>
        <v/>
      </c>
      <c r="AD24" s="153"/>
      <c r="AE24" s="158"/>
      <c r="AF24" s="158"/>
      <c r="AG24" s="159"/>
      <c r="AH24" s="159"/>
      <c r="AI24" s="158"/>
      <c r="AJ24" s="158"/>
    </row>
    <row r="25" spans="1:36" ht="151.5" hidden="1" customHeight="1" outlineLevel="1" x14ac:dyDescent="0.35">
      <c r="A25" s="127"/>
      <c r="B25" s="158"/>
      <c r="C25" s="158"/>
      <c r="D25" s="158"/>
      <c r="E25" s="173"/>
      <c r="F25" s="158"/>
      <c r="G25" s="158"/>
      <c r="H25" s="156"/>
      <c r="I25" s="154"/>
      <c r="J25" s="171"/>
      <c r="K25" s="292">
        <f t="shared" si="15"/>
        <v>0</v>
      </c>
      <c r="L25" s="156"/>
      <c r="M25" s="154"/>
      <c r="N25" s="157"/>
      <c r="O25" s="150">
        <v>4</v>
      </c>
      <c r="P25" s="158"/>
      <c r="Q25" s="152" t="str">
        <f t="shared" ref="Q25:Q27" si="19">IF(OR(R25="Preventivo",R25="Detectivo"),"Probabilidad",IF(R25="Correctivo","Impacto",""))</f>
        <v/>
      </c>
      <c r="R25" s="153"/>
      <c r="S25" s="153"/>
      <c r="T25" s="154" t="str">
        <f t="shared" si="16"/>
        <v/>
      </c>
      <c r="U25" s="153"/>
      <c r="V25" s="153"/>
      <c r="W25" s="153"/>
      <c r="X25" s="155" t="str">
        <f t="shared" ref="X25:X27" si="20">IFERROR(IF(AND(Q24="Probabilidad",Q25="Probabilidad"),(Z24-(+Z24*T25)),IF(AND(Q24="Impacto",Q25="Probabilidad"),(Z23-(+Z23*T25)),IF(Q25="Impacto",Z24,""))),"")</f>
        <v/>
      </c>
      <c r="Y25" s="156" t="str">
        <f t="shared" si="1"/>
        <v/>
      </c>
      <c r="Z25" s="154" t="str">
        <f t="shared" si="17"/>
        <v/>
      </c>
      <c r="AA25" s="156" t="str">
        <f t="shared" si="3"/>
        <v/>
      </c>
      <c r="AB25" s="154" t="str">
        <f t="shared" ref="AB25:AB27" si="21">IFERROR(IF(AND(Q24="Impacto",Q25="Impacto"),(AB24-(+AB24*T25)),IF(AND(Q24="Probabilidad",Q25="Impacto"),(AB23-(+AB23*T25)),IF(Q25="Probabilidad",AB24,""))),"")</f>
        <v/>
      </c>
      <c r="AC25" s="157"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153"/>
      <c r="AE25" s="158"/>
      <c r="AF25" s="158"/>
      <c r="AG25" s="159"/>
      <c r="AH25" s="159"/>
      <c r="AI25" s="158"/>
      <c r="AJ25" s="158"/>
    </row>
    <row r="26" spans="1:36" ht="151.5" hidden="1" customHeight="1" outlineLevel="1" x14ac:dyDescent="0.35">
      <c r="A26" s="127"/>
      <c r="B26" s="158"/>
      <c r="C26" s="158"/>
      <c r="D26" s="158"/>
      <c r="E26" s="173"/>
      <c r="F26" s="158"/>
      <c r="G26" s="158"/>
      <c r="H26" s="156"/>
      <c r="I26" s="154"/>
      <c r="J26" s="171"/>
      <c r="K26" s="292">
        <f t="shared" si="15"/>
        <v>0</v>
      </c>
      <c r="L26" s="156"/>
      <c r="M26" s="154"/>
      <c r="N26" s="157"/>
      <c r="O26" s="150">
        <v>5</v>
      </c>
      <c r="P26" s="158"/>
      <c r="Q26" s="152" t="str">
        <f t="shared" si="19"/>
        <v/>
      </c>
      <c r="R26" s="153"/>
      <c r="S26" s="153"/>
      <c r="T26" s="154" t="str">
        <f t="shared" si="16"/>
        <v/>
      </c>
      <c r="U26" s="153"/>
      <c r="V26" s="153"/>
      <c r="W26" s="153"/>
      <c r="X26" s="155" t="str">
        <f t="shared" si="20"/>
        <v/>
      </c>
      <c r="Y26" s="156" t="str">
        <f t="shared" si="1"/>
        <v/>
      </c>
      <c r="Z26" s="154" t="str">
        <f t="shared" si="17"/>
        <v/>
      </c>
      <c r="AA26" s="156" t="str">
        <f t="shared" si="3"/>
        <v/>
      </c>
      <c r="AB26" s="154" t="str">
        <f t="shared" si="21"/>
        <v/>
      </c>
      <c r="AC26" s="157"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153"/>
      <c r="AE26" s="158"/>
      <c r="AF26" s="158"/>
      <c r="AG26" s="159"/>
      <c r="AH26" s="159"/>
      <c r="AI26" s="158"/>
      <c r="AJ26" s="158"/>
    </row>
    <row r="27" spans="1:36" ht="151.5" hidden="1" customHeight="1" outlineLevel="1" x14ac:dyDescent="0.35">
      <c r="A27" s="127"/>
      <c r="B27" s="158"/>
      <c r="C27" s="158"/>
      <c r="D27" s="158"/>
      <c r="E27" s="173"/>
      <c r="F27" s="158"/>
      <c r="G27" s="158"/>
      <c r="H27" s="156"/>
      <c r="I27" s="154"/>
      <c r="J27" s="171"/>
      <c r="K27" s="292">
        <f>IF(NOT(ISERROR(MATCH(J27,_xlfn.ANCHORARRAY(E38),0))),I40&amp;"Por favor no seleccionar los criterios de impacto",J27)</f>
        <v>0</v>
      </c>
      <c r="L27" s="156"/>
      <c r="M27" s="154"/>
      <c r="N27" s="157"/>
      <c r="O27" s="150">
        <v>6</v>
      </c>
      <c r="P27" s="158"/>
      <c r="Q27" s="152" t="str">
        <f t="shared" si="19"/>
        <v/>
      </c>
      <c r="R27" s="153"/>
      <c r="S27" s="153"/>
      <c r="T27" s="154" t="str">
        <f t="shared" si="16"/>
        <v/>
      </c>
      <c r="U27" s="153"/>
      <c r="V27" s="153"/>
      <c r="W27" s="153"/>
      <c r="X27" s="155" t="str">
        <f t="shared" si="20"/>
        <v/>
      </c>
      <c r="Y27" s="156" t="str">
        <f t="shared" si="1"/>
        <v/>
      </c>
      <c r="Z27" s="154" t="str">
        <f t="shared" si="17"/>
        <v/>
      </c>
      <c r="AA27" s="156" t="str">
        <f t="shared" si="3"/>
        <v/>
      </c>
      <c r="AB27" s="154" t="str">
        <f t="shared" si="21"/>
        <v/>
      </c>
      <c r="AC27" s="157" t="str">
        <f t="shared" si="22"/>
        <v/>
      </c>
      <c r="AD27" s="153"/>
      <c r="AE27" s="158"/>
      <c r="AF27" s="158"/>
      <c r="AG27" s="159"/>
      <c r="AH27" s="159"/>
      <c r="AI27" s="158"/>
      <c r="AJ27" s="158"/>
    </row>
    <row r="28" spans="1:36" ht="318.75" customHeight="1" collapsed="1" x14ac:dyDescent="0.35">
      <c r="A28" s="127">
        <v>4</v>
      </c>
      <c r="B28" s="128" t="s">
        <v>132</v>
      </c>
      <c r="C28" s="130" t="s">
        <v>237</v>
      </c>
      <c r="D28" s="130" t="s">
        <v>238</v>
      </c>
      <c r="E28" s="129" t="s">
        <v>258</v>
      </c>
      <c r="F28" s="128" t="s">
        <v>125</v>
      </c>
      <c r="G28" s="128">
        <v>8</v>
      </c>
      <c r="H28" s="131" t="str">
        <f>IF(G28&lt;=0,"",IF(G28&lt;=2,"Muy Baja",IF(G28&lt;=24,"Baja",IF(G28&lt;=500,"Media",IF(G28&lt;=5000,"Alta","Muy Alta")))))</f>
        <v>Baja</v>
      </c>
      <c r="I28" s="132">
        <f>IF(H28="","",IF(H28="Muy Baja",0.2,IF(H28="Baja",0.4,IF(H28="Media",0.6,IF(H28="Alta",0.8,IF(H28="Muy Alta",1,))))))</f>
        <v>0.4</v>
      </c>
      <c r="J28" s="133" t="s">
        <v>149</v>
      </c>
      <c r="K28" s="292" t="str">
        <f>IF(NOT(ISERROR(MATCH(J28,'Tabla Impacto'!$B$221:$B$223,0))),'Tabla Impacto'!$F$223&amp;"Por favor no seleccionar los criterios de impacto(Afectación Económica o presupuestal y Pérdida Reputacional)",J28)</f>
        <v xml:space="preserve">     Entre 10 y 50 SMLMV </v>
      </c>
      <c r="L28" s="131" t="str">
        <f>IF(OR(K28='Tabla Impacto'!$C$11,K28='Tabla Impacto'!$D$11),"Leve",IF(OR(K28='Tabla Impacto'!$C$12,K28='Tabla Impacto'!$D$12),"Menor",IF(OR(K28='Tabla Impacto'!$C$13,K28='Tabla Impacto'!$D$13),"Moderado",IF(OR(K28='Tabla Impacto'!$C$14,K28='Tabla Impacto'!$D$14),"Mayor",IF(OR(K28='Tabla Impacto'!$C$15,K28='Tabla Impacto'!$D$15),"Catastrófico","")))))</f>
        <v>Menor</v>
      </c>
      <c r="M28" s="132">
        <f>IF(L28="","",IF(L28="Leve",0.2,IF(L28="Menor",0.4,IF(L28="Moderado",0.6,IF(L28="Mayor",0.8,IF(L28="Catastrófico",1,))))))</f>
        <v>0.4</v>
      </c>
      <c r="N28" s="134"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27">
        <v>4</v>
      </c>
      <c r="P28" s="129" t="s">
        <v>239</v>
      </c>
      <c r="Q28" s="136" t="s">
        <v>4</v>
      </c>
      <c r="R28" s="137" t="s">
        <v>14</v>
      </c>
      <c r="S28" s="137" t="s">
        <v>9</v>
      </c>
      <c r="T28" s="132" t="str">
        <f>IF(AND(R28="Preventivo",S28="Automático"),"50%",IF(AND(R28="Preventivo",S28="Manual"),"40%",IF(AND(R28="Detectivo",S28="Automático"),"40%",IF(AND(R28="Detectivo",S28="Manual"),"30%",IF(AND(R28="Correctivo",S28="Automático"),"35%",IF(AND(R28="Correctivo",S28="Manual"),"25%",""))))))</f>
        <v>40%</v>
      </c>
      <c r="U28" s="137" t="s">
        <v>19</v>
      </c>
      <c r="V28" s="137" t="s">
        <v>22</v>
      </c>
      <c r="W28" s="137" t="s">
        <v>119</v>
      </c>
      <c r="X28" s="138">
        <f>IFERROR(IF(Q28="Probabilidad",(I28-(+I28*T28)),IF(Q28="Impacto",I28,"")),"")</f>
        <v>0.24</v>
      </c>
      <c r="Y28" s="131" t="str">
        <f>IFERROR(IF(X28="","",IF(X28&lt;=0.2,"Muy Baja",IF(X28&lt;=0.4,"Baja",IF(X28&lt;=0.6,"Media",IF(X28&lt;=0.8,"Alta","Muy Alta"))))),"")</f>
        <v>Baja</v>
      </c>
      <c r="Z28" s="132">
        <f>+X28</f>
        <v>0.24</v>
      </c>
      <c r="AA28" s="131" t="str">
        <f>IFERROR(IF(AB28="","",IF(AB28&lt;=0.2,"Leve",IF(AB28&lt;=0.4,"Menor",IF(AB28&lt;=0.6,"Moderado",IF(AB28&lt;=0.8,"Mayor","Catastrófico"))))),"")</f>
        <v>Menor</v>
      </c>
      <c r="AB28" s="132">
        <f>IFERROR(IF(Q28="Impacto",(M28-(+M28*T28)),IF(Q28="Probabilidad",M28,"")),"")</f>
        <v>0.4</v>
      </c>
      <c r="AC28" s="134"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37" t="s">
        <v>32</v>
      </c>
      <c r="AE28" s="129" t="s">
        <v>240</v>
      </c>
      <c r="AF28" s="129" t="s">
        <v>241</v>
      </c>
      <c r="AG28" s="141" t="s">
        <v>242</v>
      </c>
      <c r="AH28" s="141" t="s">
        <v>222</v>
      </c>
      <c r="AI28" s="279" t="s">
        <v>253</v>
      </c>
      <c r="AJ28" s="128" t="s">
        <v>41</v>
      </c>
    </row>
    <row r="29" spans="1:36" ht="151.5" hidden="1" customHeight="1" outlineLevel="1" x14ac:dyDescent="0.35">
      <c r="A29" s="150"/>
      <c r="B29" s="158"/>
      <c r="C29" s="170"/>
      <c r="D29" s="170"/>
      <c r="E29" s="170"/>
      <c r="F29" s="158"/>
      <c r="G29" s="158"/>
      <c r="H29" s="156"/>
      <c r="I29" s="154"/>
      <c r="J29" s="171"/>
      <c r="K29" s="292">
        <f>IF(NOT(ISERROR(MATCH(J29,_xlfn.ANCHORARRAY(E40),0))),I42&amp;"Por favor no seleccionar los criterios de impacto",J29)</f>
        <v>0</v>
      </c>
      <c r="L29" s="156"/>
      <c r="M29" s="154"/>
      <c r="N29" s="157"/>
      <c r="O29" s="150">
        <v>2</v>
      </c>
      <c r="P29" s="170"/>
      <c r="Q29" s="152" t="str">
        <f>IF(OR(R29="Preventivo",R29="Detectivo"),"Probabilidad",IF(R29="Correctivo","Impacto",""))</f>
        <v/>
      </c>
      <c r="R29" s="153"/>
      <c r="S29" s="153"/>
      <c r="T29" s="154" t="str">
        <f t="shared" ref="T29:T33" si="23">IF(AND(R29="Preventivo",S29="Automático"),"50%",IF(AND(R29="Preventivo",S29="Manual"),"40%",IF(AND(R29="Detectivo",S29="Automático"),"40%",IF(AND(R29="Detectivo",S29="Manual"),"30%",IF(AND(R29="Correctivo",S29="Automático"),"35%",IF(AND(R29="Correctivo",S29="Manual"),"25%",""))))))</f>
        <v/>
      </c>
      <c r="U29" s="153"/>
      <c r="V29" s="153"/>
      <c r="W29" s="153"/>
      <c r="X29" s="155" t="str">
        <f>IFERROR(IF(AND(Q28="Probabilidad",Q29="Probabilidad"),(Z28-(+Z28*T29)),IF(Q29="Probabilidad",(I28-(+I28*T29)),IF(Q29="Impacto",Z28,""))),"")</f>
        <v/>
      </c>
      <c r="Y29" s="156" t="str">
        <f t="shared" si="1"/>
        <v/>
      </c>
      <c r="Z29" s="154" t="str">
        <f t="shared" ref="Z29:Z33" si="24">+X29</f>
        <v/>
      </c>
      <c r="AA29" s="156" t="str">
        <f t="shared" si="3"/>
        <v/>
      </c>
      <c r="AB29" s="154" t="str">
        <f>IFERROR(IF(AND(Q28="Impacto",Q29="Impacto"),(AB22-(+AB22*T29)),IF(Q29="Impacto",($M$28-(+$M$28*T29)),IF(Q29="Probabilidad",AB22,""))),"")</f>
        <v/>
      </c>
      <c r="AC29" s="157"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53"/>
      <c r="AE29" s="174"/>
      <c r="AF29" s="174"/>
      <c r="AG29" s="174"/>
      <c r="AH29" s="174"/>
      <c r="AI29" s="279"/>
      <c r="AJ29" s="158"/>
    </row>
    <row r="30" spans="1:36" ht="151.5" hidden="1" customHeight="1" outlineLevel="1" x14ac:dyDescent="0.35">
      <c r="A30" s="150"/>
      <c r="B30" s="158"/>
      <c r="C30" s="158"/>
      <c r="D30" s="158"/>
      <c r="E30" s="173"/>
      <c r="F30" s="158"/>
      <c r="G30" s="158"/>
      <c r="H30" s="156"/>
      <c r="I30" s="154"/>
      <c r="J30" s="171"/>
      <c r="K30" s="292">
        <f t="shared" ref="K30:K33" si="26">IF(NOT(ISERROR(MATCH(J30,_xlfn.ANCHORARRAY(E41),0))),I43&amp;"Por favor no seleccionar los criterios de impacto",J30)</f>
        <v>0</v>
      </c>
      <c r="L30" s="156"/>
      <c r="M30" s="154"/>
      <c r="N30" s="157"/>
      <c r="O30" s="150">
        <v>3</v>
      </c>
      <c r="P30" s="158"/>
      <c r="Q30" s="152" t="str">
        <f>IF(OR(R30="Preventivo",R30="Detectivo"),"Probabilidad",IF(R30="Correctivo","Impacto",""))</f>
        <v/>
      </c>
      <c r="R30" s="153"/>
      <c r="S30" s="153"/>
      <c r="T30" s="154" t="str">
        <f t="shared" si="23"/>
        <v/>
      </c>
      <c r="U30" s="153"/>
      <c r="V30" s="153"/>
      <c r="W30" s="153"/>
      <c r="X30" s="155" t="str">
        <f>IFERROR(IF(AND(Q29="Probabilidad",Q30="Probabilidad"),(Z29-(+Z29*T30)),IF(AND(Q29="Impacto",Q30="Probabilidad"),(Z28-(+Z28*T30)),IF(Q30="Impacto",Z29,""))),"")</f>
        <v/>
      </c>
      <c r="Y30" s="156" t="str">
        <f t="shared" si="1"/>
        <v/>
      </c>
      <c r="Z30" s="154" t="str">
        <f t="shared" si="24"/>
        <v/>
      </c>
      <c r="AA30" s="156" t="str">
        <f t="shared" si="3"/>
        <v/>
      </c>
      <c r="AB30" s="154" t="str">
        <f>IFERROR(IF(AND(Q29="Impacto",Q30="Impacto"),(AB29-(+AB29*T30)),IF(AND(Q29="Probabilidad",Q30="Impacto"),(AB28-(+AB28*T30)),IF(Q30="Probabilidad",AB29,""))),"")</f>
        <v/>
      </c>
      <c r="AC30" s="157" t="str">
        <f t="shared" si="25"/>
        <v/>
      </c>
      <c r="AD30" s="153"/>
      <c r="AE30" s="158"/>
      <c r="AF30" s="158"/>
      <c r="AG30" s="159"/>
      <c r="AH30" s="159"/>
      <c r="AI30" s="158"/>
      <c r="AJ30" s="158"/>
    </row>
    <row r="31" spans="1:36" ht="151.5" hidden="1" customHeight="1" outlineLevel="1" x14ac:dyDescent="0.35">
      <c r="A31" s="150"/>
      <c r="B31" s="158"/>
      <c r="C31" s="158"/>
      <c r="D31" s="158"/>
      <c r="E31" s="173"/>
      <c r="F31" s="158"/>
      <c r="G31" s="158"/>
      <c r="H31" s="156"/>
      <c r="I31" s="154"/>
      <c r="J31" s="171"/>
      <c r="K31" s="292">
        <f t="shared" si="26"/>
        <v>0</v>
      </c>
      <c r="L31" s="156"/>
      <c r="M31" s="154"/>
      <c r="N31" s="157"/>
      <c r="O31" s="150">
        <v>4</v>
      </c>
      <c r="P31" s="158"/>
      <c r="Q31" s="152" t="str">
        <f t="shared" ref="Q31:Q33" si="27">IF(OR(R31="Preventivo",R31="Detectivo"),"Probabilidad",IF(R31="Correctivo","Impacto",""))</f>
        <v/>
      </c>
      <c r="R31" s="153"/>
      <c r="S31" s="153"/>
      <c r="T31" s="154" t="str">
        <f t="shared" si="23"/>
        <v/>
      </c>
      <c r="U31" s="153"/>
      <c r="V31" s="153"/>
      <c r="W31" s="153"/>
      <c r="X31" s="155" t="str">
        <f t="shared" ref="X31:X33" si="28">IFERROR(IF(AND(Q30="Probabilidad",Q31="Probabilidad"),(Z30-(+Z30*T31)),IF(AND(Q30="Impacto",Q31="Probabilidad"),(Z29-(+Z29*T31)),IF(Q31="Impacto",Z30,""))),"")</f>
        <v/>
      </c>
      <c r="Y31" s="156" t="str">
        <f t="shared" si="1"/>
        <v/>
      </c>
      <c r="Z31" s="154" t="str">
        <f t="shared" si="24"/>
        <v/>
      </c>
      <c r="AA31" s="156" t="str">
        <f t="shared" si="3"/>
        <v/>
      </c>
      <c r="AB31" s="154" t="str">
        <f t="shared" ref="AB31:AB33" si="29">IFERROR(IF(AND(Q30="Impacto",Q31="Impacto"),(AB30-(+AB30*T31)),IF(AND(Q30="Probabilidad",Q31="Impacto"),(AB29-(+AB29*T31)),IF(Q31="Probabilidad",AB30,""))),"")</f>
        <v/>
      </c>
      <c r="AC31" s="157"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53"/>
      <c r="AE31" s="158"/>
      <c r="AF31" s="158"/>
      <c r="AG31" s="159"/>
      <c r="AH31" s="159"/>
      <c r="AI31" s="158"/>
      <c r="AJ31" s="158"/>
    </row>
    <row r="32" spans="1:36" ht="151.5" hidden="1" customHeight="1" outlineLevel="1" x14ac:dyDescent="0.35">
      <c r="A32" s="150"/>
      <c r="B32" s="158"/>
      <c r="C32" s="158"/>
      <c r="D32" s="158"/>
      <c r="E32" s="173"/>
      <c r="F32" s="158"/>
      <c r="G32" s="158"/>
      <c r="H32" s="156"/>
      <c r="I32" s="154"/>
      <c r="J32" s="171"/>
      <c r="K32" s="292">
        <f t="shared" si="26"/>
        <v>0</v>
      </c>
      <c r="L32" s="156"/>
      <c r="M32" s="154"/>
      <c r="N32" s="157"/>
      <c r="O32" s="150">
        <v>5</v>
      </c>
      <c r="P32" s="158"/>
      <c r="Q32" s="152" t="str">
        <f t="shared" si="27"/>
        <v/>
      </c>
      <c r="R32" s="153"/>
      <c r="S32" s="153"/>
      <c r="T32" s="154" t="str">
        <f t="shared" si="23"/>
        <v/>
      </c>
      <c r="U32" s="153"/>
      <c r="V32" s="153"/>
      <c r="W32" s="153"/>
      <c r="X32" s="172" t="str">
        <f t="shared" si="28"/>
        <v/>
      </c>
      <c r="Y32" s="156" t="str">
        <f>IFERROR(IF(X32="","",IF(X32&lt;=0.2,"Muy Baja",IF(X32&lt;=0.4,"Baja",IF(X32&lt;=0.6,"Media",IF(X32&lt;=0.8,"Alta","Muy Alta"))))),"")</f>
        <v/>
      </c>
      <c r="Z32" s="154" t="str">
        <f t="shared" si="24"/>
        <v/>
      </c>
      <c r="AA32" s="156" t="str">
        <f t="shared" si="3"/>
        <v/>
      </c>
      <c r="AB32" s="154" t="str">
        <f t="shared" si="29"/>
        <v/>
      </c>
      <c r="AC32" s="157" t="str">
        <f t="shared" ref="AC32:AC33" si="30">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53"/>
      <c r="AE32" s="158"/>
      <c r="AF32" s="158"/>
      <c r="AG32" s="159"/>
      <c r="AH32" s="159"/>
      <c r="AI32" s="158"/>
      <c r="AJ32" s="158"/>
    </row>
    <row r="33" spans="1:36" ht="151.5" hidden="1" customHeight="1" outlineLevel="1" x14ac:dyDescent="0.35">
      <c r="A33" s="150"/>
      <c r="B33" s="158"/>
      <c r="C33" s="158"/>
      <c r="D33" s="158"/>
      <c r="E33" s="173"/>
      <c r="F33" s="158"/>
      <c r="G33" s="158"/>
      <c r="H33" s="156"/>
      <c r="I33" s="154"/>
      <c r="J33" s="171"/>
      <c r="K33" s="292">
        <f t="shared" si="26"/>
        <v>0</v>
      </c>
      <c r="L33" s="156"/>
      <c r="M33" s="154"/>
      <c r="N33" s="157"/>
      <c r="O33" s="150">
        <v>6</v>
      </c>
      <c r="P33" s="158"/>
      <c r="Q33" s="152" t="str">
        <f t="shared" si="27"/>
        <v/>
      </c>
      <c r="R33" s="153"/>
      <c r="S33" s="153"/>
      <c r="T33" s="154" t="str">
        <f t="shared" si="23"/>
        <v/>
      </c>
      <c r="U33" s="153"/>
      <c r="V33" s="153"/>
      <c r="W33" s="153"/>
      <c r="X33" s="155" t="str">
        <f t="shared" si="28"/>
        <v/>
      </c>
      <c r="Y33" s="156" t="str">
        <f t="shared" si="1"/>
        <v/>
      </c>
      <c r="Z33" s="154" t="str">
        <f t="shared" si="24"/>
        <v/>
      </c>
      <c r="AA33" s="156" t="str">
        <f t="shared" si="3"/>
        <v/>
      </c>
      <c r="AB33" s="154" t="str">
        <f t="shared" si="29"/>
        <v/>
      </c>
      <c r="AC33" s="157" t="str">
        <f t="shared" si="30"/>
        <v/>
      </c>
      <c r="AD33" s="153"/>
      <c r="AE33" s="158"/>
      <c r="AF33" s="158"/>
      <c r="AG33" s="159"/>
      <c r="AH33" s="159"/>
      <c r="AI33" s="158"/>
      <c r="AJ33" s="158"/>
    </row>
    <row r="34" spans="1:36" ht="298.5" customHeight="1" collapsed="1" x14ac:dyDescent="0.35">
      <c r="A34" s="127">
        <v>5</v>
      </c>
      <c r="B34" s="128" t="s">
        <v>131</v>
      </c>
      <c r="C34" s="130" t="s">
        <v>243</v>
      </c>
      <c r="D34" s="130" t="s">
        <v>244</v>
      </c>
      <c r="E34" s="129" t="s">
        <v>245</v>
      </c>
      <c r="F34" s="128" t="s">
        <v>124</v>
      </c>
      <c r="G34" s="128">
        <v>24</v>
      </c>
      <c r="H34" s="131" t="str">
        <f>IF(G34&lt;=0,"",IF(G34&lt;=2,"Muy Baja",IF(G34&lt;=24,"Baja",IF(G34&lt;=500,"Media",IF(G34&lt;=5000,"Alta","Muy Alta")))))</f>
        <v>Baja</v>
      </c>
      <c r="I34" s="132">
        <f>IF(H34="","",IF(H34="Muy Baja",0.2,IF(H34="Baja",0.4,IF(H34="Media",0.6,IF(H34="Alta",0.8,IF(H34="Muy Alta",1,))))))</f>
        <v>0.4</v>
      </c>
      <c r="J34" s="133" t="s">
        <v>149</v>
      </c>
      <c r="K34" s="292" t="str">
        <f>IF(NOT(ISERROR(MATCH(J34,'Tabla Impacto'!$B$221:$B$223,0))),'Tabla Impacto'!$F$223&amp;"Por favor no seleccionar los criterios de impacto(Afectación Económica o presupuestal y Pérdida Reputacional)",J34)</f>
        <v xml:space="preserve">     Entre 10 y 50 SMLMV </v>
      </c>
      <c r="L34" s="131" t="str">
        <f>IF(OR(K34='Tabla Impacto'!$C$11,K34='Tabla Impacto'!$D$11),"Leve",IF(OR(K34='Tabla Impacto'!$C$12,K34='Tabla Impacto'!$D$12),"Menor",IF(OR(K34='Tabla Impacto'!$C$13,K34='Tabla Impacto'!$D$13),"Moderado",IF(OR(K34='Tabla Impacto'!$C$14,K34='Tabla Impacto'!$D$14),"Mayor",IF(OR(K34='Tabla Impacto'!$C$15,K34='Tabla Impacto'!$D$15),"Catastrófico","")))))</f>
        <v>Menor</v>
      </c>
      <c r="M34" s="132">
        <f>IF(L34="","",IF(L34="Leve",0.2,IF(L34="Menor",0.4,IF(L34="Moderado",0.6,IF(L34="Mayor",0.8,IF(L34="Catastrófico",1,))))))</f>
        <v>0.4</v>
      </c>
      <c r="N34" s="134"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Moderado</v>
      </c>
      <c r="O34" s="127">
        <v>5</v>
      </c>
      <c r="P34" s="129" t="s">
        <v>239</v>
      </c>
      <c r="Q34" s="136" t="s">
        <v>4</v>
      </c>
      <c r="R34" s="137" t="s">
        <v>14</v>
      </c>
      <c r="S34" s="137" t="s">
        <v>9</v>
      </c>
      <c r="T34" s="132" t="str">
        <f>IF(AND(R34="Preventivo",S34="Automático"),"50%",IF(AND(R34="Preventivo",S34="Manual"),"40%",IF(AND(R34="Detectivo",S34="Automático"),"40%",IF(AND(R34="Detectivo",S34="Manual"),"30%",IF(AND(R34="Correctivo",S34="Automático"),"35%",IF(AND(R34="Correctivo",S34="Manual"),"25%",""))))))</f>
        <v>40%</v>
      </c>
      <c r="U34" s="137" t="s">
        <v>19</v>
      </c>
      <c r="V34" s="137" t="s">
        <v>22</v>
      </c>
      <c r="W34" s="137" t="s">
        <v>119</v>
      </c>
      <c r="X34" s="138">
        <f>IFERROR(IF(Q34="Probabilidad",(I34-(+I34*T34)),IF(Q34="Impacto",I34,"")),"")</f>
        <v>0.24</v>
      </c>
      <c r="Y34" s="131" t="str">
        <f>IFERROR(IF(X34="","",IF(X34&lt;=0.2,"Muy Baja",IF(X34&lt;=0.4,"Baja",IF(X34&lt;=0.6,"Media",IF(X34&lt;=0.8,"Alta","Muy Alta"))))),"")</f>
        <v>Baja</v>
      </c>
      <c r="Z34" s="132">
        <f>+X34</f>
        <v>0.24</v>
      </c>
      <c r="AA34" s="131" t="str">
        <f>IFERROR(IF(AB34="","",IF(AB34&lt;=0.2,"Leve",IF(AB34&lt;=0.4,"Menor",IF(AB34&lt;=0.6,"Moderado",IF(AB34&lt;=0.8,"Mayor","Catastrófico"))))),"")</f>
        <v>Menor</v>
      </c>
      <c r="AB34" s="132">
        <f>IFERROR(IF(Q34="Impacto",(M34-(+M34*T34)),IF(Q34="Probabilidad",M34,"")),"")</f>
        <v>0.4</v>
      </c>
      <c r="AC34" s="134"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Moderado</v>
      </c>
      <c r="AD34" s="137" t="s">
        <v>135</v>
      </c>
      <c r="AE34" s="129" t="s">
        <v>240</v>
      </c>
      <c r="AF34" s="129" t="s">
        <v>241</v>
      </c>
      <c r="AG34" s="141" t="s">
        <v>242</v>
      </c>
      <c r="AH34" s="141" t="s">
        <v>222</v>
      </c>
      <c r="AI34" s="279" t="s">
        <v>253</v>
      </c>
      <c r="AJ34" s="128" t="s">
        <v>41</v>
      </c>
    </row>
    <row r="35" spans="1:36" ht="151.5" hidden="1" customHeight="1" outlineLevel="1" x14ac:dyDescent="0.35">
      <c r="A35" s="127"/>
      <c r="B35" s="128"/>
      <c r="C35" s="170"/>
      <c r="D35" s="170"/>
      <c r="E35" s="170"/>
      <c r="F35" s="158"/>
      <c r="G35" s="158"/>
      <c r="H35" s="156"/>
      <c r="I35" s="154"/>
      <c r="J35" s="171"/>
      <c r="K35" s="292">
        <f t="shared" ref="K35:K39" si="31">IF(NOT(ISERROR(MATCH(J35,_xlfn.ANCHORARRAY(E46),0))),I48&amp;"Por favor no seleccionar los criterios de impacto",J35)</f>
        <v>0</v>
      </c>
      <c r="L35" s="156"/>
      <c r="M35" s="154"/>
      <c r="N35" s="157"/>
      <c r="O35" s="150">
        <v>2</v>
      </c>
      <c r="P35" s="170"/>
      <c r="Q35" s="152" t="str">
        <f>IF(OR(R35="Preventivo",R35="Detectivo"),"Probabilidad",IF(R35="Correctivo","Impacto",""))</f>
        <v/>
      </c>
      <c r="R35" s="153"/>
      <c r="S35" s="153"/>
      <c r="T35" s="154" t="str">
        <f t="shared" ref="T35:T39" si="32">IF(AND(R35="Preventivo",S35="Automático"),"50%",IF(AND(R35="Preventivo",S35="Manual"),"40%",IF(AND(R35="Detectivo",S35="Automático"),"40%",IF(AND(R35="Detectivo",S35="Manual"),"30%",IF(AND(R35="Correctivo",S35="Automático"),"35%",IF(AND(R35="Correctivo",S35="Manual"),"25%",""))))))</f>
        <v/>
      </c>
      <c r="U35" s="153"/>
      <c r="V35" s="153"/>
      <c r="W35" s="153"/>
      <c r="X35" s="155" t="str">
        <f>IFERROR(IF(AND(Q34="Probabilidad",Q35="Probabilidad"),(Z34-(+Z34*T35)),IF(Q35="Probabilidad",(I34-(+I34*T35)),IF(Q35="Impacto",Z34,""))),"")</f>
        <v/>
      </c>
      <c r="Y35" s="156" t="str">
        <f t="shared" si="1"/>
        <v/>
      </c>
      <c r="Z35" s="154" t="str">
        <f t="shared" ref="Z35:Z39" si="33">+X35</f>
        <v/>
      </c>
      <c r="AA35" s="156" t="str">
        <f t="shared" si="3"/>
        <v/>
      </c>
      <c r="AB35" s="154" t="str">
        <f>IFERROR(IF(AND(Q34="Impacto",Q35="Impacto"),(AB28-(+AB28*T35)),IF(Q35="Impacto",($M$34-(+$M$34*T35)),IF(Q35="Probabilidad",AB28,""))),"")</f>
        <v/>
      </c>
      <c r="AC35" s="157" t="str">
        <f t="shared" ref="AC35:AC36" si="34">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53"/>
      <c r="AE35" s="174"/>
      <c r="AF35" s="174"/>
      <c r="AG35" s="174"/>
      <c r="AH35" s="174"/>
      <c r="AI35" s="279"/>
      <c r="AJ35" s="158"/>
    </row>
    <row r="36" spans="1:36" ht="151.5" hidden="1" customHeight="1" outlineLevel="1" x14ac:dyDescent="0.35">
      <c r="A36" s="127"/>
      <c r="B36" s="128"/>
      <c r="C36" s="158"/>
      <c r="D36" s="158"/>
      <c r="E36" s="173"/>
      <c r="F36" s="158"/>
      <c r="G36" s="158"/>
      <c r="H36" s="156"/>
      <c r="I36" s="154"/>
      <c r="J36" s="171"/>
      <c r="K36" s="292">
        <f t="shared" si="31"/>
        <v>0</v>
      </c>
      <c r="L36" s="156"/>
      <c r="M36" s="154"/>
      <c r="N36" s="157"/>
      <c r="O36" s="150">
        <v>3</v>
      </c>
      <c r="P36" s="158"/>
      <c r="Q36" s="152" t="str">
        <f>IF(OR(R36="Preventivo",R36="Detectivo"),"Probabilidad",IF(R36="Correctivo","Impacto",""))</f>
        <v/>
      </c>
      <c r="R36" s="153"/>
      <c r="S36" s="153"/>
      <c r="T36" s="154" t="str">
        <f t="shared" si="32"/>
        <v/>
      </c>
      <c r="U36" s="153"/>
      <c r="V36" s="153"/>
      <c r="W36" s="153"/>
      <c r="X36" s="155" t="str">
        <f>IFERROR(IF(AND(Q35="Probabilidad",Q36="Probabilidad"),(Z35-(+Z35*T36)),IF(AND(Q35="Impacto",Q36="Probabilidad"),(Z34-(+Z34*T36)),IF(Q36="Impacto",Z35,""))),"")</f>
        <v/>
      </c>
      <c r="Y36" s="156" t="str">
        <f t="shared" si="1"/>
        <v/>
      </c>
      <c r="Z36" s="154" t="str">
        <f t="shared" si="33"/>
        <v/>
      </c>
      <c r="AA36" s="156" t="str">
        <f t="shared" si="3"/>
        <v/>
      </c>
      <c r="AB36" s="154" t="str">
        <f>IFERROR(IF(AND(Q35="Impacto",Q36="Impacto"),(AB35-(+AB35*T36)),IF(AND(Q35="Probabilidad",Q36="Impacto"),(AB34-(+AB34*T36)),IF(Q36="Probabilidad",AB35,""))),"")</f>
        <v/>
      </c>
      <c r="AC36" s="157" t="str">
        <f t="shared" si="34"/>
        <v/>
      </c>
      <c r="AD36" s="153"/>
      <c r="AE36" s="158"/>
      <c r="AF36" s="158"/>
      <c r="AG36" s="159"/>
      <c r="AH36" s="159"/>
      <c r="AI36" s="158"/>
      <c r="AJ36" s="158"/>
    </row>
    <row r="37" spans="1:36" ht="151.5" hidden="1" customHeight="1" outlineLevel="1" x14ac:dyDescent="0.35">
      <c r="A37" s="127"/>
      <c r="B37" s="128"/>
      <c r="C37" s="158"/>
      <c r="D37" s="158"/>
      <c r="E37" s="173"/>
      <c r="F37" s="158"/>
      <c r="G37" s="158"/>
      <c r="H37" s="156"/>
      <c r="I37" s="154"/>
      <c r="J37" s="171"/>
      <c r="K37" s="292">
        <f t="shared" si="31"/>
        <v>0</v>
      </c>
      <c r="L37" s="156"/>
      <c r="M37" s="154"/>
      <c r="N37" s="157"/>
      <c r="O37" s="150">
        <v>4</v>
      </c>
      <c r="P37" s="158"/>
      <c r="Q37" s="152" t="str">
        <f t="shared" ref="Q37:Q39" si="35">IF(OR(R37="Preventivo",R37="Detectivo"),"Probabilidad",IF(R37="Correctivo","Impacto",""))</f>
        <v/>
      </c>
      <c r="R37" s="153"/>
      <c r="S37" s="153"/>
      <c r="T37" s="154" t="str">
        <f t="shared" si="32"/>
        <v/>
      </c>
      <c r="U37" s="153"/>
      <c r="V37" s="153"/>
      <c r="W37" s="153"/>
      <c r="X37" s="155" t="str">
        <f t="shared" ref="X37:X39" si="36">IFERROR(IF(AND(Q36="Probabilidad",Q37="Probabilidad"),(Z36-(+Z36*T37)),IF(AND(Q36="Impacto",Q37="Probabilidad"),(Z35-(+Z35*T37)),IF(Q37="Impacto",Z36,""))),"")</f>
        <v/>
      </c>
      <c r="Y37" s="156" t="str">
        <f t="shared" si="1"/>
        <v/>
      </c>
      <c r="Z37" s="154" t="str">
        <f t="shared" si="33"/>
        <v/>
      </c>
      <c r="AA37" s="156" t="str">
        <f t="shared" si="3"/>
        <v/>
      </c>
      <c r="AB37" s="154" t="str">
        <f t="shared" ref="AB37:AB39" si="37">IFERROR(IF(AND(Q36="Impacto",Q37="Impacto"),(AB36-(+AB36*T37)),IF(AND(Q36="Probabilidad",Q37="Impacto"),(AB35-(+AB35*T37)),IF(Q37="Probabilidad",AB36,""))),"")</f>
        <v/>
      </c>
      <c r="AC37" s="157"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53"/>
      <c r="AE37" s="158"/>
      <c r="AF37" s="158"/>
      <c r="AG37" s="159"/>
      <c r="AH37" s="159"/>
      <c r="AI37" s="158"/>
      <c r="AJ37" s="158"/>
    </row>
    <row r="38" spans="1:36" ht="151.5" hidden="1" customHeight="1" outlineLevel="1" x14ac:dyDescent="0.35">
      <c r="A38" s="127"/>
      <c r="B38" s="128"/>
      <c r="C38" s="158"/>
      <c r="D38" s="158"/>
      <c r="E38" s="173"/>
      <c r="F38" s="158"/>
      <c r="G38" s="158"/>
      <c r="H38" s="156"/>
      <c r="I38" s="154"/>
      <c r="J38" s="171"/>
      <c r="K38" s="292">
        <f t="shared" si="31"/>
        <v>0</v>
      </c>
      <c r="L38" s="156"/>
      <c r="M38" s="154"/>
      <c r="N38" s="157"/>
      <c r="O38" s="150">
        <v>5</v>
      </c>
      <c r="P38" s="158"/>
      <c r="Q38" s="152" t="str">
        <f t="shared" si="35"/>
        <v/>
      </c>
      <c r="R38" s="153"/>
      <c r="S38" s="153"/>
      <c r="T38" s="154" t="str">
        <f t="shared" si="32"/>
        <v/>
      </c>
      <c r="U38" s="153"/>
      <c r="V38" s="153"/>
      <c r="W38" s="153"/>
      <c r="X38" s="155" t="str">
        <f t="shared" si="36"/>
        <v/>
      </c>
      <c r="Y38" s="156" t="str">
        <f t="shared" si="1"/>
        <v/>
      </c>
      <c r="Z38" s="154" t="str">
        <f t="shared" si="33"/>
        <v/>
      </c>
      <c r="AA38" s="156" t="str">
        <f t="shared" si="3"/>
        <v/>
      </c>
      <c r="AB38" s="154" t="str">
        <f t="shared" si="37"/>
        <v/>
      </c>
      <c r="AC38" s="157" t="str">
        <f t="shared" ref="AC38:AC39" si="38">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53"/>
      <c r="AE38" s="158"/>
      <c r="AF38" s="158"/>
      <c r="AG38" s="159"/>
      <c r="AH38" s="159"/>
      <c r="AI38" s="158"/>
      <c r="AJ38" s="158"/>
    </row>
    <row r="39" spans="1:36" ht="151.5" hidden="1" customHeight="1" outlineLevel="1" x14ac:dyDescent="0.35">
      <c r="A39" s="127"/>
      <c r="B39" s="128"/>
      <c r="C39" s="158"/>
      <c r="D39" s="158"/>
      <c r="E39" s="173"/>
      <c r="F39" s="158"/>
      <c r="G39" s="158"/>
      <c r="H39" s="156"/>
      <c r="I39" s="154"/>
      <c r="J39" s="171"/>
      <c r="K39" s="292">
        <f t="shared" si="31"/>
        <v>0</v>
      </c>
      <c r="L39" s="156"/>
      <c r="M39" s="154"/>
      <c r="N39" s="157"/>
      <c r="O39" s="150">
        <v>6</v>
      </c>
      <c r="P39" s="158"/>
      <c r="Q39" s="152" t="str">
        <f t="shared" si="35"/>
        <v/>
      </c>
      <c r="R39" s="153"/>
      <c r="S39" s="153"/>
      <c r="T39" s="154" t="str">
        <f t="shared" si="32"/>
        <v/>
      </c>
      <c r="U39" s="153"/>
      <c r="V39" s="153"/>
      <c r="W39" s="153"/>
      <c r="X39" s="155" t="str">
        <f t="shared" si="36"/>
        <v/>
      </c>
      <c r="Y39" s="156" t="str">
        <f t="shared" si="1"/>
        <v/>
      </c>
      <c r="Z39" s="154" t="str">
        <f t="shared" si="33"/>
        <v/>
      </c>
      <c r="AA39" s="156" t="str">
        <f t="shared" si="3"/>
        <v/>
      </c>
      <c r="AB39" s="154" t="str">
        <f t="shared" si="37"/>
        <v/>
      </c>
      <c r="AC39" s="157" t="str">
        <f t="shared" si="38"/>
        <v/>
      </c>
      <c r="AD39" s="153"/>
      <c r="AE39" s="158"/>
      <c r="AF39" s="158"/>
      <c r="AG39" s="159"/>
      <c r="AH39" s="159"/>
      <c r="AI39" s="158"/>
      <c r="AJ39" s="158"/>
    </row>
    <row r="40" spans="1:36" ht="331.5" customHeight="1" collapsed="1" x14ac:dyDescent="0.35">
      <c r="A40" s="127">
        <v>6</v>
      </c>
      <c r="B40" s="128"/>
      <c r="C40" s="128" t="s">
        <v>246</v>
      </c>
      <c r="D40" s="128" t="s">
        <v>247</v>
      </c>
      <c r="E40" s="175" t="s">
        <v>248</v>
      </c>
      <c r="F40" s="128" t="s">
        <v>123</v>
      </c>
      <c r="G40" s="128">
        <v>12</v>
      </c>
      <c r="H40" s="131" t="str">
        <f>IF(G40&lt;=0,"",IF(G40&lt;=2,"Muy Baja",IF(G40&lt;=24,"Baja",IF(G40&lt;=500,"Media",IF(G40&lt;=5000,"Alta","Muy Alta")))))</f>
        <v>Baja</v>
      </c>
      <c r="I40" s="132">
        <f>IF(H40="","",IF(H40="Muy Baja",0.2,IF(H40="Baja",0.4,IF(H40="Media",0.6,IF(H40="Alta",0.8,IF(H40="Muy Alta",1,))))))</f>
        <v>0.4</v>
      </c>
      <c r="J40" s="133" t="s">
        <v>148</v>
      </c>
      <c r="K40" s="292" t="str">
        <f>IF(NOT(ISERROR(MATCH(J40,'Tabla Impacto'!$B$221:$B$223,0))),'Tabla Impacto'!$F$223&amp;"Por favor no seleccionar los criterios de impacto(Afectación Económica o presupuestal y Pérdida Reputacional)",J40)</f>
        <v xml:space="preserve">     Entre 50 y 100 SMLMV </v>
      </c>
      <c r="L40" s="131" t="str">
        <f>IF(OR(K40='Tabla Impacto'!$C$11,K40='Tabla Impacto'!$D$11),"Leve",IF(OR(K40='Tabla Impacto'!$C$12,K40='Tabla Impacto'!$D$12),"Menor",IF(OR(K40='Tabla Impacto'!$C$13,K40='Tabla Impacto'!$D$13),"Moderado",IF(OR(K40='Tabla Impacto'!$C$14,K40='Tabla Impacto'!$D$14),"Mayor",IF(OR(K40='Tabla Impacto'!$C$15,K40='Tabla Impacto'!$D$15),"Catastrófico","")))))</f>
        <v>Moderado</v>
      </c>
      <c r="M40" s="132">
        <f>IF(L40="","",IF(L40="Leve",0.2,IF(L40="Menor",0.4,IF(L40="Moderado",0.6,IF(L40="Mayor",0.8,IF(L40="Catastrófico",1,))))))</f>
        <v>0.6</v>
      </c>
      <c r="N40" s="134"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Moderado</v>
      </c>
      <c r="O40" s="127">
        <v>6</v>
      </c>
      <c r="P40" s="144" t="s">
        <v>249</v>
      </c>
      <c r="Q40" s="136" t="s">
        <v>4</v>
      </c>
      <c r="R40" s="137" t="s">
        <v>14</v>
      </c>
      <c r="S40" s="137" t="s">
        <v>9</v>
      </c>
      <c r="T40" s="132" t="str">
        <f>IF(AND(R40="Preventivo",S40="Automático"),"50%",IF(AND(R40="Preventivo",S40="Manual"),"40%",IF(AND(R40="Detectivo",S40="Automático"),"40%",IF(AND(R40="Detectivo",S40="Manual"),"30%",IF(AND(R40="Correctivo",S40="Automático"),"35%",IF(AND(R40="Correctivo",S40="Manual"),"25%",""))))))</f>
        <v>40%</v>
      </c>
      <c r="U40" s="137" t="s">
        <v>19</v>
      </c>
      <c r="V40" s="137" t="s">
        <v>22</v>
      </c>
      <c r="W40" s="137" t="s">
        <v>119</v>
      </c>
      <c r="X40" s="138">
        <f>IFERROR(IF(Q40="Probabilidad",(I40-(+I40*T40)),IF(Q40="Impacto",I40,"")),"")</f>
        <v>0.24</v>
      </c>
      <c r="Y40" s="131" t="str">
        <f>IFERROR(IF(X40="","",IF(X40&lt;=0.2,"Muy Baja",IF(X40&lt;=0.4,"Baja",IF(X40&lt;=0.6,"Media",IF(X40&lt;=0.8,"Alta","Muy Alta"))))),"")</f>
        <v>Baja</v>
      </c>
      <c r="Z40" s="132">
        <f>+X40</f>
        <v>0.24</v>
      </c>
      <c r="AA40" s="131" t="str">
        <f>IFERROR(IF(AB40="","",IF(AB40&lt;=0.2,"Leve",IF(AB40&lt;=0.4,"Menor",IF(AB40&lt;=0.6,"Moderado",IF(AB40&lt;=0.8,"Mayor","Catastrófico"))))),"")</f>
        <v>Moderado</v>
      </c>
      <c r="AB40" s="132">
        <f>IFERROR(IF(Q40="Impacto",(M40-(+M40*T40)),IF(Q40="Probabilidad",M40,"")),"")</f>
        <v>0.6</v>
      </c>
      <c r="AC40" s="134"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Moderado</v>
      </c>
      <c r="AD40" s="137" t="s">
        <v>135</v>
      </c>
      <c r="AE40" s="128" t="s">
        <v>250</v>
      </c>
      <c r="AF40" s="144" t="s">
        <v>251</v>
      </c>
      <c r="AG40" s="141" t="s">
        <v>252</v>
      </c>
      <c r="AH40" s="141" t="s">
        <v>222</v>
      </c>
      <c r="AI40" s="279" t="s">
        <v>253</v>
      </c>
      <c r="AJ40" s="128" t="s">
        <v>41</v>
      </c>
    </row>
    <row r="41" spans="1:36" ht="151.5" hidden="1" customHeight="1" outlineLevel="1" x14ac:dyDescent="0.35">
      <c r="A41" s="160"/>
      <c r="B41" s="145"/>
      <c r="C41" s="145"/>
      <c r="D41" s="145"/>
      <c r="E41" s="176"/>
      <c r="F41" s="145"/>
      <c r="G41" s="145"/>
      <c r="H41" s="177"/>
      <c r="I41" s="147"/>
      <c r="J41" s="148"/>
      <c r="K41" s="292">
        <f t="shared" ref="K41:K45" si="39">IF(NOT(ISERROR(MATCH(J41,_xlfn.ANCHORARRAY(E52),0))),I54&amp;"Por favor no seleccionar los criterios de impacto",J41)</f>
        <v>0</v>
      </c>
      <c r="L41" s="177"/>
      <c r="M41" s="147"/>
      <c r="N41" s="178"/>
      <c r="O41" s="150">
        <v>2</v>
      </c>
      <c r="P41" s="151"/>
      <c r="Q41" s="152" t="str">
        <f>IF(OR(R41="Preventivo",R41="Detectivo"),"Probabilidad",IF(R41="Correctivo","Impacto",""))</f>
        <v/>
      </c>
      <c r="R41" s="153"/>
      <c r="S41" s="153"/>
      <c r="T41" s="154" t="str">
        <f t="shared" ref="T41:T45" si="40">IF(AND(R41="Preventivo",S41="Automático"),"50%",IF(AND(R41="Preventivo",S41="Manual"),"40%",IF(AND(R41="Detectivo",S41="Automático"),"40%",IF(AND(R41="Detectivo",S41="Manual"),"30%",IF(AND(R41="Correctivo",S41="Automático"),"35%",IF(AND(R41="Correctivo",S41="Manual"),"25%",""))))))</f>
        <v/>
      </c>
      <c r="U41" s="153"/>
      <c r="V41" s="153"/>
      <c r="W41" s="153"/>
      <c r="X41" s="155" t="str">
        <f>IFERROR(IF(AND(Q40="Probabilidad",Q41="Probabilidad"),(Z40-(+Z40*T41)),IF(Q41="Probabilidad",(I40-(+I40*T41)),IF(Q41="Impacto",Z40,""))),"")</f>
        <v/>
      </c>
      <c r="Y41" s="156" t="str">
        <f t="shared" si="1"/>
        <v/>
      </c>
      <c r="Z41" s="154" t="str">
        <f t="shared" ref="Z41:Z45" si="41">+X41</f>
        <v/>
      </c>
      <c r="AA41" s="156" t="str">
        <f t="shared" si="3"/>
        <v/>
      </c>
      <c r="AB41" s="154" t="str">
        <f>IFERROR(IF(AND(Q40="Impacto",Q41="Impacto"),(AB34-(+AB34*T41)),IF(Q41="Impacto",($M$40-(+$M$40*T41)),IF(Q41="Probabilidad",AB34,""))),"")</f>
        <v/>
      </c>
      <c r="AC41" s="157" t="str">
        <f t="shared" ref="AC41:AC42" si="42">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53"/>
      <c r="AE41" s="158"/>
      <c r="AF41" s="158"/>
      <c r="AG41" s="159"/>
      <c r="AH41" s="159"/>
      <c r="AI41" s="279"/>
      <c r="AJ41" s="158"/>
    </row>
    <row r="42" spans="1:36" ht="151.5" hidden="1" customHeight="1" outlineLevel="1" x14ac:dyDescent="0.35">
      <c r="A42" s="160"/>
      <c r="B42" s="145"/>
      <c r="C42" s="145"/>
      <c r="D42" s="145"/>
      <c r="E42" s="176"/>
      <c r="F42" s="145"/>
      <c r="G42" s="145"/>
      <c r="H42" s="177"/>
      <c r="I42" s="147"/>
      <c r="J42" s="148"/>
      <c r="K42" s="292">
        <f t="shared" si="39"/>
        <v>0</v>
      </c>
      <c r="L42" s="177"/>
      <c r="M42" s="147"/>
      <c r="N42" s="178"/>
      <c r="O42" s="150">
        <v>3</v>
      </c>
      <c r="P42" s="151"/>
      <c r="Q42" s="152" t="str">
        <f>IF(OR(R42="Preventivo",R42="Detectivo"),"Probabilidad",IF(R42="Correctivo","Impacto",""))</f>
        <v/>
      </c>
      <c r="R42" s="153"/>
      <c r="S42" s="153"/>
      <c r="T42" s="154" t="str">
        <f t="shared" si="40"/>
        <v/>
      </c>
      <c r="U42" s="153"/>
      <c r="V42" s="153"/>
      <c r="W42" s="153"/>
      <c r="X42" s="155" t="str">
        <f>IFERROR(IF(AND(Q41="Probabilidad",Q42="Probabilidad"),(Z41-(+Z41*T42)),IF(AND(Q41="Impacto",Q42="Probabilidad"),(Z40-(+Z40*T42)),IF(Q42="Impacto",Z41,""))),"")</f>
        <v/>
      </c>
      <c r="Y42" s="156" t="str">
        <f t="shared" si="1"/>
        <v/>
      </c>
      <c r="Z42" s="154" t="str">
        <f t="shared" si="41"/>
        <v/>
      </c>
      <c r="AA42" s="156" t="str">
        <f t="shared" si="3"/>
        <v/>
      </c>
      <c r="AB42" s="154" t="str">
        <f>IFERROR(IF(AND(Q41="Impacto",Q42="Impacto"),(AB41-(+AB41*T42)),IF(AND(Q41="Probabilidad",Q42="Impacto"),(AB40-(+AB40*T42)),IF(Q42="Probabilidad",AB41,""))),"")</f>
        <v/>
      </c>
      <c r="AC42" s="157" t="str">
        <f t="shared" si="42"/>
        <v/>
      </c>
      <c r="AD42" s="153"/>
      <c r="AE42" s="158"/>
      <c r="AF42" s="158"/>
      <c r="AG42" s="159"/>
      <c r="AH42" s="159"/>
      <c r="AI42" s="158"/>
      <c r="AJ42" s="158"/>
    </row>
    <row r="43" spans="1:36" ht="151.5" hidden="1" customHeight="1" outlineLevel="1" x14ac:dyDescent="0.35">
      <c r="A43" s="160"/>
      <c r="B43" s="145"/>
      <c r="C43" s="145"/>
      <c r="D43" s="145"/>
      <c r="E43" s="176"/>
      <c r="F43" s="145"/>
      <c r="G43" s="145"/>
      <c r="H43" s="177"/>
      <c r="I43" s="147"/>
      <c r="J43" s="148"/>
      <c r="K43" s="292">
        <f t="shared" si="39"/>
        <v>0</v>
      </c>
      <c r="L43" s="177"/>
      <c r="M43" s="147"/>
      <c r="N43" s="178"/>
      <c r="O43" s="150">
        <v>4</v>
      </c>
      <c r="P43" s="151"/>
      <c r="Q43" s="152" t="str">
        <f t="shared" ref="Q43:Q45" si="43">IF(OR(R43="Preventivo",R43="Detectivo"),"Probabilidad",IF(R43="Correctivo","Impacto",""))</f>
        <v/>
      </c>
      <c r="R43" s="153"/>
      <c r="S43" s="153"/>
      <c r="T43" s="154" t="str">
        <f t="shared" si="40"/>
        <v/>
      </c>
      <c r="U43" s="153"/>
      <c r="V43" s="153"/>
      <c r="W43" s="153"/>
      <c r="X43" s="155" t="str">
        <f t="shared" ref="X43:X45" si="44">IFERROR(IF(AND(Q42="Probabilidad",Q43="Probabilidad"),(Z42-(+Z42*T43)),IF(AND(Q42="Impacto",Q43="Probabilidad"),(Z41-(+Z41*T43)),IF(Q43="Impacto",Z42,""))),"")</f>
        <v/>
      </c>
      <c r="Y43" s="156" t="str">
        <f t="shared" si="1"/>
        <v/>
      </c>
      <c r="Z43" s="154" t="str">
        <f t="shared" si="41"/>
        <v/>
      </c>
      <c r="AA43" s="156" t="str">
        <f t="shared" si="3"/>
        <v/>
      </c>
      <c r="AB43" s="154" t="str">
        <f t="shared" ref="AB43:AB45" si="45">IFERROR(IF(AND(Q42="Impacto",Q43="Impacto"),(AB42-(+AB42*T43)),IF(AND(Q42="Probabilidad",Q43="Impacto"),(AB41-(+AB41*T43)),IF(Q43="Probabilidad",AB42,""))),"")</f>
        <v/>
      </c>
      <c r="AC43" s="157"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53"/>
      <c r="AE43" s="158"/>
      <c r="AF43" s="158"/>
      <c r="AG43" s="159"/>
      <c r="AH43" s="159"/>
      <c r="AI43" s="158"/>
      <c r="AJ43" s="158"/>
    </row>
    <row r="44" spans="1:36" ht="151.5" hidden="1" customHeight="1" outlineLevel="1" x14ac:dyDescent="0.35">
      <c r="A44" s="160"/>
      <c r="B44" s="145"/>
      <c r="C44" s="145"/>
      <c r="D44" s="145"/>
      <c r="E44" s="176"/>
      <c r="F44" s="145"/>
      <c r="G44" s="145"/>
      <c r="H44" s="177"/>
      <c r="I44" s="147"/>
      <c r="J44" s="148"/>
      <c r="K44" s="292">
        <f t="shared" si="39"/>
        <v>0</v>
      </c>
      <c r="L44" s="177"/>
      <c r="M44" s="147"/>
      <c r="N44" s="178"/>
      <c r="O44" s="150">
        <v>5</v>
      </c>
      <c r="P44" s="151"/>
      <c r="Q44" s="152" t="str">
        <f t="shared" si="43"/>
        <v/>
      </c>
      <c r="R44" s="153"/>
      <c r="S44" s="153"/>
      <c r="T44" s="154" t="str">
        <f t="shared" si="40"/>
        <v/>
      </c>
      <c r="U44" s="153"/>
      <c r="V44" s="153"/>
      <c r="W44" s="153"/>
      <c r="X44" s="155" t="str">
        <f t="shared" si="44"/>
        <v/>
      </c>
      <c r="Y44" s="156" t="str">
        <f t="shared" si="1"/>
        <v/>
      </c>
      <c r="Z44" s="154" t="str">
        <f t="shared" si="41"/>
        <v/>
      </c>
      <c r="AA44" s="156" t="str">
        <f t="shared" si="3"/>
        <v/>
      </c>
      <c r="AB44" s="154" t="str">
        <f t="shared" si="45"/>
        <v/>
      </c>
      <c r="AC44" s="157" t="str">
        <f t="shared" ref="AC44" si="46">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53"/>
      <c r="AE44" s="158"/>
      <c r="AF44" s="158"/>
      <c r="AG44" s="159"/>
      <c r="AH44" s="159"/>
      <c r="AI44" s="158"/>
      <c r="AJ44" s="158"/>
    </row>
    <row r="45" spans="1:36" ht="151.5" hidden="1" customHeight="1" outlineLevel="1" x14ac:dyDescent="0.35">
      <c r="A45" s="160"/>
      <c r="B45" s="145"/>
      <c r="C45" s="145"/>
      <c r="D45" s="145"/>
      <c r="E45" s="176"/>
      <c r="F45" s="145"/>
      <c r="G45" s="145"/>
      <c r="H45" s="177"/>
      <c r="I45" s="147"/>
      <c r="J45" s="148"/>
      <c r="K45" s="292">
        <f t="shared" si="39"/>
        <v>0</v>
      </c>
      <c r="L45" s="177"/>
      <c r="M45" s="147"/>
      <c r="N45" s="178"/>
      <c r="O45" s="150">
        <v>6</v>
      </c>
      <c r="P45" s="151"/>
      <c r="Q45" s="152" t="str">
        <f t="shared" si="43"/>
        <v/>
      </c>
      <c r="R45" s="153"/>
      <c r="S45" s="153"/>
      <c r="T45" s="154" t="str">
        <f t="shared" si="40"/>
        <v/>
      </c>
      <c r="U45" s="153"/>
      <c r="V45" s="153"/>
      <c r="W45" s="153"/>
      <c r="X45" s="155" t="str">
        <f t="shared" si="44"/>
        <v/>
      </c>
      <c r="Y45" s="156" t="str">
        <f t="shared" si="1"/>
        <v/>
      </c>
      <c r="Z45" s="154" t="str">
        <f t="shared" si="41"/>
        <v/>
      </c>
      <c r="AA45" s="156" t="str">
        <f>IFERROR(IF(AB45="","",IF(AB45&lt;=0.2,"Leve",IF(AB45&lt;=0.4,"Menor",IF(AB45&lt;=0.6,"Moderado",IF(AB45&lt;=0.8,"Mayor","Catastrófico"))))),"")</f>
        <v/>
      </c>
      <c r="AB45" s="154" t="str">
        <f t="shared" si="45"/>
        <v/>
      </c>
      <c r="AC45" s="157"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53"/>
      <c r="AE45" s="158"/>
      <c r="AF45" s="158"/>
      <c r="AG45" s="159"/>
      <c r="AH45" s="159"/>
      <c r="AI45" s="158"/>
      <c r="AJ45" s="158"/>
    </row>
    <row r="46" spans="1:36" ht="151.5" hidden="1" customHeight="1" collapsed="1" x14ac:dyDescent="0.35">
      <c r="A46" s="179"/>
      <c r="B46" s="180"/>
      <c r="C46" s="180"/>
      <c r="D46" s="180"/>
      <c r="E46" s="181"/>
      <c r="F46" s="180"/>
      <c r="G46" s="180"/>
      <c r="H46" s="182" t="str">
        <f>IF(G46&lt;=0,"",IF(G46&lt;=2,"Muy Baja",IF(G46&lt;=24,"Baja",IF(G46&lt;=500,"Media",IF(G46&lt;=5000,"Alta","Muy Alta")))))</f>
        <v/>
      </c>
      <c r="I46" s="183" t="str">
        <f>IF(H46="","",IF(H46="Muy Baja",0.2,IF(H46="Baja",0.4,IF(H46="Media",0.6,IF(H46="Alta",0.8,IF(H46="Muy Alta",1,))))))</f>
        <v/>
      </c>
      <c r="J46" s="184"/>
      <c r="K46" s="267">
        <f>IF(NOT(ISERROR(MATCH(J46,'Tabla Impacto'!$B$221:$B$223,0))),'Tabla Impacto'!$F$223&amp;"Por favor no seleccionar los criterios de impacto(Afectación Económica o presupuestal y Pérdida Reputacional)",J46)</f>
        <v>0</v>
      </c>
      <c r="L46" s="182" t="str">
        <f>IF(OR(K46='Tabla Impacto'!$C$11,K46='Tabla Impacto'!$D$11),"Leve",IF(OR(K46='Tabla Impacto'!$C$12,K46='Tabla Impacto'!$D$12),"Menor",IF(OR(K46='Tabla Impacto'!$C$13,K46='Tabla Impacto'!$D$13),"Moderado",IF(OR(K46='Tabla Impacto'!$C$14,K46='Tabla Impacto'!$D$14),"Mayor",IF(OR(K46='Tabla Impacto'!$C$15,K46='Tabla Impacto'!$D$15),"Catastrófico","")))))</f>
        <v/>
      </c>
      <c r="M46" s="183" t="str">
        <f>IF(L46="","",IF(L46="Leve",0.2,IF(L46="Menor",0.4,IF(L46="Moderado",0.6,IF(L46="Mayor",0.8,IF(L46="Catastrófico",1,))))))</f>
        <v/>
      </c>
      <c r="N46" s="185" t="str">
        <f>IF(OR(AND(H46="Muy Baja",L46="Leve"),AND(H46="Muy Baja",L46="Menor"),AND(H46="Baja",L46="Leve")),"Bajo",IF(OR(AND(H46="Muy baja",L46="Moderado"),AND(H46="Baja",L46="Menor"),AND(H46="Baja",L46="Moderado"),AND(H46="Media",L46="Leve"),AND(H46="Media",L46="Menor"),AND(H46="Media",L46="Moderado"),AND(H46="Alta",L46="Leve"),AND(H46="Alta",L46="Menor")),"Moderado",IF(OR(AND(H46="Muy Baja",L46="Mayor"),AND(H46="Baja",L46="Mayor"),AND(H46="Media",L46="Mayor"),AND(H46="Alta",L46="Moderado"),AND(H46="Alta",L46="Mayor"),AND(H46="Muy Alta",L46="Leve"),AND(H46="Muy Alta",L46="Menor"),AND(H46="Muy Alta",L46="Moderado"),AND(H46="Muy Alta",L46="Mayor")),"Alto",IF(OR(AND(H46="Muy Baja",L46="Catastrófico"),AND(H46="Baja",L46="Catastrófico"),AND(H46="Media",L46="Catastrófico"),AND(H46="Alta",L46="Catastrófico"),AND(H46="Muy Alta",L46="Catastrófico")),"Extremo",""))))</f>
        <v/>
      </c>
      <c r="O46" s="179"/>
      <c r="P46" s="180"/>
      <c r="Q46" s="186" t="str">
        <f>IF(OR(R46="Preventivo",R46="Detectivo"),"Probabilidad",IF(R46="Correctivo","Impacto",""))</f>
        <v/>
      </c>
      <c r="R46" s="187"/>
      <c r="S46" s="187"/>
      <c r="T46" s="183" t="str">
        <f>IF(AND(R46="Preventivo",S46="Automático"),"50%",IF(AND(R46="Preventivo",S46="Manual"),"40%",IF(AND(R46="Detectivo",S46="Automático"),"40%",IF(AND(R46="Detectivo",S46="Manual"),"30%",IF(AND(R46="Correctivo",S46="Automático"),"35%",IF(AND(R46="Correctivo",S46="Manual"),"25%",""))))))</f>
        <v/>
      </c>
      <c r="U46" s="187"/>
      <c r="V46" s="187"/>
      <c r="W46" s="187"/>
      <c r="X46" s="188" t="str">
        <f>IFERROR(IF(Q46="Probabilidad",(I46-(+I46*T46)),IF(Q46="Impacto",I46,"")),"")</f>
        <v/>
      </c>
      <c r="Y46" s="189" t="str">
        <f>IFERROR(IF(X46="","",IF(X46&lt;=0.2,"Muy Baja",IF(X46&lt;=0.4,"Baja",IF(X46&lt;=0.6,"Media",IF(X46&lt;=0.8,"Alta","Muy Alta"))))),"")</f>
        <v/>
      </c>
      <c r="Z46" s="183" t="str">
        <f>+X46</f>
        <v/>
      </c>
      <c r="AA46" s="189" t="str">
        <f>IFERROR(IF(AB46="","",IF(AB46&lt;=0.2,"Leve",IF(AB46&lt;=0.4,"Menor",IF(AB46&lt;=0.6,"Moderado",IF(AB46&lt;=0.8,"Mayor","Catastrófico"))))),"")</f>
        <v/>
      </c>
      <c r="AB46" s="183" t="str">
        <f>IFERROR(IF(Q46="Impacto",(M46-(+M46*T46)),IF(Q46="Probabilidad",M46,"")),"")</f>
        <v/>
      </c>
      <c r="AC46" s="190" t="str">
        <f>IFERROR(IF(OR(AND(Y46="Muy Baja",AA46="Leve"),AND(Y46="Muy Baja",AA46="Menor"),AND(Y46="Baja",AA46="Leve")),"Bajo",IF(OR(AND(Y46="Muy baja",AA46="Moderado"),AND(Y46="Baja",AA46="Menor"),AND(Y46="Baja",AA46="Moderado"),AND(Y46="Media",AA46="Leve"),AND(Y46="Media",AA46="Menor"),AND(Y46="Media",AA46="Moderado"),AND(Y46="Alta",AA46="Leve"),AND(Y46="Alta",AA46="Menor")),"Moderado",IF(OR(AND(Y46="Muy Baja",AA46="Mayor"),AND(Y46="Baja",AA46="Mayor"),AND(Y46="Media",AA46="Mayor"),AND(Y46="Alta",AA46="Moderado"),AND(Y46="Alta",AA46="Mayor"),AND(Y46="Muy Alta",AA46="Leve"),AND(Y46="Muy Alta",AA46="Menor"),AND(Y46="Muy Alta",AA46="Moderado"),AND(Y46="Muy Alta",AA46="Mayor")),"Alto",IF(OR(AND(Y46="Muy Baja",AA46="Catastrófico"),AND(Y46="Baja",AA46="Catastrófico"),AND(Y46="Media",AA46="Catastrófico"),AND(Y46="Alta",AA46="Catastrófico"),AND(Y46="Muy Alta",AA46="Catastrófico")),"Extremo","")))),"")</f>
        <v/>
      </c>
      <c r="AD46" s="187"/>
      <c r="AE46" s="180"/>
      <c r="AF46" s="180"/>
      <c r="AG46" s="191"/>
      <c r="AH46" s="191"/>
      <c r="AI46" s="180"/>
      <c r="AJ46" s="180"/>
    </row>
    <row r="47" spans="1:36" ht="151.5" hidden="1" customHeight="1" outlineLevel="1" x14ac:dyDescent="0.35">
      <c r="A47" s="192"/>
      <c r="B47" s="193"/>
      <c r="C47" s="193"/>
      <c r="D47" s="193"/>
      <c r="E47" s="194"/>
      <c r="F47" s="193"/>
      <c r="G47" s="193"/>
      <c r="H47" s="195"/>
      <c r="I47" s="196"/>
      <c r="J47" s="197"/>
      <c r="K47" s="267">
        <f t="shared" ref="K47:K51" si="47">IF(NOT(ISERROR(MATCH(J47,_xlfn.ANCHORARRAY(E58),0))),I60&amp;"Por favor no seleccionar los criterios de impacto",J47)</f>
        <v>0</v>
      </c>
      <c r="L47" s="195"/>
      <c r="M47" s="196"/>
      <c r="N47" s="198"/>
      <c r="O47" s="199">
        <v>2</v>
      </c>
      <c r="P47" s="200"/>
      <c r="Q47" s="201" t="str">
        <f>IF(OR(R47="Preventivo",R47="Detectivo"),"Probabilidad",IF(R47="Correctivo","Impacto",""))</f>
        <v/>
      </c>
      <c r="R47" s="202"/>
      <c r="S47" s="202"/>
      <c r="T47" s="203" t="str">
        <f t="shared" ref="T47:T51" si="48">IF(AND(R47="Preventivo",S47="Automático"),"50%",IF(AND(R47="Preventivo",S47="Manual"),"40%",IF(AND(R47="Detectivo",S47="Automático"),"40%",IF(AND(R47="Detectivo",S47="Manual"),"30%",IF(AND(R47="Correctivo",S47="Automático"),"35%",IF(AND(R47="Correctivo",S47="Manual"),"25%",""))))))</f>
        <v/>
      </c>
      <c r="U47" s="202"/>
      <c r="V47" s="202"/>
      <c r="W47" s="202"/>
      <c r="X47" s="204" t="str">
        <f>IFERROR(IF(AND(Q46="Probabilidad",Q47="Probabilidad"),(Z46-(+Z46*T47)),IF(Q47="Probabilidad",(I46-(+I46*T47)),IF(Q47="Impacto",Z46,""))),"")</f>
        <v/>
      </c>
      <c r="Y47" s="205" t="str">
        <f t="shared" si="1"/>
        <v/>
      </c>
      <c r="Z47" s="203" t="str">
        <f t="shared" ref="Z47:Z51" si="49">+X47</f>
        <v/>
      </c>
      <c r="AA47" s="205" t="str">
        <f t="shared" si="3"/>
        <v/>
      </c>
      <c r="AB47" s="203" t="str">
        <f>IFERROR(IF(AND(Q46="Impacto",Q47="Impacto"),(AB40-(+AB40*T47)),IF(Q47="Impacto",($M$46-(+$M$46*T47)),IF(Q47="Probabilidad",AB40,""))),"")</f>
        <v/>
      </c>
      <c r="AC47" s="206" t="str">
        <f t="shared" ref="AC47:AC48" si="50">IFERROR(IF(OR(AND(Y47="Muy Baja",AA47="Leve"),AND(Y47="Muy Baja",AA47="Menor"),AND(Y47="Baja",AA47="Leve")),"Bajo",IF(OR(AND(Y47="Muy baja",AA47="Moderado"),AND(Y47="Baja",AA47="Menor"),AND(Y47="Baja",AA47="Moderado"),AND(Y47="Media",AA47="Leve"),AND(Y47="Media",AA47="Menor"),AND(Y47="Media",AA47="Moderado"),AND(Y47="Alta",AA47="Leve"),AND(Y47="Alta",AA47="Menor")),"Moderado",IF(OR(AND(Y47="Muy Baja",AA47="Mayor"),AND(Y47="Baja",AA47="Mayor"),AND(Y47="Media",AA47="Mayor"),AND(Y47="Alta",AA47="Moderado"),AND(Y47="Alta",AA47="Mayor"),AND(Y47="Muy Alta",AA47="Leve"),AND(Y47="Muy Alta",AA47="Menor"),AND(Y47="Muy Alta",AA47="Moderado"),AND(Y47="Muy Alta",AA47="Mayor")),"Alto",IF(OR(AND(Y47="Muy Baja",AA47="Catastrófico"),AND(Y47="Baja",AA47="Catastrófico"),AND(Y47="Media",AA47="Catastrófico"),AND(Y47="Alta",AA47="Catastrófico"),AND(Y47="Muy Alta",AA47="Catastrófico")),"Extremo","")))),"")</f>
        <v/>
      </c>
      <c r="AD47" s="202"/>
      <c r="AE47" s="207"/>
      <c r="AF47" s="207"/>
      <c r="AG47" s="208"/>
      <c r="AH47" s="208"/>
      <c r="AI47" s="207"/>
      <c r="AJ47" s="207"/>
    </row>
    <row r="48" spans="1:36" ht="151.5" hidden="1" customHeight="1" outlineLevel="1" x14ac:dyDescent="0.35">
      <c r="A48" s="192"/>
      <c r="B48" s="193"/>
      <c r="C48" s="193"/>
      <c r="D48" s="193"/>
      <c r="E48" s="194"/>
      <c r="F48" s="193"/>
      <c r="G48" s="193"/>
      <c r="H48" s="195"/>
      <c r="I48" s="196"/>
      <c r="J48" s="197"/>
      <c r="K48" s="267">
        <f t="shared" si="47"/>
        <v>0</v>
      </c>
      <c r="L48" s="195"/>
      <c r="M48" s="196"/>
      <c r="N48" s="198"/>
      <c r="O48" s="199">
        <v>3</v>
      </c>
      <c r="P48" s="200"/>
      <c r="Q48" s="201" t="str">
        <f>IF(OR(R48="Preventivo",R48="Detectivo"),"Probabilidad",IF(R48="Correctivo","Impacto",""))</f>
        <v/>
      </c>
      <c r="R48" s="202"/>
      <c r="S48" s="202"/>
      <c r="T48" s="203" t="str">
        <f t="shared" si="48"/>
        <v/>
      </c>
      <c r="U48" s="202"/>
      <c r="V48" s="202"/>
      <c r="W48" s="202"/>
      <c r="X48" s="204" t="str">
        <f>IFERROR(IF(AND(Q47="Probabilidad",Q48="Probabilidad"),(Z47-(+Z47*T48)),IF(AND(Q47="Impacto",Q48="Probabilidad"),(Z46-(+Z46*T48)),IF(Q48="Impacto",Z47,""))),"")</f>
        <v/>
      </c>
      <c r="Y48" s="205" t="str">
        <f t="shared" si="1"/>
        <v/>
      </c>
      <c r="Z48" s="203" t="str">
        <f t="shared" si="49"/>
        <v/>
      </c>
      <c r="AA48" s="205" t="str">
        <f t="shared" si="3"/>
        <v/>
      </c>
      <c r="AB48" s="203" t="str">
        <f>IFERROR(IF(AND(Q47="Impacto",Q48="Impacto"),(AB47-(+AB47*T48)),IF(AND(Q47="Probabilidad",Q48="Impacto"),(AB46-(+AB46*T48)),IF(Q48="Probabilidad",AB47,""))),"")</f>
        <v/>
      </c>
      <c r="AC48" s="206" t="str">
        <f t="shared" si="50"/>
        <v/>
      </c>
      <c r="AD48" s="202"/>
      <c r="AE48" s="207"/>
      <c r="AF48" s="207"/>
      <c r="AG48" s="208"/>
      <c r="AH48" s="208"/>
      <c r="AI48" s="207"/>
      <c r="AJ48" s="207"/>
    </row>
    <row r="49" spans="1:36" ht="151.5" hidden="1" customHeight="1" outlineLevel="1" x14ac:dyDescent="0.35">
      <c r="A49" s="192"/>
      <c r="B49" s="193"/>
      <c r="C49" s="193"/>
      <c r="D49" s="193"/>
      <c r="E49" s="194"/>
      <c r="F49" s="193"/>
      <c r="G49" s="193"/>
      <c r="H49" s="195"/>
      <c r="I49" s="196"/>
      <c r="J49" s="197"/>
      <c r="K49" s="267">
        <f t="shared" si="47"/>
        <v>0</v>
      </c>
      <c r="L49" s="195"/>
      <c r="M49" s="196"/>
      <c r="N49" s="198"/>
      <c r="O49" s="199">
        <v>4</v>
      </c>
      <c r="P49" s="200"/>
      <c r="Q49" s="201" t="str">
        <f t="shared" ref="Q49:Q51" si="51">IF(OR(R49="Preventivo",R49="Detectivo"),"Probabilidad",IF(R49="Correctivo","Impacto",""))</f>
        <v/>
      </c>
      <c r="R49" s="202"/>
      <c r="S49" s="202"/>
      <c r="T49" s="203" t="str">
        <f t="shared" si="48"/>
        <v/>
      </c>
      <c r="U49" s="202"/>
      <c r="V49" s="202"/>
      <c r="W49" s="202"/>
      <c r="X49" s="204" t="str">
        <f t="shared" ref="X49:X51" si="52">IFERROR(IF(AND(Q48="Probabilidad",Q49="Probabilidad"),(Z48-(+Z48*T49)),IF(AND(Q48="Impacto",Q49="Probabilidad"),(Z47-(+Z47*T49)),IF(Q49="Impacto",Z48,""))),"")</f>
        <v/>
      </c>
      <c r="Y49" s="205" t="str">
        <f t="shared" si="1"/>
        <v/>
      </c>
      <c r="Z49" s="203" t="str">
        <f t="shared" si="49"/>
        <v/>
      </c>
      <c r="AA49" s="205" t="str">
        <f t="shared" si="3"/>
        <v/>
      </c>
      <c r="AB49" s="203" t="str">
        <f t="shared" ref="AB49:AB51" si="53">IFERROR(IF(AND(Q48="Impacto",Q49="Impacto"),(AB48-(+AB48*T49)),IF(AND(Q48="Probabilidad",Q49="Impacto"),(AB47-(+AB47*T49)),IF(Q49="Probabilidad",AB48,""))),"")</f>
        <v/>
      </c>
      <c r="AC49" s="206" t="str">
        <f>IFERROR(IF(OR(AND(Y49="Muy Baja",AA49="Leve"),AND(Y49="Muy Baja",AA49="Menor"),AND(Y49="Baja",AA49="Leve")),"Bajo",IF(OR(AND(Y49="Muy baja",AA49="Moderado"),AND(Y49="Baja",AA49="Menor"),AND(Y49="Baja",AA49="Moderado"),AND(Y49="Media",AA49="Leve"),AND(Y49="Media",AA49="Menor"),AND(Y49="Media",AA49="Moderado"),AND(Y49="Alta",AA49="Leve"),AND(Y49="Alta",AA49="Menor")),"Moderado",IF(OR(AND(Y49="Muy Baja",AA49="Mayor"),AND(Y49="Baja",AA49="Mayor"),AND(Y49="Media",AA49="Mayor"),AND(Y49="Alta",AA49="Moderado"),AND(Y49="Alta",AA49="Mayor"),AND(Y49="Muy Alta",AA49="Leve"),AND(Y49="Muy Alta",AA49="Menor"),AND(Y49="Muy Alta",AA49="Moderado"),AND(Y49="Muy Alta",AA49="Mayor")),"Alto",IF(OR(AND(Y49="Muy Baja",AA49="Catastrófico"),AND(Y49="Baja",AA49="Catastrófico"),AND(Y49="Media",AA49="Catastrófico"),AND(Y49="Alta",AA49="Catastrófico"),AND(Y49="Muy Alta",AA49="Catastrófico")),"Extremo","")))),"")</f>
        <v/>
      </c>
      <c r="AD49" s="202"/>
      <c r="AE49" s="207"/>
      <c r="AF49" s="207"/>
      <c r="AG49" s="208"/>
      <c r="AH49" s="208"/>
      <c r="AI49" s="207"/>
      <c r="AJ49" s="207"/>
    </row>
    <row r="50" spans="1:36" ht="151.5" hidden="1" customHeight="1" outlineLevel="1" x14ac:dyDescent="0.35">
      <c r="A50" s="192"/>
      <c r="B50" s="193"/>
      <c r="C50" s="193"/>
      <c r="D50" s="193"/>
      <c r="E50" s="194"/>
      <c r="F50" s="193"/>
      <c r="G50" s="193"/>
      <c r="H50" s="195"/>
      <c r="I50" s="196"/>
      <c r="J50" s="197"/>
      <c r="K50" s="267">
        <f t="shared" si="47"/>
        <v>0</v>
      </c>
      <c r="L50" s="195"/>
      <c r="M50" s="196"/>
      <c r="N50" s="198"/>
      <c r="O50" s="199">
        <v>5</v>
      </c>
      <c r="P50" s="200"/>
      <c r="Q50" s="201" t="str">
        <f t="shared" si="51"/>
        <v/>
      </c>
      <c r="R50" s="202"/>
      <c r="S50" s="202"/>
      <c r="T50" s="203" t="str">
        <f t="shared" si="48"/>
        <v/>
      </c>
      <c r="U50" s="202"/>
      <c r="V50" s="202"/>
      <c r="W50" s="202"/>
      <c r="X50" s="204" t="str">
        <f t="shared" si="52"/>
        <v/>
      </c>
      <c r="Y50" s="205" t="str">
        <f t="shared" si="1"/>
        <v/>
      </c>
      <c r="Z50" s="203" t="str">
        <f t="shared" si="49"/>
        <v/>
      </c>
      <c r="AA50" s="205" t="str">
        <f t="shared" si="3"/>
        <v/>
      </c>
      <c r="AB50" s="203" t="str">
        <f t="shared" si="53"/>
        <v/>
      </c>
      <c r="AC50" s="206" t="str">
        <f t="shared" ref="AC50:AC51" si="54">IFERROR(IF(OR(AND(Y50="Muy Baja",AA50="Leve"),AND(Y50="Muy Baja",AA50="Menor"),AND(Y50="Baja",AA50="Leve")),"Bajo",IF(OR(AND(Y50="Muy baja",AA50="Moderado"),AND(Y50="Baja",AA50="Menor"),AND(Y50="Baja",AA50="Moderado"),AND(Y50="Media",AA50="Leve"),AND(Y50="Media",AA50="Menor"),AND(Y50="Media",AA50="Moderado"),AND(Y50="Alta",AA50="Leve"),AND(Y50="Alta",AA50="Menor")),"Moderado",IF(OR(AND(Y50="Muy Baja",AA50="Mayor"),AND(Y50="Baja",AA50="Mayor"),AND(Y50="Media",AA50="Mayor"),AND(Y50="Alta",AA50="Moderado"),AND(Y50="Alta",AA50="Mayor"),AND(Y50="Muy Alta",AA50="Leve"),AND(Y50="Muy Alta",AA50="Menor"),AND(Y50="Muy Alta",AA50="Moderado"),AND(Y50="Muy Alta",AA50="Mayor")),"Alto",IF(OR(AND(Y50="Muy Baja",AA50="Catastrófico"),AND(Y50="Baja",AA50="Catastrófico"),AND(Y50="Media",AA50="Catastrófico"),AND(Y50="Alta",AA50="Catastrófico"),AND(Y50="Muy Alta",AA50="Catastrófico")),"Extremo","")))),"")</f>
        <v/>
      </c>
      <c r="AD50" s="202"/>
      <c r="AE50" s="207"/>
      <c r="AF50" s="207"/>
      <c r="AG50" s="208"/>
      <c r="AH50" s="208"/>
      <c r="AI50" s="207"/>
      <c r="AJ50" s="207"/>
    </row>
    <row r="51" spans="1:36" ht="151.5" hidden="1" customHeight="1" outlineLevel="1" x14ac:dyDescent="0.35">
      <c r="A51" s="192"/>
      <c r="B51" s="193"/>
      <c r="C51" s="193"/>
      <c r="D51" s="193"/>
      <c r="E51" s="194"/>
      <c r="F51" s="193"/>
      <c r="G51" s="193"/>
      <c r="H51" s="195"/>
      <c r="I51" s="196"/>
      <c r="J51" s="197"/>
      <c r="K51" s="267">
        <f t="shared" si="47"/>
        <v>0</v>
      </c>
      <c r="L51" s="195"/>
      <c r="M51" s="196"/>
      <c r="N51" s="198"/>
      <c r="O51" s="199">
        <v>6</v>
      </c>
      <c r="P51" s="200"/>
      <c r="Q51" s="201" t="str">
        <f t="shared" si="51"/>
        <v/>
      </c>
      <c r="R51" s="202"/>
      <c r="S51" s="202"/>
      <c r="T51" s="203" t="str">
        <f t="shared" si="48"/>
        <v/>
      </c>
      <c r="U51" s="202"/>
      <c r="V51" s="202"/>
      <c r="W51" s="202"/>
      <c r="X51" s="204" t="str">
        <f t="shared" si="52"/>
        <v/>
      </c>
      <c r="Y51" s="205" t="str">
        <f t="shared" si="1"/>
        <v/>
      </c>
      <c r="Z51" s="203" t="str">
        <f t="shared" si="49"/>
        <v/>
      </c>
      <c r="AA51" s="205" t="str">
        <f t="shared" si="3"/>
        <v/>
      </c>
      <c r="AB51" s="203" t="str">
        <f t="shared" si="53"/>
        <v/>
      </c>
      <c r="AC51" s="206" t="str">
        <f t="shared" si="54"/>
        <v/>
      </c>
      <c r="AD51" s="202"/>
      <c r="AE51" s="207"/>
      <c r="AF51" s="207"/>
      <c r="AG51" s="208"/>
      <c r="AH51" s="208"/>
      <c r="AI51" s="207"/>
      <c r="AJ51" s="207"/>
    </row>
    <row r="52" spans="1:36" ht="151.5" hidden="1" customHeight="1" collapsed="1" x14ac:dyDescent="0.35">
      <c r="A52" s="179"/>
      <c r="B52" s="180"/>
      <c r="C52" s="180"/>
      <c r="D52" s="180"/>
      <c r="E52" s="181"/>
      <c r="F52" s="180"/>
      <c r="G52" s="180"/>
      <c r="H52" s="182" t="str">
        <f>IF(G52&lt;=0,"",IF(G52&lt;=2,"Muy Baja",IF(G52&lt;=24,"Baja",IF(G52&lt;=500,"Media",IF(G52&lt;=5000,"Alta","Muy Alta")))))</f>
        <v/>
      </c>
      <c r="I52" s="183" t="str">
        <f>IF(H52="","",IF(H52="Muy Baja",0.2,IF(H52="Baja",0.4,IF(H52="Media",0.6,IF(H52="Alta",0.8,IF(H52="Muy Alta",1,))))))</f>
        <v/>
      </c>
      <c r="J52" s="184"/>
      <c r="K52" s="267">
        <f>IF(NOT(ISERROR(MATCH(J52,'Tabla Impacto'!$B$221:$B$223,0))),'Tabla Impacto'!$F$223&amp;"Por favor no seleccionar los criterios de impacto(Afectación Económica o presupuestal y Pérdida Reputacional)",J52)</f>
        <v>0</v>
      </c>
      <c r="L52" s="182" t="str">
        <f>IF(OR(K52='Tabla Impacto'!$C$11,K52='Tabla Impacto'!$D$11),"Leve",IF(OR(K52='Tabla Impacto'!$C$12,K52='Tabla Impacto'!$D$12),"Menor",IF(OR(K52='Tabla Impacto'!$C$13,K52='Tabla Impacto'!$D$13),"Moderado",IF(OR(K52='Tabla Impacto'!$C$14,K52='Tabla Impacto'!$D$14),"Mayor",IF(OR(K52='Tabla Impacto'!$C$15,K52='Tabla Impacto'!$D$15),"Catastrófico","")))))</f>
        <v/>
      </c>
      <c r="M52" s="183" t="str">
        <f>IF(L52="","",IF(L52="Leve",0.2,IF(L52="Menor",0.4,IF(L52="Moderado",0.6,IF(L52="Mayor",0.8,IF(L52="Catastrófico",1,))))))</f>
        <v/>
      </c>
      <c r="N52" s="185"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79"/>
      <c r="P52" s="180"/>
      <c r="Q52" s="186" t="str">
        <f>IF(OR(R52="Preventivo",R52="Detectivo"),"Probabilidad",IF(R52="Correctivo","Impacto",""))</f>
        <v/>
      </c>
      <c r="R52" s="187"/>
      <c r="S52" s="187"/>
      <c r="T52" s="183" t="str">
        <f>IF(AND(R52="Preventivo",S52="Automático"),"50%",IF(AND(R52="Preventivo",S52="Manual"),"40%",IF(AND(R52="Detectivo",S52="Automático"),"40%",IF(AND(R52="Detectivo",S52="Manual"),"30%",IF(AND(R52="Correctivo",S52="Automático"),"35%",IF(AND(R52="Correctivo",S52="Manual"),"25%",""))))))</f>
        <v/>
      </c>
      <c r="U52" s="187"/>
      <c r="V52" s="187"/>
      <c r="W52" s="187"/>
      <c r="X52" s="188" t="str">
        <f>IFERROR(IF(Q52="Probabilidad",(I52-(+I52*T52)),IF(Q52="Impacto",I52,"")),"")</f>
        <v/>
      </c>
      <c r="Y52" s="189" t="str">
        <f>IFERROR(IF(X52="","",IF(X52&lt;=0.2,"Muy Baja",IF(X52&lt;=0.4,"Baja",IF(X52&lt;=0.6,"Media",IF(X52&lt;=0.8,"Alta","Muy Alta"))))),"")</f>
        <v/>
      </c>
      <c r="Z52" s="183" t="str">
        <f>+X52</f>
        <v/>
      </c>
      <c r="AA52" s="189" t="str">
        <f>IFERROR(IF(AB52="","",IF(AB52&lt;=0.2,"Leve",IF(AB52&lt;=0.4,"Menor",IF(AB52&lt;=0.6,"Moderado",IF(AB52&lt;=0.8,"Mayor","Catastrófico"))))),"")</f>
        <v/>
      </c>
      <c r="AB52" s="183" t="str">
        <f>IFERROR(IF(Q52="Impacto",(M52-(+M52*T52)),IF(Q52="Probabilidad",M52,"")),"")</f>
        <v/>
      </c>
      <c r="AC52" s="190"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87"/>
      <c r="AE52" s="180"/>
      <c r="AF52" s="180"/>
      <c r="AG52" s="191"/>
      <c r="AH52" s="191"/>
      <c r="AI52" s="180"/>
      <c r="AJ52" s="180"/>
    </row>
    <row r="53" spans="1:36" ht="151.5" hidden="1" customHeight="1" outlineLevel="1" x14ac:dyDescent="0.35">
      <c r="A53" s="192"/>
      <c r="B53" s="193"/>
      <c r="C53" s="193"/>
      <c r="D53" s="193"/>
      <c r="E53" s="194"/>
      <c r="F53" s="193"/>
      <c r="G53" s="193"/>
      <c r="H53" s="195"/>
      <c r="I53" s="196"/>
      <c r="J53" s="197"/>
      <c r="K53" s="267">
        <f>IF(NOT(ISERROR(MATCH(J53,_xlfn.ANCHORARRAY(E64),0))),I66&amp;"Por favor no seleccionar los criterios de impacto",J53)</f>
        <v>0</v>
      </c>
      <c r="L53" s="195"/>
      <c r="M53" s="196"/>
      <c r="N53" s="198"/>
      <c r="O53" s="199">
        <v>2</v>
      </c>
      <c r="P53" s="200"/>
      <c r="Q53" s="201" t="str">
        <f>IF(OR(R53="Preventivo",R53="Detectivo"),"Probabilidad",IF(R53="Correctivo","Impacto",""))</f>
        <v/>
      </c>
      <c r="R53" s="202"/>
      <c r="S53" s="202"/>
      <c r="T53" s="203" t="str">
        <f t="shared" ref="T53:T57" si="55">IF(AND(R53="Preventivo",S53="Automático"),"50%",IF(AND(R53="Preventivo",S53="Manual"),"40%",IF(AND(R53="Detectivo",S53="Automático"),"40%",IF(AND(R53="Detectivo",S53="Manual"),"30%",IF(AND(R53="Correctivo",S53="Automático"),"35%",IF(AND(R53="Correctivo",S53="Manual"),"25%",""))))))</f>
        <v/>
      </c>
      <c r="U53" s="202"/>
      <c r="V53" s="202"/>
      <c r="W53" s="202"/>
      <c r="X53" s="204" t="str">
        <f>IFERROR(IF(AND(Q52="Probabilidad",Q53="Probabilidad"),(Z52-(+Z52*T53)),IF(Q53="Probabilidad",(I52-(+I52*T53)),IF(Q53="Impacto",Z52,""))),"")</f>
        <v/>
      </c>
      <c r="Y53" s="205" t="str">
        <f t="shared" si="1"/>
        <v/>
      </c>
      <c r="Z53" s="203" t="str">
        <f t="shared" ref="Z53:Z57" si="56">+X53</f>
        <v/>
      </c>
      <c r="AA53" s="205" t="str">
        <f t="shared" si="3"/>
        <v/>
      </c>
      <c r="AB53" s="203" t="str">
        <f>IFERROR(IF(AND(Q52="Impacto",Q53="Impacto"),(AB46-(+AB46*T53)),IF(Q53="Impacto",($M$52-(+$M$52*T53)),IF(Q53="Probabilidad",AB46,""))),"")</f>
        <v/>
      </c>
      <c r="AC53" s="206" t="str">
        <f t="shared" ref="AC53:AC54" si="5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202"/>
      <c r="AE53" s="207"/>
      <c r="AF53" s="207"/>
      <c r="AG53" s="208"/>
      <c r="AH53" s="208"/>
      <c r="AI53" s="207"/>
      <c r="AJ53" s="207"/>
    </row>
    <row r="54" spans="1:36" ht="151.5" hidden="1" customHeight="1" outlineLevel="1" x14ac:dyDescent="0.35">
      <c r="A54" s="192"/>
      <c r="B54" s="193"/>
      <c r="C54" s="193"/>
      <c r="D54" s="193"/>
      <c r="E54" s="194"/>
      <c r="F54" s="193"/>
      <c r="G54" s="193"/>
      <c r="H54" s="195"/>
      <c r="I54" s="196"/>
      <c r="J54" s="197"/>
      <c r="K54" s="267">
        <f>IF(NOT(ISERROR(MATCH(J54,_xlfn.ANCHORARRAY(E65),0))),I67&amp;"Por favor no seleccionar los criterios de impacto",J54)</f>
        <v>0</v>
      </c>
      <c r="L54" s="195"/>
      <c r="M54" s="196"/>
      <c r="N54" s="198"/>
      <c r="O54" s="199">
        <v>3</v>
      </c>
      <c r="P54" s="200"/>
      <c r="Q54" s="201" t="str">
        <f>IF(OR(R54="Preventivo",R54="Detectivo"),"Probabilidad",IF(R54="Correctivo","Impacto",""))</f>
        <v/>
      </c>
      <c r="R54" s="202"/>
      <c r="S54" s="202"/>
      <c r="T54" s="203" t="str">
        <f t="shared" si="55"/>
        <v/>
      </c>
      <c r="U54" s="202"/>
      <c r="V54" s="202"/>
      <c r="W54" s="202"/>
      <c r="X54" s="204" t="str">
        <f>IFERROR(IF(AND(Q53="Probabilidad",Q54="Probabilidad"),(Z53-(+Z53*T54)),IF(AND(Q53="Impacto",Q54="Probabilidad"),(Z52-(+Z52*T54)),IF(Q54="Impacto",Z53,""))),"")</f>
        <v/>
      </c>
      <c r="Y54" s="205" t="str">
        <f t="shared" si="1"/>
        <v/>
      </c>
      <c r="Z54" s="203" t="str">
        <f t="shared" si="56"/>
        <v/>
      </c>
      <c r="AA54" s="205" t="str">
        <f t="shared" si="3"/>
        <v/>
      </c>
      <c r="AB54" s="203" t="str">
        <f>IFERROR(IF(AND(Q53="Impacto",Q54="Impacto"),(AB53-(+AB53*T54)),IF(AND(Q53="Probabilidad",Q54="Impacto"),(AB52-(+AB52*T54)),IF(Q54="Probabilidad",AB53,""))),"")</f>
        <v/>
      </c>
      <c r="AC54" s="206" t="str">
        <f t="shared" si="57"/>
        <v/>
      </c>
      <c r="AD54" s="202"/>
      <c r="AE54" s="207"/>
      <c r="AF54" s="207"/>
      <c r="AG54" s="208"/>
      <c r="AH54" s="208"/>
      <c r="AI54" s="207"/>
      <c r="AJ54" s="207"/>
    </row>
    <row r="55" spans="1:36" ht="151.5" hidden="1" customHeight="1" outlineLevel="1" x14ac:dyDescent="0.35">
      <c r="A55" s="192"/>
      <c r="B55" s="193"/>
      <c r="C55" s="193"/>
      <c r="D55" s="193"/>
      <c r="E55" s="194"/>
      <c r="F55" s="193"/>
      <c r="G55" s="193"/>
      <c r="H55" s="195"/>
      <c r="I55" s="196"/>
      <c r="J55" s="197"/>
      <c r="K55" s="267">
        <f>IF(NOT(ISERROR(MATCH(J55,_xlfn.ANCHORARRAY(E66),0))),I68&amp;"Por favor no seleccionar los criterios de impacto",J55)</f>
        <v>0</v>
      </c>
      <c r="L55" s="195"/>
      <c r="M55" s="196"/>
      <c r="N55" s="198"/>
      <c r="O55" s="199">
        <v>4</v>
      </c>
      <c r="P55" s="200"/>
      <c r="Q55" s="201" t="str">
        <f t="shared" ref="Q55:Q57" si="58">IF(OR(R55="Preventivo",R55="Detectivo"),"Probabilidad",IF(R55="Correctivo","Impacto",""))</f>
        <v/>
      </c>
      <c r="R55" s="202"/>
      <c r="S55" s="202"/>
      <c r="T55" s="203" t="str">
        <f t="shared" si="55"/>
        <v/>
      </c>
      <c r="U55" s="202"/>
      <c r="V55" s="202"/>
      <c r="W55" s="202"/>
      <c r="X55" s="204" t="str">
        <f t="shared" ref="X55:X57" si="59">IFERROR(IF(AND(Q54="Probabilidad",Q55="Probabilidad"),(Z54-(+Z54*T55)),IF(AND(Q54="Impacto",Q55="Probabilidad"),(Z53-(+Z53*T55)),IF(Q55="Impacto",Z54,""))),"")</f>
        <v/>
      </c>
      <c r="Y55" s="205" t="str">
        <f t="shared" si="1"/>
        <v/>
      </c>
      <c r="Z55" s="203" t="str">
        <f t="shared" si="56"/>
        <v/>
      </c>
      <c r="AA55" s="205" t="str">
        <f t="shared" si="3"/>
        <v/>
      </c>
      <c r="AB55" s="203" t="str">
        <f t="shared" ref="AB55:AB57" si="60">IFERROR(IF(AND(Q54="Impacto",Q55="Impacto"),(AB54-(+AB54*T55)),IF(AND(Q54="Probabilidad",Q55="Impacto"),(AB53-(+AB53*T55)),IF(Q55="Probabilidad",AB54,""))),"")</f>
        <v/>
      </c>
      <c r="AC55" s="206"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202"/>
      <c r="AE55" s="207"/>
      <c r="AF55" s="207"/>
      <c r="AG55" s="208"/>
      <c r="AH55" s="208"/>
      <c r="AI55" s="207"/>
      <c r="AJ55" s="207"/>
    </row>
    <row r="56" spans="1:36" ht="151.5" hidden="1" customHeight="1" outlineLevel="1" x14ac:dyDescent="0.35">
      <c r="A56" s="192"/>
      <c r="B56" s="193"/>
      <c r="C56" s="193"/>
      <c r="D56" s="193"/>
      <c r="E56" s="194"/>
      <c r="F56" s="193"/>
      <c r="G56" s="193"/>
      <c r="H56" s="195"/>
      <c r="I56" s="196"/>
      <c r="J56" s="197"/>
      <c r="K56" s="267">
        <f>IF(NOT(ISERROR(MATCH(J56,_xlfn.ANCHORARRAY(E67),0))),I69&amp;"Por favor no seleccionar los criterios de impacto",J56)</f>
        <v>0</v>
      </c>
      <c r="L56" s="195"/>
      <c r="M56" s="196"/>
      <c r="N56" s="198"/>
      <c r="O56" s="199">
        <v>5</v>
      </c>
      <c r="P56" s="200"/>
      <c r="Q56" s="201" t="str">
        <f t="shared" si="58"/>
        <v/>
      </c>
      <c r="R56" s="202"/>
      <c r="S56" s="202"/>
      <c r="T56" s="203" t="str">
        <f t="shared" si="55"/>
        <v/>
      </c>
      <c r="U56" s="202"/>
      <c r="V56" s="202"/>
      <c r="W56" s="202"/>
      <c r="X56" s="204" t="str">
        <f t="shared" si="59"/>
        <v/>
      </c>
      <c r="Y56" s="205" t="str">
        <f t="shared" si="1"/>
        <v/>
      </c>
      <c r="Z56" s="203" t="str">
        <f t="shared" si="56"/>
        <v/>
      </c>
      <c r="AA56" s="205" t="str">
        <f t="shared" si="3"/>
        <v/>
      </c>
      <c r="AB56" s="203" t="str">
        <f t="shared" si="60"/>
        <v/>
      </c>
      <c r="AC56" s="206" t="str">
        <f t="shared" ref="AC56:AC57" si="6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202"/>
      <c r="AE56" s="207"/>
      <c r="AF56" s="207"/>
      <c r="AG56" s="208"/>
      <c r="AH56" s="208"/>
      <c r="AI56" s="207"/>
      <c r="AJ56" s="207"/>
    </row>
    <row r="57" spans="1:36" ht="151.5" hidden="1" customHeight="1" outlineLevel="1" x14ac:dyDescent="0.35">
      <c r="A57" s="192"/>
      <c r="B57" s="193"/>
      <c r="C57" s="193"/>
      <c r="D57" s="193"/>
      <c r="E57" s="194"/>
      <c r="F57" s="193"/>
      <c r="G57" s="193"/>
      <c r="H57" s="195"/>
      <c r="I57" s="196"/>
      <c r="J57" s="197"/>
      <c r="K57" s="267">
        <f>IF(NOT(ISERROR(MATCH(J57,_xlfn.ANCHORARRAY(E68),0))),I70&amp;"Por favor no seleccionar los criterios de impacto",J57)</f>
        <v>0</v>
      </c>
      <c r="L57" s="195"/>
      <c r="M57" s="196"/>
      <c r="N57" s="198"/>
      <c r="O57" s="199">
        <v>6</v>
      </c>
      <c r="P57" s="200"/>
      <c r="Q57" s="201" t="str">
        <f t="shared" si="58"/>
        <v/>
      </c>
      <c r="R57" s="202"/>
      <c r="S57" s="202"/>
      <c r="T57" s="203" t="str">
        <f t="shared" si="55"/>
        <v/>
      </c>
      <c r="U57" s="202"/>
      <c r="V57" s="202"/>
      <c r="W57" s="202"/>
      <c r="X57" s="204" t="str">
        <f t="shared" si="59"/>
        <v/>
      </c>
      <c r="Y57" s="205" t="str">
        <f t="shared" si="1"/>
        <v/>
      </c>
      <c r="Z57" s="203" t="str">
        <f t="shared" si="56"/>
        <v/>
      </c>
      <c r="AA57" s="205" t="str">
        <f t="shared" si="3"/>
        <v/>
      </c>
      <c r="AB57" s="203" t="str">
        <f t="shared" si="60"/>
        <v/>
      </c>
      <c r="AC57" s="206" t="str">
        <f t="shared" si="61"/>
        <v/>
      </c>
      <c r="AD57" s="202"/>
      <c r="AE57" s="207"/>
      <c r="AF57" s="207"/>
      <c r="AG57" s="208"/>
      <c r="AH57" s="208"/>
      <c r="AI57" s="207"/>
      <c r="AJ57" s="207"/>
    </row>
    <row r="58" spans="1:36" ht="151.5" hidden="1" customHeight="1" outlineLevel="1" x14ac:dyDescent="0.35">
      <c r="A58" s="287">
        <v>9</v>
      </c>
      <c r="B58" s="288"/>
      <c r="C58" s="288"/>
      <c r="D58" s="288"/>
      <c r="E58" s="289"/>
      <c r="F58" s="288"/>
      <c r="G58" s="288"/>
      <c r="H58" s="268" t="str">
        <f>IF(G58&lt;=0,"",IF(G58&lt;=2,"Muy Baja",IF(G58&lt;=24,"Baja",IF(G58&lt;=500,"Media",IF(G58&lt;=5000,"Alta","Muy Alta")))))</f>
        <v/>
      </c>
      <c r="I58" s="267" t="str">
        <f>IF(H58="","",IF(H58="Muy Baja",0.2,IF(H58="Baja",0.4,IF(H58="Media",0.6,IF(H58="Alta",0.8,IF(H58="Muy Alta",1,))))))</f>
        <v/>
      </c>
      <c r="J58" s="266"/>
      <c r="K58" s="267">
        <f>IF(NOT(ISERROR(MATCH(J58,'Tabla Impacto'!$B$221:$B$223,0))),'Tabla Impacto'!$F$223&amp;"Por favor no seleccionar los criterios de impacto(Afectación Económica o presupuestal y Pérdida Reputacional)",J58)</f>
        <v>0</v>
      </c>
      <c r="L58" s="268" t="str">
        <f>IF(OR(K58='Tabla Impacto'!$C$11,K58='Tabla Impacto'!$D$11),"Leve",IF(OR(K58='Tabla Impacto'!$C$12,K58='Tabla Impacto'!$D$12),"Menor",IF(OR(K58='Tabla Impacto'!$C$13,K58='Tabla Impacto'!$D$13),"Moderado",IF(OR(K58='Tabla Impacto'!$C$14,K58='Tabla Impacto'!$D$14),"Mayor",IF(OR(K58='Tabla Impacto'!$C$15,K58='Tabla Impacto'!$D$15),"Catastrófico","")))))</f>
        <v/>
      </c>
      <c r="M58" s="267" t="str">
        <f>IF(L58="","",IF(L58="Leve",0.2,IF(L58="Menor",0.4,IF(L58="Moderado",0.6,IF(L58="Mayor",0.8,IF(L58="Catastrófico",1,))))))</f>
        <v/>
      </c>
      <c r="N58" s="286"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99">
        <v>1</v>
      </c>
      <c r="P58" s="200"/>
      <c r="Q58" s="201" t="str">
        <f>IF(OR(R58="Preventivo",R58="Detectivo"),"Probabilidad",IF(R58="Correctivo","Impacto",""))</f>
        <v/>
      </c>
      <c r="R58" s="202"/>
      <c r="S58" s="202"/>
      <c r="T58" s="203" t="str">
        <f>IF(AND(R58="Preventivo",S58="Automático"),"50%",IF(AND(R58="Preventivo",S58="Manual"),"40%",IF(AND(R58="Detectivo",S58="Automático"),"40%",IF(AND(R58="Detectivo",S58="Manual"),"30%",IF(AND(R58="Correctivo",S58="Automático"),"35%",IF(AND(R58="Correctivo",S58="Manual"),"25%",""))))))</f>
        <v/>
      </c>
      <c r="U58" s="202"/>
      <c r="V58" s="202"/>
      <c r="W58" s="202"/>
      <c r="X58" s="204" t="str">
        <f>IFERROR(IF(Q58="Probabilidad",(I58-(+I58*T58)),IF(Q58="Impacto",I58,"")),"")</f>
        <v/>
      </c>
      <c r="Y58" s="205" t="str">
        <f>IFERROR(IF(X58="","",IF(X58&lt;=0.2,"Muy Baja",IF(X58&lt;=0.4,"Baja",IF(X58&lt;=0.6,"Media",IF(X58&lt;=0.8,"Alta","Muy Alta"))))),"")</f>
        <v/>
      </c>
      <c r="Z58" s="203" t="str">
        <f>+X58</f>
        <v/>
      </c>
      <c r="AA58" s="205" t="str">
        <f>IFERROR(IF(AB58="","",IF(AB58&lt;=0.2,"Leve",IF(AB58&lt;=0.4,"Menor",IF(AB58&lt;=0.6,"Moderado",IF(AB58&lt;=0.8,"Mayor","Catastrófico"))))),"")</f>
        <v/>
      </c>
      <c r="AB58" s="203" t="str">
        <f>IFERROR(IF(Q58="Impacto",(M58-(+M58*T58)),IF(Q58="Probabilidad",M58,"")),"")</f>
        <v/>
      </c>
      <c r="AC58" s="206"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202"/>
      <c r="AE58" s="207"/>
      <c r="AF58" s="207"/>
      <c r="AG58" s="208"/>
      <c r="AH58" s="208"/>
      <c r="AI58" s="207"/>
      <c r="AJ58" s="207"/>
    </row>
    <row r="59" spans="1:36" ht="151.5" hidden="1" customHeight="1" outlineLevel="1" x14ac:dyDescent="0.35">
      <c r="A59" s="287"/>
      <c r="B59" s="288"/>
      <c r="C59" s="288"/>
      <c r="D59" s="288"/>
      <c r="E59" s="289"/>
      <c r="F59" s="288"/>
      <c r="G59" s="288"/>
      <c r="H59" s="268"/>
      <c r="I59" s="267"/>
      <c r="J59" s="266"/>
      <c r="K59" s="267">
        <f>IF(NOT(ISERROR(MATCH(J59,_xlfn.ANCHORARRAY(E70),0))),I71&amp;"Por favor no seleccionar los criterios de impacto",J59)</f>
        <v>0</v>
      </c>
      <c r="L59" s="268"/>
      <c r="M59" s="267"/>
      <c r="N59" s="286"/>
      <c r="O59" s="199">
        <v>2</v>
      </c>
      <c r="P59" s="200"/>
      <c r="Q59" s="201" t="str">
        <f>IF(OR(R59="Preventivo",R59="Detectivo"),"Probabilidad",IF(R59="Correctivo","Impacto",""))</f>
        <v/>
      </c>
      <c r="R59" s="202"/>
      <c r="S59" s="202"/>
      <c r="T59" s="203" t="str">
        <f t="shared" ref="T59:T63" si="62">IF(AND(R59="Preventivo",S59="Automático"),"50%",IF(AND(R59="Preventivo",S59="Manual"),"40%",IF(AND(R59="Detectivo",S59="Automático"),"40%",IF(AND(R59="Detectivo",S59="Manual"),"30%",IF(AND(R59="Correctivo",S59="Automático"),"35%",IF(AND(R59="Correctivo",S59="Manual"),"25%",""))))))</f>
        <v/>
      </c>
      <c r="U59" s="202"/>
      <c r="V59" s="202"/>
      <c r="W59" s="202"/>
      <c r="X59" s="204" t="str">
        <f>IFERROR(IF(AND(Q58="Probabilidad",Q59="Probabilidad"),(Z58-(+Z58*T59)),IF(Q59="Probabilidad",(I58-(+I58*T59)),IF(Q59="Impacto",Z58,""))),"")</f>
        <v/>
      </c>
      <c r="Y59" s="205" t="str">
        <f t="shared" si="1"/>
        <v/>
      </c>
      <c r="Z59" s="203" t="str">
        <f t="shared" ref="Z59:Z63" si="63">+X59</f>
        <v/>
      </c>
      <c r="AA59" s="205" t="str">
        <f t="shared" si="3"/>
        <v/>
      </c>
      <c r="AB59" s="203" t="str">
        <f>IFERROR(IF(AND(Q58="Impacto",Q59="Impacto"),(AB52-(+AB52*T59)),IF(Q59="Impacto",($M$58-(+$M$58*T59)),IF(Q59="Probabilidad",AB52,""))),"")</f>
        <v/>
      </c>
      <c r="AC59" s="206" t="str">
        <f t="shared" ref="AC59:AC60" si="6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202"/>
      <c r="AE59" s="207"/>
      <c r="AF59" s="207"/>
      <c r="AG59" s="208"/>
      <c r="AH59" s="208"/>
      <c r="AI59" s="207"/>
      <c r="AJ59" s="207"/>
    </row>
    <row r="60" spans="1:36" ht="151.5" hidden="1" customHeight="1" outlineLevel="1" x14ac:dyDescent="0.35">
      <c r="A60" s="287"/>
      <c r="B60" s="288"/>
      <c r="C60" s="288"/>
      <c r="D60" s="288"/>
      <c r="E60" s="289"/>
      <c r="F60" s="288"/>
      <c r="G60" s="288"/>
      <c r="H60" s="268"/>
      <c r="I60" s="267"/>
      <c r="J60" s="266"/>
      <c r="K60" s="267">
        <f>IF(NOT(ISERROR(MATCH(J60,_xlfn.ANCHORARRAY(#REF!),0))),I76&amp;"Por favor no seleccionar los criterios de impacto",J60)</f>
        <v>0</v>
      </c>
      <c r="L60" s="268"/>
      <c r="M60" s="267"/>
      <c r="N60" s="286"/>
      <c r="O60" s="199">
        <v>3</v>
      </c>
      <c r="P60" s="200"/>
      <c r="Q60" s="201" t="str">
        <f>IF(OR(R60="Preventivo",R60="Detectivo"),"Probabilidad",IF(R60="Correctivo","Impacto",""))</f>
        <v/>
      </c>
      <c r="R60" s="202"/>
      <c r="S60" s="202"/>
      <c r="T60" s="203" t="str">
        <f t="shared" si="62"/>
        <v/>
      </c>
      <c r="U60" s="202"/>
      <c r="V60" s="202"/>
      <c r="W60" s="202"/>
      <c r="X60" s="204" t="str">
        <f>IFERROR(IF(AND(Q59="Probabilidad",Q60="Probabilidad"),(Z59-(+Z59*T60)),IF(AND(Q59="Impacto",Q60="Probabilidad"),(Z58-(+Z58*T60)),IF(Q60="Impacto",Z59,""))),"")</f>
        <v/>
      </c>
      <c r="Y60" s="205" t="str">
        <f t="shared" si="1"/>
        <v/>
      </c>
      <c r="Z60" s="203" t="str">
        <f t="shared" si="63"/>
        <v/>
      </c>
      <c r="AA60" s="205" t="str">
        <f t="shared" si="3"/>
        <v/>
      </c>
      <c r="AB60" s="203" t="str">
        <f>IFERROR(IF(AND(Q59="Impacto",Q60="Impacto"),(AB59-(+AB59*T60)),IF(AND(Q59="Probabilidad",Q60="Impacto"),(AB58-(+AB58*T60)),IF(Q60="Probabilidad",AB59,""))),"")</f>
        <v/>
      </c>
      <c r="AC60" s="206" t="str">
        <f t="shared" si="64"/>
        <v/>
      </c>
      <c r="AD60" s="202"/>
      <c r="AE60" s="207"/>
      <c r="AF60" s="207"/>
      <c r="AG60" s="208"/>
      <c r="AH60" s="208"/>
      <c r="AI60" s="207"/>
      <c r="AJ60" s="207"/>
    </row>
    <row r="61" spans="1:36" ht="151.5" hidden="1" customHeight="1" outlineLevel="1" x14ac:dyDescent="0.35">
      <c r="A61" s="287"/>
      <c r="B61" s="288"/>
      <c r="C61" s="288"/>
      <c r="D61" s="288"/>
      <c r="E61" s="289"/>
      <c r="F61" s="288"/>
      <c r="G61" s="288"/>
      <c r="H61" s="268"/>
      <c r="I61" s="267"/>
      <c r="J61" s="266"/>
      <c r="K61" s="267">
        <f>IF(NOT(ISERROR(MATCH(J61,_xlfn.ANCHORARRAY(E71),0))),I77&amp;"Por favor no seleccionar los criterios de impacto",J61)</f>
        <v>0</v>
      </c>
      <c r="L61" s="268"/>
      <c r="M61" s="267"/>
      <c r="N61" s="286"/>
      <c r="O61" s="199">
        <v>4</v>
      </c>
      <c r="P61" s="200"/>
      <c r="Q61" s="201" t="str">
        <f t="shared" ref="Q61:Q63" si="65">IF(OR(R61="Preventivo",R61="Detectivo"),"Probabilidad",IF(R61="Correctivo","Impacto",""))</f>
        <v/>
      </c>
      <c r="R61" s="202"/>
      <c r="S61" s="202"/>
      <c r="T61" s="203" t="str">
        <f t="shared" si="62"/>
        <v/>
      </c>
      <c r="U61" s="202"/>
      <c r="V61" s="202"/>
      <c r="W61" s="202"/>
      <c r="X61" s="204" t="str">
        <f t="shared" ref="X61:X63" si="66">IFERROR(IF(AND(Q60="Probabilidad",Q61="Probabilidad"),(Z60-(+Z60*T61)),IF(AND(Q60="Impacto",Q61="Probabilidad"),(Z59-(+Z59*T61)),IF(Q61="Impacto",Z60,""))),"")</f>
        <v/>
      </c>
      <c r="Y61" s="205" t="str">
        <f t="shared" si="1"/>
        <v/>
      </c>
      <c r="Z61" s="203" t="str">
        <f t="shared" si="63"/>
        <v/>
      </c>
      <c r="AA61" s="205" t="str">
        <f t="shared" si="3"/>
        <v/>
      </c>
      <c r="AB61" s="203" t="str">
        <f t="shared" ref="AB61:AB63" si="67">IFERROR(IF(AND(Q60="Impacto",Q61="Impacto"),(AB60-(+AB60*T61)),IF(AND(Q60="Probabilidad",Q61="Impacto"),(AB59-(+AB59*T61)),IF(Q61="Probabilidad",AB60,""))),"")</f>
        <v/>
      </c>
      <c r="AC61" s="206"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202"/>
      <c r="AE61" s="207"/>
      <c r="AF61" s="207"/>
      <c r="AG61" s="208"/>
      <c r="AH61" s="208"/>
      <c r="AI61" s="207"/>
      <c r="AJ61" s="207"/>
    </row>
    <row r="62" spans="1:36" ht="151.5" hidden="1" customHeight="1" outlineLevel="1" x14ac:dyDescent="0.35">
      <c r="A62" s="287"/>
      <c r="B62" s="288"/>
      <c r="C62" s="288"/>
      <c r="D62" s="288"/>
      <c r="E62" s="289"/>
      <c r="F62" s="288"/>
      <c r="G62" s="288"/>
      <c r="H62" s="268"/>
      <c r="I62" s="267"/>
      <c r="J62" s="266"/>
      <c r="K62" s="267">
        <f>IF(NOT(ISERROR(MATCH(J62,_xlfn.ANCHORARRAY(E76),0))),#REF!&amp;"Por favor no seleccionar los criterios de impacto",J62)</f>
        <v>0</v>
      </c>
      <c r="L62" s="268"/>
      <c r="M62" s="267"/>
      <c r="N62" s="286"/>
      <c r="O62" s="199">
        <v>5</v>
      </c>
      <c r="P62" s="200"/>
      <c r="Q62" s="201" t="str">
        <f t="shared" si="65"/>
        <v/>
      </c>
      <c r="R62" s="202"/>
      <c r="S62" s="202"/>
      <c r="T62" s="203" t="str">
        <f t="shared" si="62"/>
        <v/>
      </c>
      <c r="U62" s="202"/>
      <c r="V62" s="202"/>
      <c r="W62" s="202"/>
      <c r="X62" s="204" t="str">
        <f t="shared" si="66"/>
        <v/>
      </c>
      <c r="Y62" s="205" t="str">
        <f t="shared" si="1"/>
        <v/>
      </c>
      <c r="Z62" s="203" t="str">
        <f t="shared" si="63"/>
        <v/>
      </c>
      <c r="AA62" s="205" t="str">
        <f t="shared" si="3"/>
        <v/>
      </c>
      <c r="AB62" s="203" t="str">
        <f t="shared" si="67"/>
        <v/>
      </c>
      <c r="AC62" s="206" t="str">
        <f t="shared" ref="AC62:AC63" si="6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202"/>
      <c r="AE62" s="207"/>
      <c r="AF62" s="207"/>
      <c r="AG62" s="208"/>
      <c r="AH62" s="208"/>
      <c r="AI62" s="207"/>
      <c r="AJ62" s="207"/>
    </row>
    <row r="63" spans="1:36" ht="151.5" hidden="1" customHeight="1" outlineLevel="1" x14ac:dyDescent="0.35">
      <c r="A63" s="287"/>
      <c r="B63" s="288"/>
      <c r="C63" s="288"/>
      <c r="D63" s="288"/>
      <c r="E63" s="289"/>
      <c r="F63" s="288"/>
      <c r="G63" s="288"/>
      <c r="H63" s="268"/>
      <c r="I63" s="267"/>
      <c r="J63" s="266"/>
      <c r="K63" s="267">
        <f>IF(NOT(ISERROR(MATCH(J63,_xlfn.ANCHORARRAY(F77),0))),#REF!&amp;"Por favor no seleccionar los criterios de impacto",J63)</f>
        <v>0</v>
      </c>
      <c r="L63" s="268"/>
      <c r="M63" s="267"/>
      <c r="N63" s="286"/>
      <c r="O63" s="199">
        <v>6</v>
      </c>
      <c r="P63" s="200"/>
      <c r="Q63" s="201" t="str">
        <f t="shared" si="65"/>
        <v/>
      </c>
      <c r="R63" s="202"/>
      <c r="S63" s="202"/>
      <c r="T63" s="203" t="str">
        <f t="shared" si="62"/>
        <v/>
      </c>
      <c r="U63" s="202"/>
      <c r="V63" s="202"/>
      <c r="W63" s="202"/>
      <c r="X63" s="204" t="str">
        <f t="shared" si="66"/>
        <v/>
      </c>
      <c r="Y63" s="205" t="str">
        <f t="shared" si="1"/>
        <v/>
      </c>
      <c r="Z63" s="203" t="str">
        <f t="shared" si="63"/>
        <v/>
      </c>
      <c r="AA63" s="205" t="str">
        <f t="shared" si="3"/>
        <v/>
      </c>
      <c r="AB63" s="203" t="str">
        <f t="shared" si="67"/>
        <v/>
      </c>
      <c r="AC63" s="206" t="str">
        <f t="shared" si="68"/>
        <v/>
      </c>
      <c r="AD63" s="202"/>
      <c r="AE63" s="207"/>
      <c r="AF63" s="207"/>
      <c r="AG63" s="208"/>
      <c r="AH63" s="208"/>
      <c r="AI63" s="207"/>
      <c r="AJ63" s="207"/>
    </row>
    <row r="64" spans="1:36" ht="151.5" hidden="1" customHeight="1" outlineLevel="1" x14ac:dyDescent="0.35">
      <c r="A64" s="287">
        <v>10</v>
      </c>
      <c r="B64" s="288"/>
      <c r="C64" s="288"/>
      <c r="D64" s="288"/>
      <c r="E64" s="289"/>
      <c r="F64" s="288"/>
      <c r="G64" s="288"/>
      <c r="H64" s="268" t="str">
        <f>IF(G64&lt;=0,"",IF(G64&lt;=2,"Muy Baja",IF(G64&lt;=24,"Baja",IF(G64&lt;=500,"Media",IF(G64&lt;=5000,"Alta","Muy Alta")))))</f>
        <v/>
      </c>
      <c r="I64" s="267" t="str">
        <f>IF(H64="","",IF(H64="Muy Baja",0.2,IF(H64="Baja",0.4,IF(H64="Media",0.6,IF(H64="Alta",0.8,IF(H64="Muy Alta",1,))))))</f>
        <v/>
      </c>
      <c r="J64" s="266"/>
      <c r="K64" s="267">
        <f>IF(NOT(ISERROR(MATCH(J64,'Tabla Impacto'!$B$221:$B$223,0))),'Tabla Impacto'!$F$223&amp;"Por favor no seleccionar los criterios de impacto(Afectación Económica o presupuestal y Pérdida Reputacional)",J64)</f>
        <v>0</v>
      </c>
      <c r="L64" s="268" t="str">
        <f>IF(OR(K64='Tabla Impacto'!$C$11,K64='Tabla Impacto'!$D$11),"Leve",IF(OR(K64='Tabla Impacto'!$C$12,K64='Tabla Impacto'!$D$12),"Menor",IF(OR(K64='Tabla Impacto'!$C$13,K64='Tabla Impacto'!$D$13),"Moderado",IF(OR(K64='Tabla Impacto'!$C$14,K64='Tabla Impacto'!$D$14),"Mayor",IF(OR(K64='Tabla Impacto'!$C$15,K64='Tabla Impacto'!$D$15),"Catastrófico","")))))</f>
        <v/>
      </c>
      <c r="M64" s="267" t="str">
        <f>IF(L64="","",IF(L64="Leve",0.2,IF(L64="Menor",0.4,IF(L64="Moderado",0.6,IF(L64="Mayor",0.8,IF(L64="Catastrófico",1,))))))</f>
        <v/>
      </c>
      <c r="N64" s="286"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99">
        <v>1</v>
      </c>
      <c r="P64" s="200"/>
      <c r="Q64" s="201" t="str">
        <f>IF(OR(R64="Preventivo",R64="Detectivo"),"Probabilidad",IF(R64="Correctivo","Impacto",""))</f>
        <v/>
      </c>
      <c r="R64" s="202"/>
      <c r="S64" s="202"/>
      <c r="T64" s="203" t="str">
        <f>IF(AND(R64="Preventivo",S64="Automático"),"50%",IF(AND(R64="Preventivo",S64="Manual"),"40%",IF(AND(R64="Detectivo",S64="Automático"),"40%",IF(AND(R64="Detectivo",S64="Manual"),"30%",IF(AND(R64="Correctivo",S64="Automático"),"35%",IF(AND(R64="Correctivo",S64="Manual"),"25%",""))))))</f>
        <v/>
      </c>
      <c r="U64" s="202"/>
      <c r="V64" s="202"/>
      <c r="W64" s="202"/>
      <c r="X64" s="204" t="str">
        <f>IFERROR(IF(Q64="Probabilidad",(I64-(+I64*T64)),IF(Q64="Impacto",I64,"")),"")</f>
        <v/>
      </c>
      <c r="Y64" s="205" t="str">
        <f>IFERROR(IF(X64="","",IF(X64&lt;=0.2,"Muy Baja",IF(X64&lt;=0.4,"Baja",IF(X64&lt;=0.6,"Media",IF(X64&lt;=0.8,"Alta","Muy Alta"))))),"")</f>
        <v/>
      </c>
      <c r="Z64" s="203" t="str">
        <f>+X64</f>
        <v/>
      </c>
      <c r="AA64" s="205" t="str">
        <f>IFERROR(IF(AB64="","",IF(AB64&lt;=0.2,"Leve",IF(AB64&lt;=0.4,"Menor",IF(AB64&lt;=0.6,"Moderado",IF(AB64&lt;=0.8,"Mayor","Catastrófico"))))),"")</f>
        <v/>
      </c>
      <c r="AB64" s="203" t="str">
        <f>IFERROR(IF(Q64="Impacto",(M64-(+M64*T64)),IF(Q64="Probabilidad",M64,"")),"")</f>
        <v/>
      </c>
      <c r="AC64" s="206"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202"/>
      <c r="AE64" s="207"/>
      <c r="AF64" s="207"/>
      <c r="AG64" s="208"/>
      <c r="AH64" s="208"/>
      <c r="AI64" s="207"/>
      <c r="AJ64" s="207"/>
    </row>
    <row r="65" spans="1:36" ht="151.5" hidden="1" customHeight="1" outlineLevel="1" x14ac:dyDescent="0.35">
      <c r="A65" s="287"/>
      <c r="B65" s="288"/>
      <c r="C65" s="288"/>
      <c r="D65" s="288"/>
      <c r="E65" s="289"/>
      <c r="F65" s="288"/>
      <c r="G65" s="288"/>
      <c r="H65" s="268"/>
      <c r="I65" s="267"/>
      <c r="J65" s="266"/>
      <c r="K65" s="267">
        <f>IF(NOT(ISERROR(MATCH(J65,_xlfn.ANCHORARRAY(#REF!),0))),#REF!&amp;"Por favor no seleccionar los criterios de impacto",J65)</f>
        <v>0</v>
      </c>
      <c r="L65" s="268"/>
      <c r="M65" s="267"/>
      <c r="N65" s="286"/>
      <c r="O65" s="199">
        <v>2</v>
      </c>
      <c r="P65" s="200"/>
      <c r="Q65" s="201" t="str">
        <f>IF(OR(R65="Preventivo",R65="Detectivo"),"Probabilidad",IF(R65="Correctivo","Impacto",""))</f>
        <v/>
      </c>
      <c r="R65" s="202"/>
      <c r="S65" s="202"/>
      <c r="T65" s="203" t="str">
        <f t="shared" ref="T65:T69" si="69">IF(AND(R65="Preventivo",S65="Automático"),"50%",IF(AND(R65="Preventivo",S65="Manual"),"40%",IF(AND(R65="Detectivo",S65="Automático"),"40%",IF(AND(R65="Detectivo",S65="Manual"),"30%",IF(AND(R65="Correctivo",S65="Automático"),"35%",IF(AND(R65="Correctivo",S65="Manual"),"25%",""))))))</f>
        <v/>
      </c>
      <c r="U65" s="202"/>
      <c r="V65" s="202"/>
      <c r="W65" s="202"/>
      <c r="X65" s="204" t="str">
        <f>IFERROR(IF(AND(Q64="Probabilidad",Q65="Probabilidad"),(Z64-(+Z64*T65)),IF(Q65="Probabilidad",(I64-(+I64*T65)),IF(Q65="Impacto",Z64,""))),"")</f>
        <v/>
      </c>
      <c r="Y65" s="205" t="str">
        <f t="shared" si="1"/>
        <v/>
      </c>
      <c r="Z65" s="203" t="str">
        <f t="shared" ref="Z65:Z69" si="70">+X65</f>
        <v/>
      </c>
      <c r="AA65" s="205" t="str">
        <f t="shared" si="3"/>
        <v/>
      </c>
      <c r="AB65" s="203" t="str">
        <f>IFERROR(IF(AND(Q64="Impacto",Q65="Impacto"),(AB58-(+AB58*T65)),IF(Q65="Impacto",($M$64-(+$M$64*T65)),IF(Q65="Probabilidad",AB58,""))),"")</f>
        <v/>
      </c>
      <c r="AC65" s="206" t="str">
        <f t="shared" ref="AC65:AC66" si="7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202"/>
      <c r="AE65" s="207"/>
      <c r="AF65" s="207"/>
      <c r="AG65" s="208"/>
      <c r="AH65" s="208"/>
      <c r="AI65" s="207"/>
      <c r="AJ65" s="207"/>
    </row>
    <row r="66" spans="1:36" ht="151.5" hidden="1" customHeight="1" outlineLevel="1" x14ac:dyDescent="0.35">
      <c r="A66" s="287"/>
      <c r="B66" s="288"/>
      <c r="C66" s="288"/>
      <c r="D66" s="288"/>
      <c r="E66" s="289"/>
      <c r="F66" s="288"/>
      <c r="G66" s="288"/>
      <c r="H66" s="268"/>
      <c r="I66" s="267"/>
      <c r="J66" s="266"/>
      <c r="K66" s="267">
        <f>IF(NOT(ISERROR(MATCH(J66,_xlfn.ANCHORARRAY(#REF!),0))),#REF!&amp;"Por favor no seleccionar los criterios de impacto",J66)</f>
        <v>0</v>
      </c>
      <c r="L66" s="268"/>
      <c r="M66" s="267"/>
      <c r="N66" s="286"/>
      <c r="O66" s="199">
        <v>3</v>
      </c>
      <c r="P66" s="200"/>
      <c r="Q66" s="201" t="str">
        <f>IF(OR(R66="Preventivo",R66="Detectivo"),"Probabilidad",IF(R66="Correctivo","Impacto",""))</f>
        <v/>
      </c>
      <c r="R66" s="202"/>
      <c r="S66" s="202"/>
      <c r="T66" s="203" t="str">
        <f t="shared" si="69"/>
        <v/>
      </c>
      <c r="U66" s="202"/>
      <c r="V66" s="202"/>
      <c r="W66" s="202"/>
      <c r="X66" s="204" t="str">
        <f>IFERROR(IF(AND(Q65="Probabilidad",Q66="Probabilidad"),(Z65-(+Z65*T66)),IF(AND(Q65="Impacto",Q66="Probabilidad"),(Z64-(+Z64*T66)),IF(Q66="Impacto",Z65,""))),"")</f>
        <v/>
      </c>
      <c r="Y66" s="205" t="str">
        <f t="shared" si="1"/>
        <v/>
      </c>
      <c r="Z66" s="203" t="str">
        <f t="shared" si="70"/>
        <v/>
      </c>
      <c r="AA66" s="205" t="str">
        <f t="shared" si="3"/>
        <v/>
      </c>
      <c r="AB66" s="203" t="str">
        <f>IFERROR(IF(AND(Q65="Impacto",Q66="Impacto"),(AB65-(+AB65*T66)),IF(AND(Q65="Probabilidad",Q66="Impacto"),(AB64-(+AB64*T66)),IF(Q66="Probabilidad",AB65,""))),"")</f>
        <v/>
      </c>
      <c r="AC66" s="206" t="str">
        <f t="shared" si="71"/>
        <v/>
      </c>
      <c r="AD66" s="202"/>
      <c r="AE66" s="207"/>
      <c r="AF66" s="207"/>
      <c r="AG66" s="208"/>
      <c r="AH66" s="208"/>
      <c r="AI66" s="207"/>
      <c r="AJ66" s="207"/>
    </row>
    <row r="67" spans="1:36" ht="41.25" hidden="1" customHeight="1" outlineLevel="1" x14ac:dyDescent="0.35">
      <c r="A67" s="287"/>
      <c r="B67" s="288"/>
      <c r="C67" s="288"/>
      <c r="D67" s="288"/>
      <c r="E67" s="289"/>
      <c r="F67" s="288"/>
      <c r="G67" s="288"/>
      <c r="H67" s="268"/>
      <c r="I67" s="267"/>
      <c r="J67" s="266"/>
      <c r="K67" s="267">
        <f>IF(NOT(ISERROR(MATCH(J67,_xlfn.ANCHORARRAY(#REF!),0))),#REF!&amp;"Por favor no seleccionar los criterios de impacto",J67)</f>
        <v>0</v>
      </c>
      <c r="L67" s="268"/>
      <c r="M67" s="267"/>
      <c r="N67" s="286"/>
      <c r="O67" s="199">
        <v>4</v>
      </c>
      <c r="P67" s="200"/>
      <c r="Q67" s="201" t="str">
        <f t="shared" ref="Q67:Q69" si="72">IF(OR(R67="Preventivo",R67="Detectivo"),"Probabilidad",IF(R67="Correctivo","Impacto",""))</f>
        <v/>
      </c>
      <c r="R67" s="202"/>
      <c r="S67" s="202"/>
      <c r="T67" s="203" t="str">
        <f t="shared" si="69"/>
        <v/>
      </c>
      <c r="U67" s="202"/>
      <c r="V67" s="202"/>
      <c r="W67" s="202"/>
      <c r="X67" s="204" t="str">
        <f t="shared" ref="X67:X69" si="73">IFERROR(IF(AND(Q66="Probabilidad",Q67="Probabilidad"),(Z66-(+Z66*T67)),IF(AND(Q66="Impacto",Q67="Probabilidad"),(Z65-(+Z65*T67)),IF(Q67="Impacto",Z66,""))),"")</f>
        <v/>
      </c>
      <c r="Y67" s="205" t="str">
        <f t="shared" si="1"/>
        <v/>
      </c>
      <c r="Z67" s="203" t="str">
        <f t="shared" si="70"/>
        <v/>
      </c>
      <c r="AA67" s="205" t="str">
        <f t="shared" si="3"/>
        <v/>
      </c>
      <c r="AB67" s="203" t="str">
        <f t="shared" ref="AB67:AB69" si="74">IFERROR(IF(AND(Q66="Impacto",Q67="Impacto"),(AB66-(+AB66*T67)),IF(AND(Q66="Probabilidad",Q67="Impacto"),(AB65-(+AB65*T67)),IF(Q67="Probabilidad",AB66,""))),"")</f>
        <v/>
      </c>
      <c r="AC67" s="206"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202"/>
      <c r="AE67" s="207"/>
      <c r="AF67" s="207"/>
      <c r="AG67" s="208"/>
      <c r="AH67" s="208"/>
      <c r="AI67" s="207"/>
      <c r="AJ67" s="207"/>
    </row>
    <row r="68" spans="1:36" ht="24" hidden="1" customHeight="1" outlineLevel="1" x14ac:dyDescent="0.35">
      <c r="A68" s="287"/>
      <c r="B68" s="288"/>
      <c r="C68" s="288"/>
      <c r="D68" s="288"/>
      <c r="E68" s="289"/>
      <c r="F68" s="288"/>
      <c r="G68" s="288"/>
      <c r="H68" s="268"/>
      <c r="I68" s="267"/>
      <c r="J68" s="266"/>
      <c r="K68" s="267">
        <f>IF(NOT(ISERROR(MATCH(J68,_xlfn.ANCHORARRAY(#REF!),0))),#REF!&amp;"Por favor no seleccionar los criterios de impacto",J68)</f>
        <v>0</v>
      </c>
      <c r="L68" s="268"/>
      <c r="M68" s="267"/>
      <c r="N68" s="286"/>
      <c r="O68" s="199">
        <v>5</v>
      </c>
      <c r="P68" s="200"/>
      <c r="Q68" s="201" t="str">
        <f t="shared" si="72"/>
        <v/>
      </c>
      <c r="R68" s="202"/>
      <c r="S68" s="202"/>
      <c r="T68" s="203" t="str">
        <f t="shared" si="69"/>
        <v/>
      </c>
      <c r="U68" s="202"/>
      <c r="V68" s="202"/>
      <c r="W68" s="202"/>
      <c r="X68" s="204" t="str">
        <f t="shared" si="73"/>
        <v/>
      </c>
      <c r="Y68" s="205" t="str">
        <f t="shared" si="1"/>
        <v/>
      </c>
      <c r="Z68" s="203" t="str">
        <f t="shared" si="70"/>
        <v/>
      </c>
      <c r="AA68" s="205" t="str">
        <f t="shared" si="3"/>
        <v/>
      </c>
      <c r="AB68" s="203" t="str">
        <f t="shared" si="74"/>
        <v/>
      </c>
      <c r="AC68" s="206" t="str">
        <f t="shared" ref="AC68:AC69" si="7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202"/>
      <c r="AE68" s="207"/>
      <c r="AF68" s="207"/>
      <c r="AG68" s="208"/>
      <c r="AH68" s="208"/>
      <c r="AI68" s="207"/>
      <c r="AJ68" s="207"/>
    </row>
    <row r="69" spans="1:36" ht="100.5" hidden="1" customHeight="1" outlineLevel="1" x14ac:dyDescent="0.35">
      <c r="A69" s="287"/>
      <c r="B69" s="288"/>
      <c r="C69" s="288"/>
      <c r="D69" s="288"/>
      <c r="E69" s="289"/>
      <c r="F69" s="288"/>
      <c r="G69" s="288"/>
      <c r="H69" s="268"/>
      <c r="I69" s="267"/>
      <c r="J69" s="266"/>
      <c r="K69" s="267">
        <f>IF(NOT(ISERROR(MATCH(J69,_xlfn.ANCHORARRAY(#REF!),0))),#REF!&amp;"Por favor no seleccionar los criterios de impacto",J69)</f>
        <v>0</v>
      </c>
      <c r="L69" s="268"/>
      <c r="M69" s="267"/>
      <c r="N69" s="286"/>
      <c r="O69" s="209">
        <v>6</v>
      </c>
      <c r="P69" s="210"/>
      <c r="Q69" s="211" t="str">
        <f t="shared" si="72"/>
        <v/>
      </c>
      <c r="R69" s="212"/>
      <c r="S69" s="212"/>
      <c r="T69" s="213" t="str">
        <f t="shared" si="69"/>
        <v/>
      </c>
      <c r="U69" s="212"/>
      <c r="V69" s="212"/>
      <c r="W69" s="212"/>
      <c r="X69" s="214" t="str">
        <f t="shared" si="73"/>
        <v/>
      </c>
      <c r="Y69" s="215" t="str">
        <f t="shared" si="1"/>
        <v/>
      </c>
      <c r="Z69" s="213" t="str">
        <f t="shared" si="70"/>
        <v/>
      </c>
      <c r="AA69" s="215" t="str">
        <f t="shared" si="3"/>
        <v/>
      </c>
      <c r="AB69" s="213" t="str">
        <f t="shared" si="74"/>
        <v/>
      </c>
      <c r="AC69" s="216" t="str">
        <f t="shared" si="75"/>
        <v/>
      </c>
      <c r="AD69" s="212"/>
      <c r="AE69" s="217"/>
      <c r="AF69" s="217"/>
      <c r="AG69" s="218"/>
      <c r="AH69" s="218"/>
      <c r="AI69" s="217"/>
      <c r="AJ69" s="217"/>
    </row>
    <row r="70" spans="1:36" s="119" customFormat="1" ht="54" customHeight="1" collapsed="1" x14ac:dyDescent="0.4">
      <c r="A70" s="219"/>
      <c r="B70" s="269" t="s">
        <v>259</v>
      </c>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row>
    <row r="71" spans="1:36" s="119" customFormat="1" ht="30" x14ac:dyDescent="0.4">
      <c r="A71" s="220"/>
      <c r="B71" s="221" t="s">
        <v>142</v>
      </c>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row>
    <row r="72" spans="1:36" s="119" customFormat="1" ht="30" x14ac:dyDescent="0.4">
      <c r="A72" s="220"/>
      <c r="B72" s="222"/>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row>
    <row r="73" spans="1:36" s="115" customFormat="1" x14ac:dyDescent="0.35">
      <c r="A73" s="220"/>
      <c r="B73" s="222"/>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row>
    <row r="74" spans="1:36" s="115" customFormat="1" x14ac:dyDescent="0.35">
      <c r="A74" s="220"/>
      <c r="B74" s="222"/>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row>
    <row r="75" spans="1:36" s="115" customFormat="1" x14ac:dyDescent="0.35">
      <c r="A75" s="220"/>
      <c r="B75" s="222"/>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row>
    <row r="76" spans="1:36" s="115" customFormat="1" x14ac:dyDescent="0.35">
      <c r="A76" s="219"/>
      <c r="B76" s="219"/>
      <c r="C76" s="219"/>
      <c r="D76" s="219"/>
      <c r="E76" s="220"/>
      <c r="F76" s="223"/>
      <c r="G76" s="220"/>
      <c r="H76" s="220"/>
      <c r="I76" s="220"/>
      <c r="J76" s="220"/>
      <c r="K76" s="220"/>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row>
    <row r="77" spans="1:36" s="118" customFormat="1" ht="38.25" customHeight="1" x14ac:dyDescent="0.25">
      <c r="A77" s="224"/>
      <c r="B77" s="224"/>
      <c r="C77" s="224"/>
      <c r="D77" s="224"/>
      <c r="E77" s="224" t="s">
        <v>257</v>
      </c>
      <c r="F77" s="224"/>
      <c r="G77" s="224"/>
      <c r="H77" s="225"/>
      <c r="I77" s="224"/>
      <c r="J77" s="224"/>
      <c r="K77" s="224"/>
      <c r="L77" s="225"/>
      <c r="M77" s="224" t="s">
        <v>256</v>
      </c>
      <c r="N77" s="224"/>
      <c r="O77" s="225"/>
      <c r="P77" s="226"/>
      <c r="Q77" s="225" t="s">
        <v>255</v>
      </c>
      <c r="R77" s="225"/>
      <c r="S77" s="225"/>
      <c r="T77" s="225"/>
      <c r="U77" s="225"/>
      <c r="V77" s="225"/>
      <c r="W77" s="225"/>
      <c r="X77" s="225"/>
      <c r="Y77" s="225"/>
      <c r="Z77" s="225"/>
      <c r="AA77" s="225"/>
      <c r="AB77" s="225"/>
      <c r="AC77" s="225"/>
      <c r="AD77" s="225"/>
      <c r="AE77" s="225"/>
      <c r="AF77" s="225"/>
      <c r="AG77" s="225"/>
      <c r="AH77" s="225"/>
      <c r="AI77" s="225"/>
      <c r="AJ77" s="225"/>
    </row>
  </sheetData>
  <dataConsolidate/>
  <mergeCells count="122">
    <mergeCell ref="R5:AE5"/>
    <mergeCell ref="R6:AE6"/>
    <mergeCell ref="C5:Q5"/>
    <mergeCell ref="C6:Q6"/>
    <mergeCell ref="C4:Q4"/>
    <mergeCell ref="A4:B4"/>
    <mergeCell ref="A5:B5"/>
    <mergeCell ref="A6:B6"/>
    <mergeCell ref="A8:A9"/>
    <mergeCell ref="F8:F9"/>
    <mergeCell ref="E8:E9"/>
    <mergeCell ref="D8:D9"/>
    <mergeCell ref="C8:C9"/>
    <mergeCell ref="B8:B9"/>
    <mergeCell ref="AD8:AD9"/>
    <mergeCell ref="O8:O9"/>
    <mergeCell ref="AC8:AC9"/>
    <mergeCell ref="AB8:AB9"/>
    <mergeCell ref="X8:X9"/>
    <mergeCell ref="P8:P9"/>
    <mergeCell ref="AA8:AA9"/>
    <mergeCell ref="Y8:Y9"/>
    <mergeCell ref="N8:N9"/>
    <mergeCell ref="R3:AE3"/>
    <mergeCell ref="R4:AE4"/>
    <mergeCell ref="AJ16:AJ17"/>
    <mergeCell ref="AG16:AG17"/>
    <mergeCell ref="Z8:Z9"/>
    <mergeCell ref="G8:G9"/>
    <mergeCell ref="H8:H9"/>
    <mergeCell ref="I8:I9"/>
    <mergeCell ref="K34:K39"/>
    <mergeCell ref="AE8:AE9"/>
    <mergeCell ref="AJ8:AJ9"/>
    <mergeCell ref="AI8:AI9"/>
    <mergeCell ref="AH8:AH9"/>
    <mergeCell ref="AG8:AG9"/>
    <mergeCell ref="AF8:AF9"/>
    <mergeCell ref="L8:L9"/>
    <mergeCell ref="M8:M9"/>
    <mergeCell ref="AI10:AI11"/>
    <mergeCell ref="J8:J9"/>
    <mergeCell ref="K8:K9"/>
    <mergeCell ref="Q8:Q9"/>
    <mergeCell ref="R8:W8"/>
    <mergeCell ref="K46:K51"/>
    <mergeCell ref="K40:K45"/>
    <mergeCell ref="K28:K33"/>
    <mergeCell ref="K22:K27"/>
    <mergeCell ref="P18:P19"/>
    <mergeCell ref="AI22:AI23"/>
    <mergeCell ref="AI28:AI29"/>
    <mergeCell ref="AI34:AI35"/>
    <mergeCell ref="AI40:AI41"/>
    <mergeCell ref="A58:A63"/>
    <mergeCell ref="B58:B63"/>
    <mergeCell ref="C58:C63"/>
    <mergeCell ref="D58:D63"/>
    <mergeCell ref="E58:E63"/>
    <mergeCell ref="F58:F63"/>
    <mergeCell ref="G58:G63"/>
    <mergeCell ref="H58:H63"/>
    <mergeCell ref="I58:I63"/>
    <mergeCell ref="A16:A17"/>
    <mergeCell ref="P16:P17"/>
    <mergeCell ref="AE16:AE17"/>
    <mergeCell ref="AF16:AF17"/>
    <mergeCell ref="B16:B17"/>
    <mergeCell ref="G16:G17"/>
    <mergeCell ref="H16:H17"/>
    <mergeCell ref="W16:W17"/>
    <mergeCell ref="Y16:Y17"/>
    <mergeCell ref="Z16:Z17"/>
    <mergeCell ref="AA16:AA17"/>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J58:J63"/>
    <mergeCell ref="K58:K63"/>
    <mergeCell ref="L58:L63"/>
    <mergeCell ref="K52:K57"/>
    <mergeCell ref="B70:AJ70"/>
    <mergeCell ref="I16:I17"/>
    <mergeCell ref="J16:J17"/>
    <mergeCell ref="L16:L17"/>
    <mergeCell ref="M16:M17"/>
    <mergeCell ref="N16:N17"/>
    <mergeCell ref="O16:O17"/>
    <mergeCell ref="Q16:Q17"/>
    <mergeCell ref="R16:R17"/>
    <mergeCell ref="S16:S17"/>
    <mergeCell ref="T16:T17"/>
    <mergeCell ref="U16:U17"/>
    <mergeCell ref="V16:V17"/>
    <mergeCell ref="AH16:AH17"/>
    <mergeCell ref="AI16:AI17"/>
    <mergeCell ref="AD16:AD17"/>
    <mergeCell ref="C16:C17"/>
    <mergeCell ref="D16:D17"/>
    <mergeCell ref="E16:E17"/>
    <mergeCell ref="F16:F17"/>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2">
    <dataValidation allowBlank="1" showInputMessage="1" showErrorMessage="1" prompt="Recuerde que las acciones se generan bajo la medida de mitigar el riesgo" sqref="AG22:AH23 AH16:AH17 AG16" xr:uid="{AD1425E4-E003-41B4-B8A5-48ED32B7BE6B}"/>
    <dataValidation operator="greaterThanOrEqual" allowBlank="1" showInputMessage="1" showErrorMessage="1" prompt="Recuerde que las acciones se generan bajo la medida de mitigar el riesgo" sqref="AF16:AF17" xr:uid="{CA4C0698-3BBA-4476-B550-C6E5FD390574}"/>
  </dataValidations>
  <printOptions horizontalCentered="1"/>
  <pageMargins left="0.23622047244094491" right="0.23622047244094491" top="0.35433070866141736" bottom="0" header="0.31496062992125984" footer="0.31496062992125984"/>
  <pageSetup paperSize="5" scale="23" orientation="landscape" r:id="rId1"/>
  <ignoredErrors>
    <ignoredError sqref="AB12" formula="1"/>
  </ignoredErrors>
  <drawing r:id="rId2"/>
  <legacyDrawing r:id="rId3"/>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IF(OR(AD11='Opciones Tratamiento'!$B$2,AD11='Opciones Tratamiento'!$B$3,AD11='Opciones Tratamiento'!$B$4),ISBLANK(AD11),ISTEXT(AD11))</xm:f>
          </x14:formula1>
          <xm:sqref>AE11:AE15 AE18:AE21 AE24:AE27 AE30:AE33 AE36:AE39 AE41:AE69</xm:sqref>
        </x14:dataValidation>
        <x14:dataValidation type="custom" allowBlank="1" showInputMessage="1" showErrorMessage="1" error="Recuerde que las acciones se generan bajo la medida de mitigar el riesgo" xr:uid="{00000000-0002-0000-0100-00000B000000}">
          <x14:formula1>
            <xm:f>IF(OR(AD11='Opciones Tratamiento'!$B$2,AD11='Opciones Tratamiento'!$B$3,AD11='Opciones Tratamiento'!$B$4),ISBLANK(AD11),ISTEXT(AD11))</xm:f>
          </x14:formula1>
          <xm:sqref>AF11:AF15 AF18:AF21 AF24:AF27 AF30:AF33 AF36:AF39 AF41:AF69</xm:sqref>
        </x14:dataValidation>
        <x14:dataValidation type="custom" allowBlank="1" showInputMessage="1" showErrorMessage="1" error="Recuerde que las acciones se generan bajo la medida de mitigar el riesgo" xr:uid="{00000000-0002-0000-0100-00000C000000}">
          <x14:formula1>
            <xm:f>IF(OR(AD11='Opciones Tratamiento'!$B$2,AD11='Opciones Tratamiento'!$B$3,AD11='Opciones Tratamiento'!$B$4),ISBLANK(AD11),ISTEXT(AD11))</xm:f>
          </x14:formula1>
          <xm:sqref>AG11:AG15 AG18:AG21 AG24:AG27 AG30:AG33 AG36:AG39 AG41:AG69</xm:sqref>
        </x14:dataValidation>
        <x14:dataValidation type="custom" allowBlank="1" showInputMessage="1" showErrorMessage="1" error="Recuerde que las acciones se generan bajo la medida de mitigar el riesgo" xr:uid="{00000000-0002-0000-0100-00000D000000}">
          <x14:formula1>
            <xm:f>IF(OR(AD11='Opciones Tratamiento'!$B$2,AD11='Opciones Tratamiento'!$B$3,AD11='Opciones Tratamiento'!$B$4),ISBLANK(AD11),ISTEXT(AD11))</xm:f>
          </x14:formula1>
          <xm:sqref>AH11:AH15 AH18:AH21 AH24:AH27 AH30:AH33 AH36:AH39 AH41:AH69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AI12:AI15 AI18:AI21 AI24:AI27 AI30:AI33 AI36:AI39 AI42:AI69</xm:sqref>
        </x14:dataValidation>
        <x14:dataValidation type="custom" allowBlank="1" showInputMessage="1" showErrorMessage="1" prompt="Recuerde que las acciones se generan bajo la medida de mitigar el riesgo" xr:uid="{32BFD52D-D185-4A57-A52F-23B786512908}">
          <x14:formula1>
            <xm:f>IF(OR(AD10='D:\Users\JHANNIER\Desktop\IDM\MAPAS RIESGOS FINALES IDM\[MAPA DE RIESGOS PROCESO GESTIÓN DOCUMENTAL FINAL.xlsx]Opciones Tratamiento'!#REF!,AD10='D:\Users\JHANNIER\Desktop\IDM\MAPAS RIESGOS FINALES IDM\[MAPA DE RIESGOS PROCESO GESTIÓN DOCUMENTAL FINAL.xlsx]Opciones Tratamiento'!#REF!,AD10='D:\Users\JHANNIER\Desktop\IDM\MAPAS RIESGOS FINALES IDM\[MAPA DE RIESGOS PROCESO GESTIÓN DOCUMENTAL FINAL.xlsx]Opciones Tratamiento'!#REF!),ISBLANK(AD10),ISTEXT(AD10))</xm:f>
          </x14:formula1>
          <xm:sqref>AH10</xm:sqref>
        </x14:dataValidation>
        <x14:dataValidation type="custom" allowBlank="1" showInputMessage="1" showErrorMessage="1" prompt="Recuerde que las acciones se generan bajo la medida de mitigar el riesgo" xr:uid="{DC4984FE-7E46-4716-855E-C31B23057D8D}">
          <x14:formula1>
            <xm:f>IF(OR(AD10='D:\Users\JHANNIER\Desktop\IDM\MAPAS RIESGOS FINALES IDM\[MAPA DE RIESGOS PROCESO GESTIÓN DOCUMENTAL FINAL.xlsx]Opciones Tratamiento'!#REF!,AD10='D:\Users\JHANNIER\Desktop\IDM\MAPAS RIESGOS FINALES IDM\[MAPA DE RIESGOS PROCESO GESTIÓN DOCUMENTAL FINAL.xlsx]Opciones Tratamiento'!#REF!,AD10='D:\Users\JHANNIER\Desktop\IDM\MAPAS RIESGOS FINALES IDM\[MAPA DE RIESGOS PROCESO GESTIÓN DOCUMENTAL FINAL.xlsx]Opciones Tratamiento'!#REF!),ISBLANK(AD10),ISTEXT(AD10))</xm:f>
          </x14:formula1>
          <xm:sqref>AF10</xm:sqref>
        </x14:dataValidation>
        <x14:dataValidation type="custom" allowBlank="1" showInputMessage="1" showErrorMessage="1" prompt="Recuerde que las acciones se generan bajo la medida de mitigar el riesgo" xr:uid="{33FEC415-C116-4481-8B7C-C04CACD6A93B}">
          <x14:formula1>
            <xm:f>IF(OR(AD10='D:\Users\JHANNIER\Desktop\IDM\MAPAS RIESGOS FINALES IDM\[MAPA DE RIESGOS PROCESO GESTIÓN DOCUMENTAL FINAL.xlsx]Opciones Tratamiento'!#REF!,AD10='D:\Users\JHANNIER\Desktop\IDM\MAPAS RIESGOS FINALES IDM\[MAPA DE RIESGOS PROCESO GESTIÓN DOCUMENTAL FINAL.xlsx]Opciones Tratamiento'!#REF!,AD10='D:\Users\JHANNIER\Desktop\IDM\MAPAS RIESGOS FINALES IDM\[MAPA DE RIESGOS PROCESO GESTIÓN DOCUMENTAL FINAL.xlsx]Opciones Tratamiento'!#REF!),ISBLANK(AD10),ISTEXT(AD10))</xm:f>
          </x14:formula1>
          <xm:sqref>AG10 AG28 AG34 AG40</xm:sqref>
        </x14:dataValidation>
        <x14:dataValidation type="custom" allowBlank="1" showInputMessage="1" showErrorMessage="1" prompt="Recuerde que las acciones se generan bajo la medida de mitigar el riesgo" xr:uid="{EA01097C-AFF8-4E1A-ACF3-5B832C961FBF}">
          <x14:formula1>
            <xm:f>IF(OR(AD23='D:\Users\JHANNIER\Desktop\IDM\MAPAS RIESGOS FINALES IDM\[MAPA DE RIESGOS PROCESO GESTIÓN DOCUMENTAL FINAL.xlsx]Opciones Tratamiento'!#REF!,AD23='D:\Users\JHANNIER\Desktop\IDM\MAPAS RIESGOS FINALES IDM\[MAPA DE RIESGOS PROCESO GESTIÓN DOCUMENTAL FINAL.xlsx]Opciones Tratamiento'!#REF!,AD23='D:\Users\JHANNIER\Desktop\IDM\MAPAS RIESGOS FINALES IDM\[MAPA DE RIESGOS PROCESO GESTIÓN DOCUMENTAL FINAL.xlsx]Opciones Tratamiento'!#REF!),ISBLANK(AD23),ISTEXT(AD23))</xm:f>
          </x14:formula1>
          <xm:sqref>AF22 AF28 AF34</xm:sqref>
        </x14:dataValidation>
        <x14:dataValidation type="custom" allowBlank="1" showInputMessage="1" showErrorMessage="1" prompt="Recuerde que las acciones se generan bajo la medida de mitigar el riesgo" xr:uid="{95B9F02D-71D9-4A86-A1F2-ED082335529D}">
          <x14:formula1>
            <xm:f>IF(OR(AD28='D:\Users\JHANNIER\Desktop\IDM\MAPAS RIESGOS FINALES IDM\[MAPA DE RIESGOS PROCESO GESTIÓN DOCUMENTAL FINAL.xlsx]Opciones Tratamiento'!#REF!,AD28='D:\Users\JHANNIER\Desktop\IDM\MAPAS RIESGOS FINALES IDM\[MAPA DE RIESGOS PROCESO GESTIÓN DOCUMENTAL FINAL.xlsx]Opciones Tratamiento'!#REF!,AD28='D:\Users\JHANNIER\Desktop\IDM\MAPAS RIESGOS FINALES IDM\[MAPA DE RIESGOS PROCESO GESTIÓN DOCUMENTAL FINAL.xlsx]Opciones Tratamiento'!#REF!),ISBLANK(AD28),ISTEXT(AD28))</xm:f>
          </x14:formula1>
          <xm:sqref>AH28 AH34 AH40</xm:sqref>
        </x14:dataValidation>
        <x14:dataValidation type="custom" allowBlank="1" showInputMessage="1" showErrorMessage="1" error="Recuerde que las acciones se generan bajo la medida de mitigar el riesgo" xr:uid="{579C9E28-DBB6-4D74-AEDA-7741ACA2FD65}">
          <x14:formula1>
            <xm:f>IF(OR(AD40='D:\Users\JHANNIER\Desktop\[MAPA DE RIESGOS PROCESO GESTIÓN FINANCIERA..xlsx]Opciones Tratamiento'!#REF!,AD40='D:\Users\JHANNIER\Desktop\[MAPA DE RIESGOS PROCESO GESTIÓN FINANCIERA..xlsx]Opciones Tratamiento'!#REF!,AD40='D:\Users\JHANNIER\Desktop\[MAPA DE RIESGOS PROCESO GESTIÓN FINANCIERA..xlsx]Opciones Tratamiento'!#REF!),ISBLANK(AD40),ISTEXT(AD40))</xm:f>
          </x14:formula1>
          <xm:sqref>AE40</xm:sqref>
        </x14:dataValidation>
        <x14:dataValidation type="custom" allowBlank="1" showInputMessage="1" showErrorMessage="1" error="Recuerde que las acciones se generan bajo la medida de mitigar el riesgo" xr:uid="{D8D5BBC4-9B3D-4BCC-AE03-7B6376143DF2}">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AI10 AI16 AI22 AI28 AI34 AI40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L12" sqref="L12:M13"/>
    </sheetView>
  </sheetViews>
  <sheetFormatPr baseColWidth="10" defaultRowHeight="15" x14ac:dyDescent="0.25"/>
  <cols>
    <col min="2" max="39" width="5.7109375" customWidth="1"/>
    <col min="41" max="46" width="5.7109375" customWidth="1"/>
  </cols>
  <sheetData>
    <row r="1" spans="1:99"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row>
    <row r="2" spans="1:99" ht="18" customHeight="1" x14ac:dyDescent="0.25">
      <c r="A2" s="70"/>
      <c r="B2" s="398" t="s">
        <v>160</v>
      </c>
      <c r="C2" s="398"/>
      <c r="D2" s="398"/>
      <c r="E2" s="398"/>
      <c r="F2" s="398"/>
      <c r="G2" s="398"/>
      <c r="H2" s="398"/>
      <c r="I2" s="398"/>
      <c r="J2" s="365" t="s">
        <v>2</v>
      </c>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row>
    <row r="3" spans="1:99" ht="18.75" customHeight="1" x14ac:dyDescent="0.25">
      <c r="A3" s="70"/>
      <c r="B3" s="398"/>
      <c r="C3" s="398"/>
      <c r="D3" s="398"/>
      <c r="E3" s="398"/>
      <c r="F3" s="398"/>
      <c r="G3" s="398"/>
      <c r="H3" s="398"/>
      <c r="I3" s="398"/>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row>
    <row r="4" spans="1:99" ht="15" customHeight="1" x14ac:dyDescent="0.25">
      <c r="A4" s="70"/>
      <c r="B4" s="398"/>
      <c r="C4" s="398"/>
      <c r="D4" s="398"/>
      <c r="E4" s="398"/>
      <c r="F4" s="398"/>
      <c r="G4" s="398"/>
      <c r="H4" s="398"/>
      <c r="I4" s="398"/>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row>
    <row r="5" spans="1:99"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row>
    <row r="6" spans="1:99" ht="15" customHeight="1" x14ac:dyDescent="0.25">
      <c r="A6" s="70"/>
      <c r="B6" s="311" t="s">
        <v>4</v>
      </c>
      <c r="C6" s="311"/>
      <c r="D6" s="312"/>
      <c r="E6" s="349" t="s">
        <v>116</v>
      </c>
      <c r="F6" s="350"/>
      <c r="G6" s="350"/>
      <c r="H6" s="350"/>
      <c r="I6" s="351"/>
      <c r="J6" s="361" t="str">
        <f>IF(AND('Mapa final'!$H$10="Muy Alta",'Mapa final'!$L$10="Leve"),CONCATENATE("R",'Mapa final'!$A$10),"")</f>
        <v/>
      </c>
      <c r="K6" s="362"/>
      <c r="L6" s="362" t="str">
        <f>IF(AND('Mapa final'!$H$16="Muy Alta",'Mapa final'!$L$16="Leve"),CONCATENATE("R",'Mapa final'!$A$16),"")</f>
        <v/>
      </c>
      <c r="M6" s="362"/>
      <c r="N6" s="362" t="str">
        <f>IF(AND('Mapa final'!$H$22="Muy Alta",'Mapa final'!$L$22="Leve"),CONCATENATE("R",'Mapa final'!$A$22),"")</f>
        <v/>
      </c>
      <c r="O6" s="364"/>
      <c r="P6" s="361" t="str">
        <f>IF(AND('Mapa final'!$H$10="Muy Alta",'Mapa final'!$L$10="Menor"),CONCATENATE("R",'Mapa final'!$A$10),"")</f>
        <v/>
      </c>
      <c r="Q6" s="362"/>
      <c r="R6" s="362" t="str">
        <f>IF(AND('Mapa final'!$H$16="Muy Alta",'Mapa final'!$L$16="Menor"),CONCATENATE("R",'Mapa final'!$A$16),"")</f>
        <v/>
      </c>
      <c r="S6" s="362"/>
      <c r="T6" s="362" t="str">
        <f>IF(AND('Mapa final'!$H$22="Muy Alta",'Mapa final'!$L$22="Menor"),CONCATENATE("R",'Mapa final'!$A$22),"")</f>
        <v/>
      </c>
      <c r="U6" s="364"/>
      <c r="V6" s="361" t="str">
        <f>IF(AND('Mapa final'!$H$10="Muy Alta",'Mapa final'!$L$10="Moderado"),CONCATENATE("R",'Mapa final'!$A$10),"")</f>
        <v/>
      </c>
      <c r="W6" s="362"/>
      <c r="X6" s="362" t="str">
        <f>IF(AND('Mapa final'!$H$16="Muy Alta",'Mapa final'!$L$16="Moderado"),CONCATENATE("R",'Mapa final'!$A$16),"")</f>
        <v/>
      </c>
      <c r="Y6" s="362"/>
      <c r="Z6" s="362" t="str">
        <f>IF(AND('Mapa final'!$H$22="Muy Alta",'Mapa final'!$L$22="Moderado"),CONCATENATE("R",'Mapa final'!$A$22),"")</f>
        <v/>
      </c>
      <c r="AA6" s="364"/>
      <c r="AB6" s="361" t="str">
        <f>IF(AND('Mapa final'!$H$10="Muy Alta",'Mapa final'!$L$10="Mayor"),CONCATENATE("R",'Mapa final'!$A$10),"")</f>
        <v/>
      </c>
      <c r="AC6" s="362"/>
      <c r="AD6" s="362" t="str">
        <f>IF(AND('Mapa final'!$H$16="Muy Alta",'Mapa final'!$L$16="Mayor"),CONCATENATE("R",'Mapa final'!$A$16),"")</f>
        <v/>
      </c>
      <c r="AE6" s="362"/>
      <c r="AF6" s="362" t="str">
        <f>IF(AND('Mapa final'!$H$22="Muy Alta",'Mapa final'!$L$22="Mayor"),CONCATENATE("R",'Mapa final'!$A$22),"")</f>
        <v/>
      </c>
      <c r="AG6" s="364"/>
      <c r="AH6" s="377" t="str">
        <f>IF(AND('Mapa final'!$H$10="Muy Alta",'Mapa final'!$L$10="Catastrófico"),CONCATENATE("R",'Mapa final'!$A$10),"")</f>
        <v/>
      </c>
      <c r="AI6" s="378"/>
      <c r="AJ6" s="378" t="str">
        <f>IF(AND('Mapa final'!$H$16="Muy Alta",'Mapa final'!$L$16="Catastrófico"),CONCATENATE("R",'Mapa final'!$A$16),"")</f>
        <v/>
      </c>
      <c r="AK6" s="378"/>
      <c r="AL6" s="378" t="str">
        <f>IF(AND('Mapa final'!$H$22="Muy Alta",'Mapa final'!$L$22="Catastrófico"),CONCATENATE("R",'Mapa final'!$A$22),"")</f>
        <v/>
      </c>
      <c r="AM6" s="379"/>
      <c r="AO6" s="313" t="s">
        <v>79</v>
      </c>
      <c r="AP6" s="314"/>
      <c r="AQ6" s="314"/>
      <c r="AR6" s="314"/>
      <c r="AS6" s="314"/>
      <c r="AT6" s="315"/>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row>
    <row r="7" spans="1:99" ht="15" customHeight="1" x14ac:dyDescent="0.25">
      <c r="A7" s="70"/>
      <c r="B7" s="311"/>
      <c r="C7" s="311"/>
      <c r="D7" s="312"/>
      <c r="E7" s="352"/>
      <c r="F7" s="353"/>
      <c r="G7" s="353"/>
      <c r="H7" s="353"/>
      <c r="I7" s="354"/>
      <c r="J7" s="363"/>
      <c r="K7" s="360"/>
      <c r="L7" s="360"/>
      <c r="M7" s="360"/>
      <c r="N7" s="360"/>
      <c r="O7" s="359"/>
      <c r="P7" s="363"/>
      <c r="Q7" s="360"/>
      <c r="R7" s="360"/>
      <c r="S7" s="360"/>
      <c r="T7" s="360"/>
      <c r="U7" s="359"/>
      <c r="V7" s="363"/>
      <c r="W7" s="360"/>
      <c r="X7" s="360"/>
      <c r="Y7" s="360"/>
      <c r="Z7" s="360"/>
      <c r="AA7" s="359"/>
      <c r="AB7" s="363"/>
      <c r="AC7" s="360"/>
      <c r="AD7" s="360"/>
      <c r="AE7" s="360"/>
      <c r="AF7" s="360"/>
      <c r="AG7" s="359"/>
      <c r="AH7" s="371"/>
      <c r="AI7" s="372"/>
      <c r="AJ7" s="372"/>
      <c r="AK7" s="372"/>
      <c r="AL7" s="372"/>
      <c r="AM7" s="373"/>
      <c r="AN7" s="70"/>
      <c r="AO7" s="316"/>
      <c r="AP7" s="317"/>
      <c r="AQ7" s="317"/>
      <c r="AR7" s="317"/>
      <c r="AS7" s="317"/>
      <c r="AT7" s="318"/>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row>
    <row r="8" spans="1:99" ht="15" customHeight="1" x14ac:dyDescent="0.25">
      <c r="A8" s="70"/>
      <c r="B8" s="311"/>
      <c r="C8" s="311"/>
      <c r="D8" s="312"/>
      <c r="E8" s="352"/>
      <c r="F8" s="353"/>
      <c r="G8" s="353"/>
      <c r="H8" s="353"/>
      <c r="I8" s="354"/>
      <c r="J8" s="363" t="str">
        <f>IF(AND('Mapa final'!$H$28="Muy Alta",'Mapa final'!$L$28="Leve"),CONCATENATE("R",'Mapa final'!$A$28),"")</f>
        <v/>
      </c>
      <c r="K8" s="360"/>
      <c r="L8" s="358" t="str">
        <f>IF(AND('Mapa final'!$H$34="Muy Alta",'Mapa final'!$L$34="Leve"),CONCATENATE("R",'Mapa final'!$A$34),"")</f>
        <v/>
      </c>
      <c r="M8" s="358"/>
      <c r="N8" s="358" t="str">
        <f>IF(AND('Mapa final'!$H$40="Muy Alta",'Mapa final'!$L$40="Leve"),CONCATENATE("R",'Mapa final'!$A$40),"")</f>
        <v/>
      </c>
      <c r="O8" s="359"/>
      <c r="P8" s="363" t="str">
        <f>IF(AND('Mapa final'!$H$28="Muy Alta",'Mapa final'!$L$28="Menor"),CONCATENATE("R",'Mapa final'!$A$28),"")</f>
        <v/>
      </c>
      <c r="Q8" s="360"/>
      <c r="R8" s="358" t="str">
        <f>IF(AND('Mapa final'!$H$34="Muy Alta",'Mapa final'!$L$34="Menor"),CONCATENATE("R",'Mapa final'!$A$34),"")</f>
        <v/>
      </c>
      <c r="S8" s="358"/>
      <c r="T8" s="358" t="str">
        <f>IF(AND('Mapa final'!$H$40="Muy Alta",'Mapa final'!$L$40="Menor"),CONCATENATE("R",'Mapa final'!$A$40),"")</f>
        <v/>
      </c>
      <c r="U8" s="359"/>
      <c r="V8" s="363" t="str">
        <f>IF(AND('Mapa final'!$H$28="Muy Alta",'Mapa final'!$L$28="Moderado"),CONCATENATE("R",'Mapa final'!$A$28),"")</f>
        <v/>
      </c>
      <c r="W8" s="360"/>
      <c r="X8" s="358" t="str">
        <f>IF(AND('Mapa final'!$H$34="Muy Alta",'Mapa final'!$L$34="Moderado"),CONCATENATE("R",'Mapa final'!$A$34),"")</f>
        <v/>
      </c>
      <c r="Y8" s="358"/>
      <c r="Z8" s="358" t="str">
        <f>IF(AND('Mapa final'!$H$40="Muy Alta",'Mapa final'!$L$40="Moderado"),CONCATENATE("R",'Mapa final'!$A$40),"")</f>
        <v/>
      </c>
      <c r="AA8" s="359"/>
      <c r="AB8" s="363" t="str">
        <f>IF(AND('Mapa final'!$H$28="Muy Alta",'Mapa final'!$L$28="Mayor"),CONCATENATE("R",'Mapa final'!$A$28),"")</f>
        <v/>
      </c>
      <c r="AC8" s="360"/>
      <c r="AD8" s="358" t="str">
        <f>IF(AND('Mapa final'!$H$34="Muy Alta",'Mapa final'!$L$34="Mayor"),CONCATENATE("R",'Mapa final'!$A$34),"")</f>
        <v/>
      </c>
      <c r="AE8" s="358"/>
      <c r="AF8" s="358" t="str">
        <f>IF(AND('Mapa final'!$H$40="Muy Alta",'Mapa final'!$L$40="Mayor"),CONCATENATE("R",'Mapa final'!$A$40),"")</f>
        <v/>
      </c>
      <c r="AG8" s="359"/>
      <c r="AH8" s="371" t="str">
        <f>IF(AND('Mapa final'!$H$28="Muy Alta",'Mapa final'!$L$28="Catastrófico"),CONCATENATE("R",'Mapa final'!$A$28),"")</f>
        <v/>
      </c>
      <c r="AI8" s="372"/>
      <c r="AJ8" s="372" t="str">
        <f>IF(AND('Mapa final'!$H$34="Muy Alta",'Mapa final'!$L$34="Catastrófico"),CONCATENATE("R",'Mapa final'!$A$34),"")</f>
        <v/>
      </c>
      <c r="AK8" s="372"/>
      <c r="AL8" s="372" t="str">
        <f>IF(AND('Mapa final'!$H$40="Muy Alta",'Mapa final'!$L$40="Catastrófico"),CONCATENATE("R",'Mapa final'!$A$40),"")</f>
        <v/>
      </c>
      <c r="AM8" s="373"/>
      <c r="AN8" s="70"/>
      <c r="AO8" s="316"/>
      <c r="AP8" s="317"/>
      <c r="AQ8" s="317"/>
      <c r="AR8" s="317"/>
      <c r="AS8" s="317"/>
      <c r="AT8" s="318"/>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row>
    <row r="9" spans="1:99" ht="15" customHeight="1" x14ac:dyDescent="0.25">
      <c r="A9" s="70"/>
      <c r="B9" s="311"/>
      <c r="C9" s="311"/>
      <c r="D9" s="312"/>
      <c r="E9" s="352"/>
      <c r="F9" s="353"/>
      <c r="G9" s="353"/>
      <c r="H9" s="353"/>
      <c r="I9" s="354"/>
      <c r="J9" s="363"/>
      <c r="K9" s="360"/>
      <c r="L9" s="358"/>
      <c r="M9" s="358"/>
      <c r="N9" s="358"/>
      <c r="O9" s="359"/>
      <c r="P9" s="363"/>
      <c r="Q9" s="360"/>
      <c r="R9" s="358"/>
      <c r="S9" s="358"/>
      <c r="T9" s="358"/>
      <c r="U9" s="359"/>
      <c r="V9" s="363"/>
      <c r="W9" s="360"/>
      <c r="X9" s="358"/>
      <c r="Y9" s="358"/>
      <c r="Z9" s="358"/>
      <c r="AA9" s="359"/>
      <c r="AB9" s="363"/>
      <c r="AC9" s="360"/>
      <c r="AD9" s="358"/>
      <c r="AE9" s="358"/>
      <c r="AF9" s="358"/>
      <c r="AG9" s="359"/>
      <c r="AH9" s="371"/>
      <c r="AI9" s="372"/>
      <c r="AJ9" s="372"/>
      <c r="AK9" s="372"/>
      <c r="AL9" s="372"/>
      <c r="AM9" s="373"/>
      <c r="AN9" s="70"/>
      <c r="AO9" s="316"/>
      <c r="AP9" s="317"/>
      <c r="AQ9" s="317"/>
      <c r="AR9" s="317"/>
      <c r="AS9" s="317"/>
      <c r="AT9" s="318"/>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row>
    <row r="10" spans="1:99" ht="15" customHeight="1" x14ac:dyDescent="0.25">
      <c r="A10" s="70"/>
      <c r="B10" s="311"/>
      <c r="C10" s="311"/>
      <c r="D10" s="312"/>
      <c r="E10" s="352"/>
      <c r="F10" s="353"/>
      <c r="G10" s="353"/>
      <c r="H10" s="353"/>
      <c r="I10" s="354"/>
      <c r="J10" s="363" t="str">
        <f>IF(AND('Mapa final'!$H$46="Muy Alta",'Mapa final'!$L$46="Leve"),CONCATENATE("R",'Mapa final'!$A$46),"")</f>
        <v/>
      </c>
      <c r="K10" s="360"/>
      <c r="L10" s="358" t="str">
        <f>IF(AND('Mapa final'!$H$52="Muy Alta",'Mapa final'!$L$52="Leve"),CONCATENATE("R",'Mapa final'!$A$52),"")</f>
        <v/>
      </c>
      <c r="M10" s="358"/>
      <c r="N10" s="358" t="str">
        <f>IF(AND('Mapa final'!$H$58="Muy Alta",'Mapa final'!$L$58="Leve"),CONCATENATE("R",'Mapa final'!$A$58),"")</f>
        <v/>
      </c>
      <c r="O10" s="359"/>
      <c r="P10" s="363" t="str">
        <f>IF(AND('Mapa final'!$H$46="Muy Alta",'Mapa final'!$L$46="Menor"),CONCATENATE("R",'Mapa final'!$A$46),"")</f>
        <v/>
      </c>
      <c r="Q10" s="360"/>
      <c r="R10" s="358" t="str">
        <f>IF(AND('Mapa final'!$H$52="Muy Alta",'Mapa final'!$L$52="Menor"),CONCATENATE("R",'Mapa final'!$A$52),"")</f>
        <v/>
      </c>
      <c r="S10" s="358"/>
      <c r="T10" s="358" t="str">
        <f>IF(AND('Mapa final'!$H$58="Muy Alta",'Mapa final'!$L$58="Menor"),CONCATENATE("R",'Mapa final'!$A$58),"")</f>
        <v/>
      </c>
      <c r="U10" s="359"/>
      <c r="V10" s="363" t="str">
        <f>IF(AND('Mapa final'!$H$46="Muy Alta",'Mapa final'!$L$46="Moderado"),CONCATENATE("R",'Mapa final'!$A$46),"")</f>
        <v/>
      </c>
      <c r="W10" s="360"/>
      <c r="X10" s="358" t="str">
        <f>IF(AND('Mapa final'!$H$52="Muy Alta",'Mapa final'!$L$52="Moderado"),CONCATENATE("R",'Mapa final'!$A$52),"")</f>
        <v/>
      </c>
      <c r="Y10" s="358"/>
      <c r="Z10" s="358" t="str">
        <f>IF(AND('Mapa final'!$H$58="Muy Alta",'Mapa final'!$L$58="Moderado"),CONCATENATE("R",'Mapa final'!$A$58),"")</f>
        <v/>
      </c>
      <c r="AA10" s="359"/>
      <c r="AB10" s="363" t="str">
        <f>IF(AND('Mapa final'!$H$46="Muy Alta",'Mapa final'!$L$46="Mayor"),CONCATENATE("R",'Mapa final'!$A$46),"")</f>
        <v/>
      </c>
      <c r="AC10" s="360"/>
      <c r="AD10" s="358" t="str">
        <f>IF(AND('Mapa final'!$H$52="Muy Alta",'Mapa final'!$L$52="Mayor"),CONCATENATE("R",'Mapa final'!$A$52),"")</f>
        <v/>
      </c>
      <c r="AE10" s="358"/>
      <c r="AF10" s="358" t="str">
        <f>IF(AND('Mapa final'!$H$58="Muy Alta",'Mapa final'!$L$58="Mayor"),CONCATENATE("R",'Mapa final'!$A$58),"")</f>
        <v/>
      </c>
      <c r="AG10" s="359"/>
      <c r="AH10" s="371" t="str">
        <f>IF(AND('Mapa final'!$H$46="Muy Alta",'Mapa final'!$L$46="Catastrófico"),CONCATENATE("R",'Mapa final'!$A$46),"")</f>
        <v/>
      </c>
      <c r="AI10" s="372"/>
      <c r="AJ10" s="372" t="str">
        <f>IF(AND('Mapa final'!$H$52="Muy Alta",'Mapa final'!$L$52="Catastrófico"),CONCATENATE("R",'Mapa final'!$A$52),"")</f>
        <v/>
      </c>
      <c r="AK10" s="372"/>
      <c r="AL10" s="372" t="str">
        <f>IF(AND('Mapa final'!$H$58="Muy Alta",'Mapa final'!$L$58="Catastrófico"),CONCATENATE("R",'Mapa final'!$A$58),"")</f>
        <v/>
      </c>
      <c r="AM10" s="373"/>
      <c r="AN10" s="70"/>
      <c r="AO10" s="316"/>
      <c r="AP10" s="317"/>
      <c r="AQ10" s="317"/>
      <c r="AR10" s="317"/>
      <c r="AS10" s="317"/>
      <c r="AT10" s="318"/>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row>
    <row r="11" spans="1:99" ht="15" customHeight="1" x14ac:dyDescent="0.25">
      <c r="A11" s="70"/>
      <c r="B11" s="311"/>
      <c r="C11" s="311"/>
      <c r="D11" s="312"/>
      <c r="E11" s="352"/>
      <c r="F11" s="353"/>
      <c r="G11" s="353"/>
      <c r="H11" s="353"/>
      <c r="I11" s="354"/>
      <c r="J11" s="363"/>
      <c r="K11" s="360"/>
      <c r="L11" s="358"/>
      <c r="M11" s="358"/>
      <c r="N11" s="358"/>
      <c r="O11" s="359"/>
      <c r="P11" s="363"/>
      <c r="Q11" s="360"/>
      <c r="R11" s="358"/>
      <c r="S11" s="358"/>
      <c r="T11" s="358"/>
      <c r="U11" s="359"/>
      <c r="V11" s="363"/>
      <c r="W11" s="360"/>
      <c r="X11" s="358"/>
      <c r="Y11" s="358"/>
      <c r="Z11" s="358"/>
      <c r="AA11" s="359"/>
      <c r="AB11" s="363"/>
      <c r="AC11" s="360"/>
      <c r="AD11" s="358"/>
      <c r="AE11" s="358"/>
      <c r="AF11" s="358"/>
      <c r="AG11" s="359"/>
      <c r="AH11" s="371"/>
      <c r="AI11" s="372"/>
      <c r="AJ11" s="372"/>
      <c r="AK11" s="372"/>
      <c r="AL11" s="372"/>
      <c r="AM11" s="373"/>
      <c r="AN11" s="70"/>
      <c r="AO11" s="316"/>
      <c r="AP11" s="317"/>
      <c r="AQ11" s="317"/>
      <c r="AR11" s="317"/>
      <c r="AS11" s="317"/>
      <c r="AT11" s="318"/>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row>
    <row r="12" spans="1:99" ht="15" customHeight="1" x14ac:dyDescent="0.25">
      <c r="A12" s="70"/>
      <c r="B12" s="311"/>
      <c r="C12" s="311"/>
      <c r="D12" s="312"/>
      <c r="E12" s="352"/>
      <c r="F12" s="353"/>
      <c r="G12" s="353"/>
      <c r="H12" s="353"/>
      <c r="I12" s="354"/>
      <c r="J12" s="363" t="str">
        <f>IF(AND('Mapa final'!$H$64="Muy Alta",'Mapa final'!$L$64="Leve"),CONCATENATE("R",'Mapa final'!$A$64),"")</f>
        <v/>
      </c>
      <c r="K12" s="360"/>
      <c r="L12" s="358" t="str">
        <f>IF(AND('Mapa final'!$H$70="Muy Alta",'Mapa final'!$L$70="Leve"),CONCATENATE("R",'Mapa final'!$A$70),"")</f>
        <v/>
      </c>
      <c r="M12" s="358"/>
      <c r="N12" s="358" t="e">
        <f>IF(AND('Mapa final'!#REF!="Muy Alta",'Mapa final'!#REF!="Leve"),CONCATENATE("R",'Mapa final'!#REF!),"")</f>
        <v>#REF!</v>
      </c>
      <c r="O12" s="359"/>
      <c r="P12" s="363" t="str">
        <f>IF(AND('Mapa final'!$H$64="Muy Alta",'Mapa final'!$L$64="Menor"),CONCATENATE("R",'Mapa final'!$A$64),"")</f>
        <v/>
      </c>
      <c r="Q12" s="360"/>
      <c r="R12" s="358" t="str">
        <f>IF(AND('Mapa final'!$H$70="Muy Alta",'Mapa final'!$L$70="Menor"),CONCATENATE("R",'Mapa final'!$A$70),"")</f>
        <v/>
      </c>
      <c r="S12" s="358"/>
      <c r="T12" s="358" t="e">
        <f>IF(AND('Mapa final'!#REF!="Muy Alta",'Mapa final'!#REF!="Menor"),CONCATENATE("R",'Mapa final'!#REF!),"")</f>
        <v>#REF!</v>
      </c>
      <c r="U12" s="359"/>
      <c r="V12" s="363" t="str">
        <f>IF(AND('Mapa final'!$H$64="Muy Alta",'Mapa final'!$L$64="Moderado"),CONCATENATE("R",'Mapa final'!$A$64),"")</f>
        <v/>
      </c>
      <c r="W12" s="360"/>
      <c r="X12" s="358" t="str">
        <f>IF(AND('Mapa final'!$H$70="Muy Alta",'Mapa final'!$L$70="Moderado"),CONCATENATE("R",'Mapa final'!$A$70),"")</f>
        <v/>
      </c>
      <c r="Y12" s="358"/>
      <c r="Z12" s="358" t="e">
        <f>IF(AND('Mapa final'!#REF!="Muy Alta",'Mapa final'!#REF!="Moderado"),CONCATENATE("R",'Mapa final'!#REF!),"")</f>
        <v>#REF!</v>
      </c>
      <c r="AA12" s="359"/>
      <c r="AB12" s="363" t="str">
        <f>IF(AND('Mapa final'!$H$64="Muy Alta",'Mapa final'!$L$64="Mayor"),CONCATENATE("R",'Mapa final'!$A$64),"")</f>
        <v/>
      </c>
      <c r="AC12" s="360"/>
      <c r="AD12" s="358" t="str">
        <f>IF(AND('Mapa final'!$H$70="Muy Alta",'Mapa final'!$L$70="Mayor"),CONCATENATE("R",'Mapa final'!$A$70),"")</f>
        <v/>
      </c>
      <c r="AE12" s="358"/>
      <c r="AF12" s="358" t="e">
        <f>IF(AND('Mapa final'!#REF!="Muy Alta",'Mapa final'!#REF!="Mayor"),CONCATENATE("R",'Mapa final'!#REF!),"")</f>
        <v>#REF!</v>
      </c>
      <c r="AG12" s="359"/>
      <c r="AH12" s="371" t="str">
        <f>IF(AND('Mapa final'!$H$64="Muy Alta",'Mapa final'!$L$64="Catastrófico"),CONCATENATE("R",'Mapa final'!$A$64),"")</f>
        <v/>
      </c>
      <c r="AI12" s="372"/>
      <c r="AJ12" s="372" t="str">
        <f>IF(AND('Mapa final'!$H$70="Muy Alta",'Mapa final'!$L$70="Catastrófico"),CONCATENATE("R",'Mapa final'!$A$70),"")</f>
        <v/>
      </c>
      <c r="AK12" s="372"/>
      <c r="AL12" s="372" t="e">
        <f>IF(AND('Mapa final'!#REF!="Muy Alta",'Mapa final'!#REF!="Catastrófico"),CONCATENATE("R",'Mapa final'!#REF!),"")</f>
        <v>#REF!</v>
      </c>
      <c r="AM12" s="373"/>
      <c r="AN12" s="70"/>
      <c r="AO12" s="316"/>
      <c r="AP12" s="317"/>
      <c r="AQ12" s="317"/>
      <c r="AR12" s="317"/>
      <c r="AS12" s="317"/>
      <c r="AT12" s="318"/>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row>
    <row r="13" spans="1:99" ht="15.75" customHeight="1" thickBot="1" x14ac:dyDescent="0.3">
      <c r="A13" s="70"/>
      <c r="B13" s="311"/>
      <c r="C13" s="311"/>
      <c r="D13" s="312"/>
      <c r="E13" s="355"/>
      <c r="F13" s="356"/>
      <c r="G13" s="356"/>
      <c r="H13" s="356"/>
      <c r="I13" s="357"/>
      <c r="J13" s="363"/>
      <c r="K13" s="360"/>
      <c r="L13" s="360"/>
      <c r="M13" s="360"/>
      <c r="N13" s="360"/>
      <c r="O13" s="359"/>
      <c r="P13" s="363"/>
      <c r="Q13" s="360"/>
      <c r="R13" s="360"/>
      <c r="S13" s="360"/>
      <c r="T13" s="360"/>
      <c r="U13" s="359"/>
      <c r="V13" s="363"/>
      <c r="W13" s="360"/>
      <c r="X13" s="360"/>
      <c r="Y13" s="360"/>
      <c r="Z13" s="360"/>
      <c r="AA13" s="359"/>
      <c r="AB13" s="363"/>
      <c r="AC13" s="360"/>
      <c r="AD13" s="360"/>
      <c r="AE13" s="360"/>
      <c r="AF13" s="360"/>
      <c r="AG13" s="359"/>
      <c r="AH13" s="374"/>
      <c r="AI13" s="375"/>
      <c r="AJ13" s="375"/>
      <c r="AK13" s="375"/>
      <c r="AL13" s="375"/>
      <c r="AM13" s="376"/>
      <c r="AN13" s="70"/>
      <c r="AO13" s="319"/>
      <c r="AP13" s="320"/>
      <c r="AQ13" s="320"/>
      <c r="AR13" s="320"/>
      <c r="AS13" s="320"/>
      <c r="AT13" s="321"/>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row>
    <row r="14" spans="1:99" ht="15" customHeight="1" x14ac:dyDescent="0.25">
      <c r="A14" s="70"/>
      <c r="B14" s="311"/>
      <c r="C14" s="311"/>
      <c r="D14" s="312"/>
      <c r="E14" s="349" t="s">
        <v>115</v>
      </c>
      <c r="F14" s="350"/>
      <c r="G14" s="350"/>
      <c r="H14" s="350"/>
      <c r="I14" s="350"/>
      <c r="J14" s="386" t="str">
        <f>IF(AND('Mapa final'!$H$10="Alta",'Mapa final'!$L$10="Leve"),CONCATENATE("R",'Mapa final'!$A$10),"")</f>
        <v/>
      </c>
      <c r="K14" s="387"/>
      <c r="L14" s="387" t="str">
        <f>IF(AND('Mapa final'!$H$16="Alta",'Mapa final'!$L$16="Leve"),CONCATENATE("R",'Mapa final'!$A$16),"")</f>
        <v/>
      </c>
      <c r="M14" s="387"/>
      <c r="N14" s="387" t="str">
        <f>IF(AND('Mapa final'!$H$22="Alta",'Mapa final'!$L$22="Leve"),CONCATENATE("R",'Mapa final'!$A$22),"")</f>
        <v/>
      </c>
      <c r="O14" s="388"/>
      <c r="P14" s="386" t="str">
        <f>IF(AND('Mapa final'!$H$10="Alta",'Mapa final'!$L$10="Menor"),CONCATENATE("R",'Mapa final'!$A$10),"")</f>
        <v/>
      </c>
      <c r="Q14" s="387"/>
      <c r="R14" s="387" t="str">
        <f>IF(AND('Mapa final'!$H$16="Alta",'Mapa final'!$L$16="Menor"),CONCATENATE("R",'Mapa final'!$A$16),"")</f>
        <v/>
      </c>
      <c r="S14" s="387"/>
      <c r="T14" s="387" t="str">
        <f>IF(AND('Mapa final'!$H$22="Alta",'Mapa final'!$L$22="Menor"),CONCATENATE("R",'Mapa final'!$A$22),"")</f>
        <v/>
      </c>
      <c r="U14" s="388"/>
      <c r="V14" s="361" t="str">
        <f>IF(AND('Mapa final'!$H$10="Alta",'Mapa final'!$L$10="Moderado"),CONCATENATE("R",'Mapa final'!$A$10),"")</f>
        <v/>
      </c>
      <c r="W14" s="362"/>
      <c r="X14" s="362" t="str">
        <f>IF(AND('Mapa final'!$H$16="Alta",'Mapa final'!$L$16="Moderado"),CONCATENATE("R",'Mapa final'!$A$16),"")</f>
        <v/>
      </c>
      <c r="Y14" s="362"/>
      <c r="Z14" s="362" t="str">
        <f>IF(AND('Mapa final'!$H$22="Alta",'Mapa final'!$L$22="Moderado"),CONCATENATE("R",'Mapa final'!$A$22),"")</f>
        <v/>
      </c>
      <c r="AA14" s="364"/>
      <c r="AB14" s="361" t="str">
        <f>IF(AND('Mapa final'!$H$10="Alta",'Mapa final'!$L$10="Mayor"),CONCATENATE("R",'Mapa final'!$A$10),"")</f>
        <v/>
      </c>
      <c r="AC14" s="362"/>
      <c r="AD14" s="362" t="str">
        <f>IF(AND('Mapa final'!$H$16="Alta",'Mapa final'!$L$16="Mayor"),CONCATENATE("R",'Mapa final'!$A$16),"")</f>
        <v/>
      </c>
      <c r="AE14" s="362"/>
      <c r="AF14" s="362" t="str">
        <f>IF(AND('Mapa final'!$H$22="Alta",'Mapa final'!$L$22="Mayor"),CONCATENATE("R",'Mapa final'!$A$22),"")</f>
        <v/>
      </c>
      <c r="AG14" s="364"/>
      <c r="AH14" s="377" t="str">
        <f>IF(AND('Mapa final'!$H$10="Alta",'Mapa final'!$L$10="Catastrófico"),CONCATENATE("R",'Mapa final'!$A$10),"")</f>
        <v/>
      </c>
      <c r="AI14" s="378"/>
      <c r="AJ14" s="378" t="str">
        <f>IF(AND('Mapa final'!$H$16="Alta",'Mapa final'!$L$16="Catastrófico"),CONCATENATE("R",'Mapa final'!$A$16),"")</f>
        <v/>
      </c>
      <c r="AK14" s="378"/>
      <c r="AL14" s="378" t="str">
        <f>IF(AND('Mapa final'!$H$22="Alta",'Mapa final'!$L$22="Catastrófico"),CONCATENATE("R",'Mapa final'!$A$22),"")</f>
        <v/>
      </c>
      <c r="AM14" s="379"/>
      <c r="AN14" s="70"/>
      <c r="AO14" s="322" t="s">
        <v>80</v>
      </c>
      <c r="AP14" s="323"/>
      <c r="AQ14" s="323"/>
      <c r="AR14" s="323"/>
      <c r="AS14" s="323"/>
      <c r="AT14" s="324"/>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row>
    <row r="15" spans="1:99" ht="15" customHeight="1" x14ac:dyDescent="0.25">
      <c r="A15" s="70"/>
      <c r="B15" s="311"/>
      <c r="C15" s="311"/>
      <c r="D15" s="312"/>
      <c r="E15" s="352"/>
      <c r="F15" s="353"/>
      <c r="G15" s="353"/>
      <c r="H15" s="353"/>
      <c r="I15" s="366"/>
      <c r="J15" s="380"/>
      <c r="K15" s="381"/>
      <c r="L15" s="381"/>
      <c r="M15" s="381"/>
      <c r="N15" s="381"/>
      <c r="O15" s="382"/>
      <c r="P15" s="380"/>
      <c r="Q15" s="381"/>
      <c r="R15" s="381"/>
      <c r="S15" s="381"/>
      <c r="T15" s="381"/>
      <c r="U15" s="382"/>
      <c r="V15" s="363"/>
      <c r="W15" s="360"/>
      <c r="X15" s="360"/>
      <c r="Y15" s="360"/>
      <c r="Z15" s="360"/>
      <c r="AA15" s="359"/>
      <c r="AB15" s="363"/>
      <c r="AC15" s="360"/>
      <c r="AD15" s="360"/>
      <c r="AE15" s="360"/>
      <c r="AF15" s="360"/>
      <c r="AG15" s="359"/>
      <c r="AH15" s="371"/>
      <c r="AI15" s="372"/>
      <c r="AJ15" s="372"/>
      <c r="AK15" s="372"/>
      <c r="AL15" s="372"/>
      <c r="AM15" s="373"/>
      <c r="AN15" s="70"/>
      <c r="AO15" s="325"/>
      <c r="AP15" s="326"/>
      <c r="AQ15" s="326"/>
      <c r="AR15" s="326"/>
      <c r="AS15" s="326"/>
      <c r="AT15" s="327"/>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row>
    <row r="16" spans="1:99" ht="15" customHeight="1" x14ac:dyDescent="0.25">
      <c r="A16" s="70"/>
      <c r="B16" s="311"/>
      <c r="C16" s="311"/>
      <c r="D16" s="312"/>
      <c r="E16" s="352"/>
      <c r="F16" s="353"/>
      <c r="G16" s="353"/>
      <c r="H16" s="353"/>
      <c r="I16" s="366"/>
      <c r="J16" s="380" t="str">
        <f>IF(AND('Mapa final'!$H$28="Alta",'Mapa final'!$L$28="Leve"),CONCATENATE("R",'Mapa final'!$A$28),"")</f>
        <v/>
      </c>
      <c r="K16" s="381"/>
      <c r="L16" s="381" t="str">
        <f>IF(AND('Mapa final'!$H$34="Alta",'Mapa final'!$L$34="Leve"),CONCATENATE("R",'Mapa final'!$A$34),"")</f>
        <v/>
      </c>
      <c r="M16" s="381"/>
      <c r="N16" s="381" t="str">
        <f>IF(AND('Mapa final'!$H$40="Alta",'Mapa final'!$L$40="Leve"),CONCATENATE("R",'Mapa final'!$A$40),"")</f>
        <v/>
      </c>
      <c r="O16" s="382"/>
      <c r="P16" s="380" t="str">
        <f>IF(AND('Mapa final'!$H$28="Alta",'Mapa final'!$L$28="Menor"),CONCATENATE("R",'Mapa final'!$A$28),"")</f>
        <v/>
      </c>
      <c r="Q16" s="381"/>
      <c r="R16" s="381" t="str">
        <f>IF(AND('Mapa final'!$H$34="Alta",'Mapa final'!$L$34="Menor"),CONCATENATE("R",'Mapa final'!$A$34),"")</f>
        <v/>
      </c>
      <c r="S16" s="381"/>
      <c r="T16" s="381" t="str">
        <f>IF(AND('Mapa final'!$H$40="Alta",'Mapa final'!$L$40="Menor"),CONCATENATE("R",'Mapa final'!$A$40),"")</f>
        <v/>
      </c>
      <c r="U16" s="382"/>
      <c r="V16" s="363" t="str">
        <f>IF(AND('Mapa final'!$H$28="Alta",'Mapa final'!$L$28="Moderado"),CONCATENATE("R",'Mapa final'!$A$28),"")</f>
        <v/>
      </c>
      <c r="W16" s="360"/>
      <c r="X16" s="358" t="str">
        <f>IF(AND('Mapa final'!$H$34="Alta",'Mapa final'!$L$34="Moderado"),CONCATENATE("R",'Mapa final'!$A$34),"")</f>
        <v/>
      </c>
      <c r="Y16" s="358"/>
      <c r="Z16" s="358" t="str">
        <f>IF(AND('Mapa final'!$H$40="Alta",'Mapa final'!$L$40="Moderado"),CONCATENATE("R",'Mapa final'!$A$40),"")</f>
        <v/>
      </c>
      <c r="AA16" s="359"/>
      <c r="AB16" s="363" t="str">
        <f>IF(AND('Mapa final'!$H$28="Alta",'Mapa final'!$L$28="Mayor"),CONCATENATE("R",'Mapa final'!$A$28),"")</f>
        <v/>
      </c>
      <c r="AC16" s="360"/>
      <c r="AD16" s="358" t="str">
        <f>IF(AND('Mapa final'!$H$34="Alta",'Mapa final'!$L$34="Mayor"),CONCATENATE("R",'Mapa final'!$A$34),"")</f>
        <v/>
      </c>
      <c r="AE16" s="358"/>
      <c r="AF16" s="358" t="str">
        <f>IF(AND('Mapa final'!$H$40="Alta",'Mapa final'!$L$40="Mayor"),CONCATENATE("R",'Mapa final'!$A$40),"")</f>
        <v/>
      </c>
      <c r="AG16" s="359"/>
      <c r="AH16" s="371" t="str">
        <f>IF(AND('Mapa final'!$H$28="Alta",'Mapa final'!$L$28="Catastrófico"),CONCATENATE("R",'Mapa final'!$A$28),"")</f>
        <v/>
      </c>
      <c r="AI16" s="372"/>
      <c r="AJ16" s="372" t="str">
        <f>IF(AND('Mapa final'!$H$34="Alta",'Mapa final'!$L$34="Catastrófico"),CONCATENATE("R",'Mapa final'!$A$34),"")</f>
        <v/>
      </c>
      <c r="AK16" s="372"/>
      <c r="AL16" s="372" t="str">
        <f>IF(AND('Mapa final'!$H$40="Alta",'Mapa final'!$L$40="Catastrófico"),CONCATENATE("R",'Mapa final'!$A$40),"")</f>
        <v/>
      </c>
      <c r="AM16" s="373"/>
      <c r="AN16" s="70"/>
      <c r="AO16" s="325"/>
      <c r="AP16" s="326"/>
      <c r="AQ16" s="326"/>
      <c r="AR16" s="326"/>
      <c r="AS16" s="326"/>
      <c r="AT16" s="327"/>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row>
    <row r="17" spans="1:80" ht="15" customHeight="1" x14ac:dyDescent="0.25">
      <c r="A17" s="70"/>
      <c r="B17" s="311"/>
      <c r="C17" s="311"/>
      <c r="D17" s="312"/>
      <c r="E17" s="352"/>
      <c r="F17" s="353"/>
      <c r="G17" s="353"/>
      <c r="H17" s="353"/>
      <c r="I17" s="366"/>
      <c r="J17" s="380"/>
      <c r="K17" s="381"/>
      <c r="L17" s="381"/>
      <c r="M17" s="381"/>
      <c r="N17" s="381"/>
      <c r="O17" s="382"/>
      <c r="P17" s="380"/>
      <c r="Q17" s="381"/>
      <c r="R17" s="381"/>
      <c r="S17" s="381"/>
      <c r="T17" s="381"/>
      <c r="U17" s="382"/>
      <c r="V17" s="363"/>
      <c r="W17" s="360"/>
      <c r="X17" s="358"/>
      <c r="Y17" s="358"/>
      <c r="Z17" s="358"/>
      <c r="AA17" s="359"/>
      <c r="AB17" s="363"/>
      <c r="AC17" s="360"/>
      <c r="AD17" s="358"/>
      <c r="AE17" s="358"/>
      <c r="AF17" s="358"/>
      <c r="AG17" s="359"/>
      <c r="AH17" s="371"/>
      <c r="AI17" s="372"/>
      <c r="AJ17" s="372"/>
      <c r="AK17" s="372"/>
      <c r="AL17" s="372"/>
      <c r="AM17" s="373"/>
      <c r="AN17" s="70"/>
      <c r="AO17" s="325"/>
      <c r="AP17" s="326"/>
      <c r="AQ17" s="326"/>
      <c r="AR17" s="326"/>
      <c r="AS17" s="326"/>
      <c r="AT17" s="327"/>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row>
    <row r="18" spans="1:80" ht="15" customHeight="1" x14ac:dyDescent="0.25">
      <c r="A18" s="70"/>
      <c r="B18" s="311"/>
      <c r="C18" s="311"/>
      <c r="D18" s="312"/>
      <c r="E18" s="352"/>
      <c r="F18" s="353"/>
      <c r="G18" s="353"/>
      <c r="H18" s="353"/>
      <c r="I18" s="366"/>
      <c r="J18" s="380" t="str">
        <f>IF(AND('Mapa final'!$H$46="Alta",'Mapa final'!$L$46="Leve"),CONCATENATE("R",'Mapa final'!$A$46),"")</f>
        <v/>
      </c>
      <c r="K18" s="381"/>
      <c r="L18" s="381" t="str">
        <f>IF(AND('Mapa final'!$H$52="Alta",'Mapa final'!$L$52="Leve"),CONCATENATE("R",'Mapa final'!$A$52),"")</f>
        <v/>
      </c>
      <c r="M18" s="381"/>
      <c r="N18" s="381" t="str">
        <f>IF(AND('Mapa final'!$H$58="Alta",'Mapa final'!$L$58="Leve"),CONCATENATE("R",'Mapa final'!$A$58),"")</f>
        <v/>
      </c>
      <c r="O18" s="382"/>
      <c r="P18" s="380" t="str">
        <f>IF(AND('Mapa final'!$H$46="Alta",'Mapa final'!$L$46="Menor"),CONCATENATE("R",'Mapa final'!$A$46),"")</f>
        <v/>
      </c>
      <c r="Q18" s="381"/>
      <c r="R18" s="381" t="str">
        <f>IF(AND('Mapa final'!$H$52="Alta",'Mapa final'!$L$52="Menor"),CONCATENATE("R",'Mapa final'!$A$52),"")</f>
        <v/>
      </c>
      <c r="S18" s="381"/>
      <c r="T18" s="381" t="str">
        <f>IF(AND('Mapa final'!$H$58="Alta",'Mapa final'!$L$58="Menor"),CONCATENATE("R",'Mapa final'!$A$58),"")</f>
        <v/>
      </c>
      <c r="U18" s="382"/>
      <c r="V18" s="363" t="str">
        <f>IF(AND('Mapa final'!$H$46="Alta",'Mapa final'!$L$46="Moderado"),CONCATENATE("R",'Mapa final'!$A$46),"")</f>
        <v/>
      </c>
      <c r="W18" s="360"/>
      <c r="X18" s="358" t="str">
        <f>IF(AND('Mapa final'!$H$52="Alta",'Mapa final'!$L$52="Moderado"),CONCATENATE("R",'Mapa final'!$A$52),"")</f>
        <v/>
      </c>
      <c r="Y18" s="358"/>
      <c r="Z18" s="358" t="str">
        <f>IF(AND('Mapa final'!$H$58="Alta",'Mapa final'!$L$58="Moderado"),CONCATENATE("R",'Mapa final'!$A$58),"")</f>
        <v/>
      </c>
      <c r="AA18" s="359"/>
      <c r="AB18" s="363" t="str">
        <f>IF(AND('Mapa final'!$H$46="Alta",'Mapa final'!$L$46="Mayor"),CONCATENATE("R",'Mapa final'!$A$46),"")</f>
        <v/>
      </c>
      <c r="AC18" s="360"/>
      <c r="AD18" s="358" t="str">
        <f>IF(AND('Mapa final'!$H$52="Alta",'Mapa final'!$L$52="Mayor"),CONCATENATE("R",'Mapa final'!$A$52),"")</f>
        <v/>
      </c>
      <c r="AE18" s="358"/>
      <c r="AF18" s="358" t="str">
        <f>IF(AND('Mapa final'!$H$58="Alta",'Mapa final'!$L$58="Mayor"),CONCATENATE("R",'Mapa final'!$A$58),"")</f>
        <v/>
      </c>
      <c r="AG18" s="359"/>
      <c r="AH18" s="371" t="str">
        <f>IF(AND('Mapa final'!$H$46="Alta",'Mapa final'!$L$46="Catastrófico"),CONCATENATE("R",'Mapa final'!$A$46),"")</f>
        <v/>
      </c>
      <c r="AI18" s="372"/>
      <c r="AJ18" s="372" t="str">
        <f>IF(AND('Mapa final'!$H$52="Alta",'Mapa final'!$L$52="Catastrófico"),CONCATENATE("R",'Mapa final'!$A$52),"")</f>
        <v/>
      </c>
      <c r="AK18" s="372"/>
      <c r="AL18" s="372" t="str">
        <f>IF(AND('Mapa final'!$H$58="Alta",'Mapa final'!$L$58="Catastrófico"),CONCATENATE("R",'Mapa final'!$A$58),"")</f>
        <v/>
      </c>
      <c r="AM18" s="373"/>
      <c r="AN18" s="70"/>
      <c r="AO18" s="325"/>
      <c r="AP18" s="326"/>
      <c r="AQ18" s="326"/>
      <c r="AR18" s="326"/>
      <c r="AS18" s="326"/>
      <c r="AT18" s="327"/>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row>
    <row r="19" spans="1:80" ht="15" customHeight="1" x14ac:dyDescent="0.25">
      <c r="A19" s="70"/>
      <c r="B19" s="311"/>
      <c r="C19" s="311"/>
      <c r="D19" s="312"/>
      <c r="E19" s="352"/>
      <c r="F19" s="353"/>
      <c r="G19" s="353"/>
      <c r="H19" s="353"/>
      <c r="I19" s="366"/>
      <c r="J19" s="380"/>
      <c r="K19" s="381"/>
      <c r="L19" s="381"/>
      <c r="M19" s="381"/>
      <c r="N19" s="381"/>
      <c r="O19" s="382"/>
      <c r="P19" s="380"/>
      <c r="Q19" s="381"/>
      <c r="R19" s="381"/>
      <c r="S19" s="381"/>
      <c r="T19" s="381"/>
      <c r="U19" s="382"/>
      <c r="V19" s="363"/>
      <c r="W19" s="360"/>
      <c r="X19" s="358"/>
      <c r="Y19" s="358"/>
      <c r="Z19" s="358"/>
      <c r="AA19" s="359"/>
      <c r="AB19" s="363"/>
      <c r="AC19" s="360"/>
      <c r="AD19" s="358"/>
      <c r="AE19" s="358"/>
      <c r="AF19" s="358"/>
      <c r="AG19" s="359"/>
      <c r="AH19" s="371"/>
      <c r="AI19" s="372"/>
      <c r="AJ19" s="372"/>
      <c r="AK19" s="372"/>
      <c r="AL19" s="372"/>
      <c r="AM19" s="373"/>
      <c r="AN19" s="70"/>
      <c r="AO19" s="325"/>
      <c r="AP19" s="326"/>
      <c r="AQ19" s="326"/>
      <c r="AR19" s="326"/>
      <c r="AS19" s="326"/>
      <c r="AT19" s="327"/>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row>
    <row r="20" spans="1:80" ht="15" customHeight="1" x14ac:dyDescent="0.25">
      <c r="A20" s="70"/>
      <c r="B20" s="311"/>
      <c r="C20" s="311"/>
      <c r="D20" s="312"/>
      <c r="E20" s="352"/>
      <c r="F20" s="353"/>
      <c r="G20" s="353"/>
      <c r="H20" s="353"/>
      <c r="I20" s="366"/>
      <c r="J20" s="380" t="str">
        <f>IF(AND('Mapa final'!$H$64="Alta",'Mapa final'!$L$64="Leve"),CONCATENATE("R",'Mapa final'!$A$64),"")</f>
        <v/>
      </c>
      <c r="K20" s="381"/>
      <c r="L20" s="381" t="str">
        <f>IF(AND('Mapa final'!$H$70="Alta",'Mapa final'!$L$70="Leve"),CONCATENATE("R",'Mapa final'!$A$70),"")</f>
        <v/>
      </c>
      <c r="M20" s="381"/>
      <c r="N20" s="381" t="e">
        <f>IF(AND('Mapa final'!#REF!="Alta",'Mapa final'!#REF!="Leve"),CONCATENATE("R",'Mapa final'!#REF!),"")</f>
        <v>#REF!</v>
      </c>
      <c r="O20" s="382"/>
      <c r="P20" s="380" t="str">
        <f>IF(AND('Mapa final'!$H$64="Alta",'Mapa final'!$L$64="Menor"),CONCATENATE("R",'Mapa final'!$A$64),"")</f>
        <v/>
      </c>
      <c r="Q20" s="381"/>
      <c r="R20" s="381" t="str">
        <f>IF(AND('Mapa final'!$H$70="Alta",'Mapa final'!$L$70="Menor"),CONCATENATE("R",'Mapa final'!$A$70),"")</f>
        <v/>
      </c>
      <c r="S20" s="381"/>
      <c r="T20" s="381" t="e">
        <f>IF(AND('Mapa final'!#REF!="Alta",'Mapa final'!#REF!="Menor"),CONCATENATE("R",'Mapa final'!#REF!),"")</f>
        <v>#REF!</v>
      </c>
      <c r="U20" s="382"/>
      <c r="V20" s="363" t="str">
        <f>IF(AND('Mapa final'!$H$64="Alta",'Mapa final'!$L$64="Moderado"),CONCATENATE("R",'Mapa final'!$A$64),"")</f>
        <v/>
      </c>
      <c r="W20" s="360"/>
      <c r="X20" s="358" t="str">
        <f>IF(AND('Mapa final'!$H$70="Alta",'Mapa final'!$L$70="Moderado"),CONCATENATE("R",'Mapa final'!$A$70),"")</f>
        <v/>
      </c>
      <c r="Y20" s="358"/>
      <c r="Z20" s="358" t="e">
        <f>IF(AND('Mapa final'!#REF!="Alta",'Mapa final'!#REF!="Moderado"),CONCATENATE("R",'Mapa final'!#REF!),"")</f>
        <v>#REF!</v>
      </c>
      <c r="AA20" s="359"/>
      <c r="AB20" s="363" t="str">
        <f>IF(AND('Mapa final'!$H$64="Alta",'Mapa final'!$L$64="Mayor"),CONCATENATE("R",'Mapa final'!$A$64),"")</f>
        <v/>
      </c>
      <c r="AC20" s="360"/>
      <c r="AD20" s="358" t="str">
        <f>IF(AND('Mapa final'!$H$70="Alta",'Mapa final'!$L$70="Mayor"),CONCATENATE("R",'Mapa final'!$A$70),"")</f>
        <v/>
      </c>
      <c r="AE20" s="358"/>
      <c r="AF20" s="358" t="e">
        <f>IF(AND('Mapa final'!#REF!="Alta",'Mapa final'!#REF!="Mayor"),CONCATENATE("R",'Mapa final'!#REF!),"")</f>
        <v>#REF!</v>
      </c>
      <c r="AG20" s="359"/>
      <c r="AH20" s="371" t="str">
        <f>IF(AND('Mapa final'!$H$64="Alta",'Mapa final'!$L$64="Catastrófico"),CONCATENATE("R",'Mapa final'!$A$64),"")</f>
        <v/>
      </c>
      <c r="AI20" s="372"/>
      <c r="AJ20" s="372" t="str">
        <f>IF(AND('Mapa final'!$H$70="Alta",'Mapa final'!$L$70="Catastrófico"),CONCATENATE("R",'Mapa final'!$A$70),"")</f>
        <v/>
      </c>
      <c r="AK20" s="372"/>
      <c r="AL20" s="372" t="e">
        <f>IF(AND('Mapa final'!#REF!="Alta",'Mapa final'!#REF!="Catastrófico"),CONCATENATE("R",'Mapa final'!#REF!),"")</f>
        <v>#REF!</v>
      </c>
      <c r="AM20" s="373"/>
      <c r="AN20" s="70"/>
      <c r="AO20" s="325"/>
      <c r="AP20" s="326"/>
      <c r="AQ20" s="326"/>
      <c r="AR20" s="326"/>
      <c r="AS20" s="326"/>
      <c r="AT20" s="327"/>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row>
    <row r="21" spans="1:80" ht="15.75" customHeight="1" thickBot="1" x14ac:dyDescent="0.3">
      <c r="A21" s="70"/>
      <c r="B21" s="311"/>
      <c r="C21" s="311"/>
      <c r="D21" s="312"/>
      <c r="E21" s="355"/>
      <c r="F21" s="356"/>
      <c r="G21" s="356"/>
      <c r="H21" s="356"/>
      <c r="I21" s="356"/>
      <c r="J21" s="383"/>
      <c r="K21" s="384"/>
      <c r="L21" s="384"/>
      <c r="M21" s="384"/>
      <c r="N21" s="384"/>
      <c r="O21" s="385"/>
      <c r="P21" s="383"/>
      <c r="Q21" s="384"/>
      <c r="R21" s="384"/>
      <c r="S21" s="384"/>
      <c r="T21" s="384"/>
      <c r="U21" s="385"/>
      <c r="V21" s="368"/>
      <c r="W21" s="369"/>
      <c r="X21" s="369"/>
      <c r="Y21" s="369"/>
      <c r="Z21" s="369"/>
      <c r="AA21" s="370"/>
      <c r="AB21" s="368"/>
      <c r="AC21" s="369"/>
      <c r="AD21" s="369"/>
      <c r="AE21" s="369"/>
      <c r="AF21" s="369"/>
      <c r="AG21" s="370"/>
      <c r="AH21" s="374"/>
      <c r="AI21" s="375"/>
      <c r="AJ21" s="375"/>
      <c r="AK21" s="375"/>
      <c r="AL21" s="375"/>
      <c r="AM21" s="376"/>
      <c r="AN21" s="70"/>
      <c r="AO21" s="328"/>
      <c r="AP21" s="329"/>
      <c r="AQ21" s="329"/>
      <c r="AR21" s="329"/>
      <c r="AS21" s="329"/>
      <c r="AT21" s="33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row>
    <row r="22" spans="1:80" x14ac:dyDescent="0.25">
      <c r="A22" s="70"/>
      <c r="B22" s="311"/>
      <c r="C22" s="311"/>
      <c r="D22" s="312"/>
      <c r="E22" s="349" t="s">
        <v>117</v>
      </c>
      <c r="F22" s="350"/>
      <c r="G22" s="350"/>
      <c r="H22" s="350"/>
      <c r="I22" s="351"/>
      <c r="J22" s="386" t="str">
        <f>IF(AND('Mapa final'!$H$10="Media",'Mapa final'!$L$10="Leve"),CONCATENATE("R",'Mapa final'!$A$10),"")</f>
        <v/>
      </c>
      <c r="K22" s="387"/>
      <c r="L22" s="387" t="str">
        <f>IF(AND('Mapa final'!$H$16="Media",'Mapa final'!$L$16="Leve"),CONCATENATE("R",'Mapa final'!$A$16),"")</f>
        <v/>
      </c>
      <c r="M22" s="387"/>
      <c r="N22" s="387" t="str">
        <f>IF(AND('Mapa final'!$H$22="Media",'Mapa final'!$L$22="Leve"),CONCATENATE("R",'Mapa final'!$A$22),"")</f>
        <v/>
      </c>
      <c r="O22" s="388"/>
      <c r="P22" s="386" t="str">
        <f>IF(AND('Mapa final'!$H$10="Media",'Mapa final'!$L$10="Menor"),CONCATENATE("R",'Mapa final'!$A$10),"")</f>
        <v/>
      </c>
      <c r="Q22" s="387"/>
      <c r="R22" s="387" t="str">
        <f>IF(AND('Mapa final'!$H$16="Media",'Mapa final'!$L$16="Menor"),CONCATENATE("R",'Mapa final'!$A$16),"")</f>
        <v/>
      </c>
      <c r="S22" s="387"/>
      <c r="T22" s="387" t="str">
        <f>IF(AND('Mapa final'!$H$22="Media",'Mapa final'!$L$22="Menor"),CONCATENATE("R",'Mapa final'!$A$22),"")</f>
        <v/>
      </c>
      <c r="U22" s="388"/>
      <c r="V22" s="386" t="str">
        <f>IF(AND('Mapa final'!$H$10="Media",'Mapa final'!$L$10="Moderado"),CONCATENATE("R",'Mapa final'!$A$10),"")</f>
        <v>R1</v>
      </c>
      <c r="W22" s="387"/>
      <c r="X22" s="387" t="str">
        <f>IF(AND('Mapa final'!$H$16="Media",'Mapa final'!$L$16="Moderado"),CONCATENATE("R",'Mapa final'!$A$16),"")</f>
        <v/>
      </c>
      <c r="Y22" s="387"/>
      <c r="Z22" s="387" t="str">
        <f>IF(AND('Mapa final'!$H$22="Media",'Mapa final'!$L$22="Moderado"),CONCATENATE("R",'Mapa final'!$A$22),"")</f>
        <v>R3</v>
      </c>
      <c r="AA22" s="388"/>
      <c r="AB22" s="361" t="str">
        <f>IF(AND('Mapa final'!$H$10="Media",'Mapa final'!$L$10="Mayor"),CONCATENATE("R",'Mapa final'!$A$10),"")</f>
        <v/>
      </c>
      <c r="AC22" s="362"/>
      <c r="AD22" s="362" t="str">
        <f>IF(AND('Mapa final'!$H$16="Media",'Mapa final'!$L$16="Mayor"),CONCATENATE("R",'Mapa final'!$A$16),"")</f>
        <v>R2</v>
      </c>
      <c r="AE22" s="362"/>
      <c r="AF22" s="362" t="str">
        <f>IF(AND('Mapa final'!$H$22="Media",'Mapa final'!$L$22="Mayor"),CONCATENATE("R",'Mapa final'!$A$22),"")</f>
        <v/>
      </c>
      <c r="AG22" s="364"/>
      <c r="AH22" s="377" t="str">
        <f>IF(AND('Mapa final'!$H$10="Media",'Mapa final'!$L$10="Catastrófico"),CONCATENATE("R",'Mapa final'!$A$10),"")</f>
        <v/>
      </c>
      <c r="AI22" s="378"/>
      <c r="AJ22" s="378" t="str">
        <f>IF(AND('Mapa final'!$H$16="Media",'Mapa final'!$L$16="Catastrófico"),CONCATENATE("R",'Mapa final'!$A$16),"")</f>
        <v/>
      </c>
      <c r="AK22" s="378"/>
      <c r="AL22" s="378" t="str">
        <f>IF(AND('Mapa final'!$H$22="Media",'Mapa final'!$L$22="Catastrófico"),CONCATENATE("R",'Mapa final'!$A$22),"")</f>
        <v/>
      </c>
      <c r="AM22" s="379"/>
      <c r="AN22" s="70"/>
      <c r="AO22" s="331" t="s">
        <v>81</v>
      </c>
      <c r="AP22" s="332"/>
      <c r="AQ22" s="332"/>
      <c r="AR22" s="332"/>
      <c r="AS22" s="332"/>
      <c r="AT22" s="333"/>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row>
    <row r="23" spans="1:80" x14ac:dyDescent="0.25">
      <c r="A23" s="70"/>
      <c r="B23" s="311"/>
      <c r="C23" s="311"/>
      <c r="D23" s="312"/>
      <c r="E23" s="352"/>
      <c r="F23" s="353"/>
      <c r="G23" s="353"/>
      <c r="H23" s="353"/>
      <c r="I23" s="354"/>
      <c r="J23" s="380"/>
      <c r="K23" s="381"/>
      <c r="L23" s="381"/>
      <c r="M23" s="381"/>
      <c r="N23" s="381"/>
      <c r="O23" s="382"/>
      <c r="P23" s="380"/>
      <c r="Q23" s="381"/>
      <c r="R23" s="381"/>
      <c r="S23" s="381"/>
      <c r="T23" s="381"/>
      <c r="U23" s="382"/>
      <c r="V23" s="380"/>
      <c r="W23" s="381"/>
      <c r="X23" s="381"/>
      <c r="Y23" s="381"/>
      <c r="Z23" s="381"/>
      <c r="AA23" s="382"/>
      <c r="AB23" s="363"/>
      <c r="AC23" s="360"/>
      <c r="AD23" s="360"/>
      <c r="AE23" s="360"/>
      <c r="AF23" s="360"/>
      <c r="AG23" s="359"/>
      <c r="AH23" s="371"/>
      <c r="AI23" s="372"/>
      <c r="AJ23" s="372"/>
      <c r="AK23" s="372"/>
      <c r="AL23" s="372"/>
      <c r="AM23" s="373"/>
      <c r="AN23" s="70"/>
      <c r="AO23" s="334"/>
      <c r="AP23" s="335"/>
      <c r="AQ23" s="335"/>
      <c r="AR23" s="335"/>
      <c r="AS23" s="335"/>
      <c r="AT23" s="336"/>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row>
    <row r="24" spans="1:80" x14ac:dyDescent="0.25">
      <c r="A24" s="70"/>
      <c r="B24" s="311"/>
      <c r="C24" s="311"/>
      <c r="D24" s="312"/>
      <c r="E24" s="352"/>
      <c r="F24" s="353"/>
      <c r="G24" s="353"/>
      <c r="H24" s="353"/>
      <c r="I24" s="354"/>
      <c r="J24" s="380" t="str">
        <f>IF(AND('Mapa final'!$H$28="Media",'Mapa final'!$L$28="Leve"),CONCATENATE("R",'Mapa final'!$A$28),"")</f>
        <v/>
      </c>
      <c r="K24" s="381"/>
      <c r="L24" s="381" t="str">
        <f>IF(AND('Mapa final'!$H$34="Media",'Mapa final'!$L$34="Leve"),CONCATENATE("R",'Mapa final'!$A$34),"")</f>
        <v/>
      </c>
      <c r="M24" s="381"/>
      <c r="N24" s="381" t="str">
        <f>IF(AND('Mapa final'!$H$40="Media",'Mapa final'!$L$40="Leve"),CONCATENATE("R",'Mapa final'!$A$40),"")</f>
        <v/>
      </c>
      <c r="O24" s="382"/>
      <c r="P24" s="380" t="str">
        <f>IF(AND('Mapa final'!$H$28="Media",'Mapa final'!$L$28="Menor"),CONCATENATE("R",'Mapa final'!$A$28),"")</f>
        <v/>
      </c>
      <c r="Q24" s="381"/>
      <c r="R24" s="381" t="str">
        <f>IF(AND('Mapa final'!$H$34="Media",'Mapa final'!$L$34="Menor"),CONCATENATE("R",'Mapa final'!$A$34),"")</f>
        <v/>
      </c>
      <c r="S24" s="381"/>
      <c r="T24" s="381" t="str">
        <f>IF(AND('Mapa final'!$H$40="Media",'Mapa final'!$L$40="Menor"),CONCATENATE("R",'Mapa final'!$A$40),"")</f>
        <v/>
      </c>
      <c r="U24" s="382"/>
      <c r="V24" s="380" t="str">
        <f>IF(AND('Mapa final'!$H$28="Media",'Mapa final'!$L$28="Moderado"),CONCATENATE("R",'Mapa final'!$A$28),"")</f>
        <v/>
      </c>
      <c r="W24" s="381"/>
      <c r="X24" s="381" t="str">
        <f>IF(AND('Mapa final'!$H$34="Media",'Mapa final'!$L$34="Moderado"),CONCATENATE("R",'Mapa final'!$A$34),"")</f>
        <v/>
      </c>
      <c r="Y24" s="381"/>
      <c r="Z24" s="381" t="str">
        <f>IF(AND('Mapa final'!$H$40="Media",'Mapa final'!$L$40="Moderado"),CONCATENATE("R",'Mapa final'!$A$40),"")</f>
        <v/>
      </c>
      <c r="AA24" s="382"/>
      <c r="AB24" s="363" t="str">
        <f>IF(AND('Mapa final'!$H$28="Media",'Mapa final'!$L$28="Mayor"),CONCATENATE("R",'Mapa final'!$A$28),"")</f>
        <v/>
      </c>
      <c r="AC24" s="360"/>
      <c r="AD24" s="358" t="str">
        <f>IF(AND('Mapa final'!$H$34="Media",'Mapa final'!$L$34="Mayor"),CONCATENATE("R",'Mapa final'!$A$34),"")</f>
        <v/>
      </c>
      <c r="AE24" s="358"/>
      <c r="AF24" s="358" t="str">
        <f>IF(AND('Mapa final'!$H$40="Media",'Mapa final'!$L$40="Mayor"),CONCATENATE("R",'Mapa final'!$A$40),"")</f>
        <v/>
      </c>
      <c r="AG24" s="359"/>
      <c r="AH24" s="371" t="str">
        <f>IF(AND('Mapa final'!$H$28="Media",'Mapa final'!$L$28="Catastrófico"),CONCATENATE("R",'Mapa final'!$A$28),"")</f>
        <v/>
      </c>
      <c r="AI24" s="372"/>
      <c r="AJ24" s="372" t="str">
        <f>IF(AND('Mapa final'!$H$34="Media",'Mapa final'!$L$34="Catastrófico"),CONCATENATE("R",'Mapa final'!$A$34),"")</f>
        <v/>
      </c>
      <c r="AK24" s="372"/>
      <c r="AL24" s="372" t="str">
        <f>IF(AND('Mapa final'!$H$40="Media",'Mapa final'!$L$40="Catastrófico"),CONCATENATE("R",'Mapa final'!$A$40),"")</f>
        <v/>
      </c>
      <c r="AM24" s="373"/>
      <c r="AN24" s="70"/>
      <c r="AO24" s="334"/>
      <c r="AP24" s="335"/>
      <c r="AQ24" s="335"/>
      <c r="AR24" s="335"/>
      <c r="AS24" s="335"/>
      <c r="AT24" s="336"/>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row>
    <row r="25" spans="1:80" x14ac:dyDescent="0.25">
      <c r="A25" s="70"/>
      <c r="B25" s="311"/>
      <c r="C25" s="311"/>
      <c r="D25" s="312"/>
      <c r="E25" s="352"/>
      <c r="F25" s="353"/>
      <c r="G25" s="353"/>
      <c r="H25" s="353"/>
      <c r="I25" s="354"/>
      <c r="J25" s="380"/>
      <c r="K25" s="381"/>
      <c r="L25" s="381"/>
      <c r="M25" s="381"/>
      <c r="N25" s="381"/>
      <c r="O25" s="382"/>
      <c r="P25" s="380"/>
      <c r="Q25" s="381"/>
      <c r="R25" s="381"/>
      <c r="S25" s="381"/>
      <c r="T25" s="381"/>
      <c r="U25" s="382"/>
      <c r="V25" s="380"/>
      <c r="W25" s="381"/>
      <c r="X25" s="381"/>
      <c r="Y25" s="381"/>
      <c r="Z25" s="381"/>
      <c r="AA25" s="382"/>
      <c r="AB25" s="363"/>
      <c r="AC25" s="360"/>
      <c r="AD25" s="358"/>
      <c r="AE25" s="358"/>
      <c r="AF25" s="358"/>
      <c r="AG25" s="359"/>
      <c r="AH25" s="371"/>
      <c r="AI25" s="372"/>
      <c r="AJ25" s="372"/>
      <c r="AK25" s="372"/>
      <c r="AL25" s="372"/>
      <c r="AM25" s="373"/>
      <c r="AN25" s="70"/>
      <c r="AO25" s="334"/>
      <c r="AP25" s="335"/>
      <c r="AQ25" s="335"/>
      <c r="AR25" s="335"/>
      <c r="AS25" s="335"/>
      <c r="AT25" s="336"/>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row>
    <row r="26" spans="1:80" x14ac:dyDescent="0.25">
      <c r="A26" s="70"/>
      <c r="B26" s="311"/>
      <c r="C26" s="311"/>
      <c r="D26" s="312"/>
      <c r="E26" s="352"/>
      <c r="F26" s="353"/>
      <c r="G26" s="353"/>
      <c r="H26" s="353"/>
      <c r="I26" s="354"/>
      <c r="J26" s="380" t="str">
        <f>IF(AND('Mapa final'!$H$46="Media",'Mapa final'!$L$46="Leve"),CONCATENATE("R",'Mapa final'!$A$46),"")</f>
        <v/>
      </c>
      <c r="K26" s="381"/>
      <c r="L26" s="381" t="str">
        <f>IF(AND('Mapa final'!$H$52="Media",'Mapa final'!$L$52="Leve"),CONCATENATE("R",'Mapa final'!$A$52),"")</f>
        <v/>
      </c>
      <c r="M26" s="381"/>
      <c r="N26" s="381" t="str">
        <f>IF(AND('Mapa final'!$H$58="Media",'Mapa final'!$L$58="Leve"),CONCATENATE("R",'Mapa final'!$A$58),"")</f>
        <v/>
      </c>
      <c r="O26" s="382"/>
      <c r="P26" s="380" t="str">
        <f>IF(AND('Mapa final'!$H$46="Media",'Mapa final'!$L$46="Menor"),CONCATENATE("R",'Mapa final'!$A$46),"")</f>
        <v/>
      </c>
      <c r="Q26" s="381"/>
      <c r="R26" s="381" t="str">
        <f>IF(AND('Mapa final'!$H$52="Media",'Mapa final'!$L$52="Menor"),CONCATENATE("R",'Mapa final'!$A$52),"")</f>
        <v/>
      </c>
      <c r="S26" s="381"/>
      <c r="T26" s="381" t="str">
        <f>IF(AND('Mapa final'!$H$58="Media",'Mapa final'!$L$58="Menor"),CONCATENATE("R",'Mapa final'!$A$58),"")</f>
        <v/>
      </c>
      <c r="U26" s="382"/>
      <c r="V26" s="380" t="str">
        <f>IF(AND('Mapa final'!$H$46="Media",'Mapa final'!$L$46="Moderado"),CONCATENATE("R",'Mapa final'!$A$46),"")</f>
        <v/>
      </c>
      <c r="W26" s="381"/>
      <c r="X26" s="381" t="str">
        <f>IF(AND('Mapa final'!$H$52="Media",'Mapa final'!$L$52="Moderado"),CONCATENATE("R",'Mapa final'!$A$52),"")</f>
        <v/>
      </c>
      <c r="Y26" s="381"/>
      <c r="Z26" s="381" t="str">
        <f>IF(AND('Mapa final'!$H$58="Media",'Mapa final'!$L$58="Moderado"),CONCATENATE("R",'Mapa final'!$A$58),"")</f>
        <v/>
      </c>
      <c r="AA26" s="382"/>
      <c r="AB26" s="363" t="str">
        <f>IF(AND('Mapa final'!$H$46="Media",'Mapa final'!$L$46="Mayor"),CONCATENATE("R",'Mapa final'!$A$46),"")</f>
        <v/>
      </c>
      <c r="AC26" s="360"/>
      <c r="AD26" s="358" t="str">
        <f>IF(AND('Mapa final'!$H$52="Media",'Mapa final'!$L$52="Mayor"),CONCATENATE("R",'Mapa final'!$A$52),"")</f>
        <v/>
      </c>
      <c r="AE26" s="358"/>
      <c r="AF26" s="358" t="str">
        <f>IF(AND('Mapa final'!$H$58="Media",'Mapa final'!$L$58="Mayor"),CONCATENATE("R",'Mapa final'!$A$58),"")</f>
        <v/>
      </c>
      <c r="AG26" s="359"/>
      <c r="AH26" s="371" t="str">
        <f>IF(AND('Mapa final'!$H$46="Media",'Mapa final'!$L$46="Catastrófico"),CONCATENATE("R",'Mapa final'!$A$46),"")</f>
        <v/>
      </c>
      <c r="AI26" s="372"/>
      <c r="AJ26" s="372" t="str">
        <f>IF(AND('Mapa final'!$H$52="Media",'Mapa final'!$L$52="Catastrófico"),CONCATENATE("R",'Mapa final'!$A$52),"")</f>
        <v/>
      </c>
      <c r="AK26" s="372"/>
      <c r="AL26" s="372" t="str">
        <f>IF(AND('Mapa final'!$H$58="Media",'Mapa final'!$L$58="Catastrófico"),CONCATENATE("R",'Mapa final'!$A$58),"")</f>
        <v/>
      </c>
      <c r="AM26" s="373"/>
      <c r="AN26" s="70"/>
      <c r="AO26" s="334"/>
      <c r="AP26" s="335"/>
      <c r="AQ26" s="335"/>
      <c r="AR26" s="335"/>
      <c r="AS26" s="335"/>
      <c r="AT26" s="336"/>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row>
    <row r="27" spans="1:80" x14ac:dyDescent="0.25">
      <c r="A27" s="70"/>
      <c r="B27" s="311"/>
      <c r="C27" s="311"/>
      <c r="D27" s="312"/>
      <c r="E27" s="352"/>
      <c r="F27" s="353"/>
      <c r="G27" s="353"/>
      <c r="H27" s="353"/>
      <c r="I27" s="354"/>
      <c r="J27" s="380"/>
      <c r="K27" s="381"/>
      <c r="L27" s="381"/>
      <c r="M27" s="381"/>
      <c r="N27" s="381"/>
      <c r="O27" s="382"/>
      <c r="P27" s="380"/>
      <c r="Q27" s="381"/>
      <c r="R27" s="381"/>
      <c r="S27" s="381"/>
      <c r="T27" s="381"/>
      <c r="U27" s="382"/>
      <c r="V27" s="380"/>
      <c r="W27" s="381"/>
      <c r="X27" s="381"/>
      <c r="Y27" s="381"/>
      <c r="Z27" s="381"/>
      <c r="AA27" s="382"/>
      <c r="AB27" s="363"/>
      <c r="AC27" s="360"/>
      <c r="AD27" s="358"/>
      <c r="AE27" s="358"/>
      <c r="AF27" s="358"/>
      <c r="AG27" s="359"/>
      <c r="AH27" s="371"/>
      <c r="AI27" s="372"/>
      <c r="AJ27" s="372"/>
      <c r="AK27" s="372"/>
      <c r="AL27" s="372"/>
      <c r="AM27" s="373"/>
      <c r="AN27" s="70"/>
      <c r="AO27" s="334"/>
      <c r="AP27" s="335"/>
      <c r="AQ27" s="335"/>
      <c r="AR27" s="335"/>
      <c r="AS27" s="335"/>
      <c r="AT27" s="336"/>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row>
    <row r="28" spans="1:80" x14ac:dyDescent="0.25">
      <c r="A28" s="70"/>
      <c r="B28" s="311"/>
      <c r="C28" s="311"/>
      <c r="D28" s="312"/>
      <c r="E28" s="352"/>
      <c r="F28" s="353"/>
      <c r="G28" s="353"/>
      <c r="H28" s="353"/>
      <c r="I28" s="354"/>
      <c r="J28" s="380" t="str">
        <f>IF(AND('Mapa final'!$H$64="Media",'Mapa final'!$L$64="Leve"),CONCATENATE("R",'Mapa final'!$A$64),"")</f>
        <v/>
      </c>
      <c r="K28" s="381"/>
      <c r="L28" s="381" t="str">
        <f>IF(AND('Mapa final'!$H$70="Media",'Mapa final'!$L$70="Leve"),CONCATENATE("R",'Mapa final'!$A$70),"")</f>
        <v/>
      </c>
      <c r="M28" s="381"/>
      <c r="N28" s="381" t="e">
        <f>IF(AND('Mapa final'!#REF!="Media",'Mapa final'!#REF!="Leve"),CONCATENATE("R",'Mapa final'!#REF!),"")</f>
        <v>#REF!</v>
      </c>
      <c r="O28" s="382"/>
      <c r="P28" s="380" t="str">
        <f>IF(AND('Mapa final'!$H$64="Media",'Mapa final'!$L$64="Menor"),CONCATENATE("R",'Mapa final'!$A$64),"")</f>
        <v/>
      </c>
      <c r="Q28" s="381"/>
      <c r="R28" s="381" t="str">
        <f>IF(AND('Mapa final'!$H$70="Media",'Mapa final'!$L$70="Menor"),CONCATENATE("R",'Mapa final'!$A$70),"")</f>
        <v/>
      </c>
      <c r="S28" s="381"/>
      <c r="T28" s="381" t="e">
        <f>IF(AND('Mapa final'!#REF!="Media",'Mapa final'!#REF!="Menor"),CONCATENATE("R",'Mapa final'!#REF!),"")</f>
        <v>#REF!</v>
      </c>
      <c r="U28" s="382"/>
      <c r="V28" s="380" t="str">
        <f>IF(AND('Mapa final'!$H$64="Media",'Mapa final'!$L$64="Moderado"),CONCATENATE("R",'Mapa final'!$A$64),"")</f>
        <v/>
      </c>
      <c r="W28" s="381"/>
      <c r="X28" s="381" t="str">
        <f>IF(AND('Mapa final'!$H$70="Media",'Mapa final'!$L$70="Moderado"),CONCATENATE("R",'Mapa final'!$A$70),"")</f>
        <v/>
      </c>
      <c r="Y28" s="381"/>
      <c r="Z28" s="381" t="e">
        <f>IF(AND('Mapa final'!#REF!="Media",'Mapa final'!#REF!="Moderado"),CONCATENATE("R",'Mapa final'!#REF!),"")</f>
        <v>#REF!</v>
      </c>
      <c r="AA28" s="382"/>
      <c r="AB28" s="363" t="str">
        <f>IF(AND('Mapa final'!$H$64="Media",'Mapa final'!$L$64="Mayor"),CONCATENATE("R",'Mapa final'!$A$64),"")</f>
        <v/>
      </c>
      <c r="AC28" s="360"/>
      <c r="AD28" s="358" t="str">
        <f>IF(AND('Mapa final'!$H$70="Media",'Mapa final'!$L$70="Mayor"),CONCATENATE("R",'Mapa final'!$A$70),"")</f>
        <v/>
      </c>
      <c r="AE28" s="358"/>
      <c r="AF28" s="358" t="e">
        <f>IF(AND('Mapa final'!#REF!="Media",'Mapa final'!#REF!="Mayor"),CONCATENATE("R",'Mapa final'!#REF!),"")</f>
        <v>#REF!</v>
      </c>
      <c r="AG28" s="359"/>
      <c r="AH28" s="371" t="str">
        <f>IF(AND('Mapa final'!$H$64="Media",'Mapa final'!$L$64="Catastrófico"),CONCATENATE("R",'Mapa final'!$A$64),"")</f>
        <v/>
      </c>
      <c r="AI28" s="372"/>
      <c r="AJ28" s="372" t="str">
        <f>IF(AND('Mapa final'!$H$70="Media",'Mapa final'!$L$70="Catastrófico"),CONCATENATE("R",'Mapa final'!$A$70),"")</f>
        <v/>
      </c>
      <c r="AK28" s="372"/>
      <c r="AL28" s="372" t="e">
        <f>IF(AND('Mapa final'!#REF!="Media",'Mapa final'!#REF!="Catastrófico"),CONCATENATE("R",'Mapa final'!#REF!),"")</f>
        <v>#REF!</v>
      </c>
      <c r="AM28" s="373"/>
      <c r="AN28" s="70"/>
      <c r="AO28" s="334"/>
      <c r="AP28" s="335"/>
      <c r="AQ28" s="335"/>
      <c r="AR28" s="335"/>
      <c r="AS28" s="335"/>
      <c r="AT28" s="336"/>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row>
    <row r="29" spans="1:80" ht="15.75" thickBot="1" x14ac:dyDescent="0.3">
      <c r="A29" s="70"/>
      <c r="B29" s="311"/>
      <c r="C29" s="311"/>
      <c r="D29" s="312"/>
      <c r="E29" s="355"/>
      <c r="F29" s="356"/>
      <c r="G29" s="356"/>
      <c r="H29" s="356"/>
      <c r="I29" s="357"/>
      <c r="J29" s="380"/>
      <c r="K29" s="381"/>
      <c r="L29" s="381"/>
      <c r="M29" s="381"/>
      <c r="N29" s="381"/>
      <c r="O29" s="382"/>
      <c r="P29" s="383"/>
      <c r="Q29" s="384"/>
      <c r="R29" s="384"/>
      <c r="S29" s="384"/>
      <c r="T29" s="384"/>
      <c r="U29" s="385"/>
      <c r="V29" s="383"/>
      <c r="W29" s="384"/>
      <c r="X29" s="384"/>
      <c r="Y29" s="384"/>
      <c r="Z29" s="384"/>
      <c r="AA29" s="385"/>
      <c r="AB29" s="368"/>
      <c r="AC29" s="369"/>
      <c r="AD29" s="369"/>
      <c r="AE29" s="369"/>
      <c r="AF29" s="369"/>
      <c r="AG29" s="370"/>
      <c r="AH29" s="374"/>
      <c r="AI29" s="375"/>
      <c r="AJ29" s="375"/>
      <c r="AK29" s="375"/>
      <c r="AL29" s="375"/>
      <c r="AM29" s="376"/>
      <c r="AN29" s="70"/>
      <c r="AO29" s="337"/>
      <c r="AP29" s="338"/>
      <c r="AQ29" s="338"/>
      <c r="AR29" s="338"/>
      <c r="AS29" s="338"/>
      <c r="AT29" s="339"/>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row>
    <row r="30" spans="1:80" x14ac:dyDescent="0.25">
      <c r="A30" s="70"/>
      <c r="B30" s="311"/>
      <c r="C30" s="311"/>
      <c r="D30" s="312"/>
      <c r="E30" s="349" t="s">
        <v>114</v>
      </c>
      <c r="F30" s="350"/>
      <c r="G30" s="350"/>
      <c r="H30" s="350"/>
      <c r="I30" s="350"/>
      <c r="J30" s="395" t="str">
        <f>IF(AND('Mapa final'!$H$10="Baja",'Mapa final'!$L$10="Leve"),CONCATENATE("R",'Mapa final'!$A$10),"")</f>
        <v/>
      </c>
      <c r="K30" s="396"/>
      <c r="L30" s="396" t="str">
        <f>IF(AND('Mapa final'!$H$16="Baja",'Mapa final'!$L$16="Leve"),CONCATENATE("R",'Mapa final'!$A$16),"")</f>
        <v/>
      </c>
      <c r="M30" s="396"/>
      <c r="N30" s="396" t="str">
        <f>IF(AND('Mapa final'!$H$22="Baja",'Mapa final'!$L$22="Leve"),CONCATENATE("R",'Mapa final'!$A$22),"")</f>
        <v/>
      </c>
      <c r="O30" s="397"/>
      <c r="P30" s="387" t="str">
        <f>IF(AND('Mapa final'!$H$10="Baja",'Mapa final'!$L$10="Menor"),CONCATENATE("R",'Mapa final'!$A$10),"")</f>
        <v/>
      </c>
      <c r="Q30" s="387"/>
      <c r="R30" s="387" t="str">
        <f>IF(AND('Mapa final'!$H$16="Baja",'Mapa final'!$L$16="Menor"),CONCATENATE("R",'Mapa final'!$A$16),"")</f>
        <v/>
      </c>
      <c r="S30" s="387"/>
      <c r="T30" s="387" t="str">
        <f>IF(AND('Mapa final'!$H$22="Baja",'Mapa final'!$L$22="Menor"),CONCATENATE("R",'Mapa final'!$A$22),"")</f>
        <v/>
      </c>
      <c r="U30" s="388"/>
      <c r="V30" s="386" t="str">
        <f>IF(AND('Mapa final'!$H$10="Baja",'Mapa final'!$L$10="Moderado"),CONCATENATE("R",'Mapa final'!$A$10),"")</f>
        <v/>
      </c>
      <c r="W30" s="387"/>
      <c r="X30" s="387" t="str">
        <f>IF(AND('Mapa final'!$H$16="Baja",'Mapa final'!$L$16="Moderado"),CONCATENATE("R",'Mapa final'!$A$16),"")</f>
        <v/>
      </c>
      <c r="Y30" s="387"/>
      <c r="Z30" s="387" t="str">
        <f>IF(AND('Mapa final'!$H$22="Baja",'Mapa final'!$L$22="Moderado"),CONCATENATE("R",'Mapa final'!$A$22),"")</f>
        <v/>
      </c>
      <c r="AA30" s="388"/>
      <c r="AB30" s="361" t="str">
        <f>IF(AND('Mapa final'!$H$10="Baja",'Mapa final'!$L$10="Mayor"),CONCATENATE("R",'Mapa final'!$A$10),"")</f>
        <v/>
      </c>
      <c r="AC30" s="362"/>
      <c r="AD30" s="362" t="str">
        <f>IF(AND('Mapa final'!$H$16="Baja",'Mapa final'!$L$16="Mayor"),CONCATENATE("R",'Mapa final'!$A$16),"")</f>
        <v/>
      </c>
      <c r="AE30" s="362"/>
      <c r="AF30" s="362" t="str">
        <f>IF(AND('Mapa final'!$H$22="Baja",'Mapa final'!$L$22="Mayor"),CONCATENATE("R",'Mapa final'!$A$22),"")</f>
        <v/>
      </c>
      <c r="AG30" s="364"/>
      <c r="AH30" s="377" t="str">
        <f>IF(AND('Mapa final'!$H$10="Baja",'Mapa final'!$L$10="Catastrófico"),CONCATENATE("R",'Mapa final'!$A$10),"")</f>
        <v/>
      </c>
      <c r="AI30" s="378"/>
      <c r="AJ30" s="378" t="str">
        <f>IF(AND('Mapa final'!$H$16="Baja",'Mapa final'!$L$16="Catastrófico"),CONCATENATE("R",'Mapa final'!$A$16),"")</f>
        <v/>
      </c>
      <c r="AK30" s="378"/>
      <c r="AL30" s="378" t="str">
        <f>IF(AND('Mapa final'!$H$22="Baja",'Mapa final'!$L$22="Catastrófico"),CONCATENATE("R",'Mapa final'!$A$22),"")</f>
        <v/>
      </c>
      <c r="AM30" s="379"/>
      <c r="AN30" s="70"/>
      <c r="AO30" s="340" t="s">
        <v>82</v>
      </c>
      <c r="AP30" s="341"/>
      <c r="AQ30" s="341"/>
      <c r="AR30" s="341"/>
      <c r="AS30" s="341"/>
      <c r="AT30" s="342"/>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row>
    <row r="31" spans="1:80" x14ac:dyDescent="0.25">
      <c r="A31" s="70"/>
      <c r="B31" s="311"/>
      <c r="C31" s="311"/>
      <c r="D31" s="312"/>
      <c r="E31" s="352"/>
      <c r="F31" s="353"/>
      <c r="G31" s="353"/>
      <c r="H31" s="353"/>
      <c r="I31" s="366"/>
      <c r="J31" s="391"/>
      <c r="K31" s="389"/>
      <c r="L31" s="389"/>
      <c r="M31" s="389"/>
      <c r="N31" s="389"/>
      <c r="O31" s="390"/>
      <c r="P31" s="381"/>
      <c r="Q31" s="381"/>
      <c r="R31" s="381"/>
      <c r="S31" s="381"/>
      <c r="T31" s="381"/>
      <c r="U31" s="382"/>
      <c r="V31" s="380"/>
      <c r="W31" s="381"/>
      <c r="X31" s="381"/>
      <c r="Y31" s="381"/>
      <c r="Z31" s="381"/>
      <c r="AA31" s="382"/>
      <c r="AB31" s="363"/>
      <c r="AC31" s="360"/>
      <c r="AD31" s="360"/>
      <c r="AE31" s="360"/>
      <c r="AF31" s="360"/>
      <c r="AG31" s="359"/>
      <c r="AH31" s="371"/>
      <c r="AI31" s="372"/>
      <c r="AJ31" s="372"/>
      <c r="AK31" s="372"/>
      <c r="AL31" s="372"/>
      <c r="AM31" s="373"/>
      <c r="AN31" s="70"/>
      <c r="AO31" s="343"/>
      <c r="AP31" s="344"/>
      <c r="AQ31" s="344"/>
      <c r="AR31" s="344"/>
      <c r="AS31" s="344"/>
      <c r="AT31" s="345"/>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row>
    <row r="32" spans="1:80" x14ac:dyDescent="0.25">
      <c r="A32" s="70"/>
      <c r="B32" s="311"/>
      <c r="C32" s="311"/>
      <c r="D32" s="312"/>
      <c r="E32" s="352"/>
      <c r="F32" s="353"/>
      <c r="G32" s="353"/>
      <c r="H32" s="353"/>
      <c r="I32" s="366"/>
      <c r="J32" s="391" t="str">
        <f>IF(AND('Mapa final'!$H$28="Baja",'Mapa final'!$L$28="Leve"),CONCATENATE("R",'Mapa final'!$A$28),"")</f>
        <v/>
      </c>
      <c r="K32" s="389"/>
      <c r="L32" s="389" t="str">
        <f>IF(AND('Mapa final'!$H$34="Baja",'Mapa final'!$L$34="Leve"),CONCATENATE("R",'Mapa final'!$A$34),"")</f>
        <v/>
      </c>
      <c r="M32" s="389"/>
      <c r="N32" s="389" t="str">
        <f>IF(AND('Mapa final'!$H$40="Baja",'Mapa final'!$L$40="Leve"),CONCATENATE("R",'Mapa final'!$A$40),"")</f>
        <v/>
      </c>
      <c r="O32" s="390"/>
      <c r="P32" s="381" t="str">
        <f>IF(AND('Mapa final'!$H$28="Baja",'Mapa final'!$L$28="Menor"),CONCATENATE("R",'Mapa final'!$A$28),"")</f>
        <v>R4</v>
      </c>
      <c r="Q32" s="381"/>
      <c r="R32" s="381" t="str">
        <f>IF(AND('Mapa final'!$H$34="Baja",'Mapa final'!$L$34="Menor"),CONCATENATE("R",'Mapa final'!$A$34),"")</f>
        <v>R5</v>
      </c>
      <c r="S32" s="381"/>
      <c r="T32" s="381" t="str">
        <f>IF(AND('Mapa final'!$H$40="Baja",'Mapa final'!$L$40="Menor"),CONCATENATE("R",'Mapa final'!$A$40),"")</f>
        <v/>
      </c>
      <c r="U32" s="382"/>
      <c r="V32" s="380" t="str">
        <f>IF(AND('Mapa final'!$H$28="Baja",'Mapa final'!$L$28="Moderado"),CONCATENATE("R",'Mapa final'!$A$28),"")</f>
        <v/>
      </c>
      <c r="W32" s="381"/>
      <c r="X32" s="381" t="str">
        <f>IF(AND('Mapa final'!$H$34="Baja",'Mapa final'!$L$34="Moderado"),CONCATENATE("R",'Mapa final'!$A$34),"")</f>
        <v/>
      </c>
      <c r="Y32" s="381"/>
      <c r="Z32" s="381" t="str">
        <f>IF(AND('Mapa final'!$H$40="Baja",'Mapa final'!$L$40="Moderado"),CONCATENATE("R",'Mapa final'!$A$40),"")</f>
        <v>R6</v>
      </c>
      <c r="AA32" s="382"/>
      <c r="AB32" s="363" t="str">
        <f>IF(AND('Mapa final'!$H$28="Baja",'Mapa final'!$L$28="Mayor"),CONCATENATE("R",'Mapa final'!$A$28),"")</f>
        <v/>
      </c>
      <c r="AC32" s="360"/>
      <c r="AD32" s="358" t="str">
        <f>IF(AND('Mapa final'!$H$34="Baja",'Mapa final'!$L$34="Mayor"),CONCATENATE("R",'Mapa final'!$A$34),"")</f>
        <v/>
      </c>
      <c r="AE32" s="358"/>
      <c r="AF32" s="358" t="str">
        <f>IF(AND('Mapa final'!$H$40="Baja",'Mapa final'!$L$40="Mayor"),CONCATENATE("R",'Mapa final'!$A$40),"")</f>
        <v/>
      </c>
      <c r="AG32" s="359"/>
      <c r="AH32" s="371" t="str">
        <f>IF(AND('Mapa final'!$H$28="Baja",'Mapa final'!$L$28="Catastrófico"),CONCATENATE("R",'Mapa final'!$A$28),"")</f>
        <v/>
      </c>
      <c r="AI32" s="372"/>
      <c r="AJ32" s="372" t="str">
        <f>IF(AND('Mapa final'!$H$34="Baja",'Mapa final'!$L$34="Catastrófico"),CONCATENATE("R",'Mapa final'!$A$34),"")</f>
        <v/>
      </c>
      <c r="AK32" s="372"/>
      <c r="AL32" s="372" t="str">
        <f>IF(AND('Mapa final'!$H$40="Baja",'Mapa final'!$L$40="Catastrófico"),CONCATENATE("R",'Mapa final'!$A$40),"")</f>
        <v/>
      </c>
      <c r="AM32" s="373"/>
      <c r="AN32" s="70"/>
      <c r="AO32" s="343"/>
      <c r="AP32" s="344"/>
      <c r="AQ32" s="344"/>
      <c r="AR32" s="344"/>
      <c r="AS32" s="344"/>
      <c r="AT32" s="345"/>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row>
    <row r="33" spans="1:80" x14ac:dyDescent="0.25">
      <c r="A33" s="70"/>
      <c r="B33" s="311"/>
      <c r="C33" s="311"/>
      <c r="D33" s="312"/>
      <c r="E33" s="352"/>
      <c r="F33" s="353"/>
      <c r="G33" s="353"/>
      <c r="H33" s="353"/>
      <c r="I33" s="366"/>
      <c r="J33" s="391"/>
      <c r="K33" s="389"/>
      <c r="L33" s="389"/>
      <c r="M33" s="389"/>
      <c r="N33" s="389"/>
      <c r="O33" s="390"/>
      <c r="P33" s="381"/>
      <c r="Q33" s="381"/>
      <c r="R33" s="381"/>
      <c r="S33" s="381"/>
      <c r="T33" s="381"/>
      <c r="U33" s="382"/>
      <c r="V33" s="380"/>
      <c r="W33" s="381"/>
      <c r="X33" s="381"/>
      <c r="Y33" s="381"/>
      <c r="Z33" s="381"/>
      <c r="AA33" s="382"/>
      <c r="AB33" s="363"/>
      <c r="AC33" s="360"/>
      <c r="AD33" s="358"/>
      <c r="AE33" s="358"/>
      <c r="AF33" s="358"/>
      <c r="AG33" s="359"/>
      <c r="AH33" s="371"/>
      <c r="AI33" s="372"/>
      <c r="AJ33" s="372"/>
      <c r="AK33" s="372"/>
      <c r="AL33" s="372"/>
      <c r="AM33" s="373"/>
      <c r="AN33" s="70"/>
      <c r="AO33" s="343"/>
      <c r="AP33" s="344"/>
      <c r="AQ33" s="344"/>
      <c r="AR33" s="344"/>
      <c r="AS33" s="344"/>
      <c r="AT33" s="345"/>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row>
    <row r="34" spans="1:80" x14ac:dyDescent="0.25">
      <c r="A34" s="70"/>
      <c r="B34" s="311"/>
      <c r="C34" s="311"/>
      <c r="D34" s="312"/>
      <c r="E34" s="352"/>
      <c r="F34" s="353"/>
      <c r="G34" s="353"/>
      <c r="H34" s="353"/>
      <c r="I34" s="366"/>
      <c r="J34" s="391" t="str">
        <f>IF(AND('Mapa final'!$H$46="Baja",'Mapa final'!$L$46="Leve"),CONCATENATE("R",'Mapa final'!$A$46),"")</f>
        <v/>
      </c>
      <c r="K34" s="389"/>
      <c r="L34" s="389" t="str">
        <f>IF(AND('Mapa final'!$H$52="Baja",'Mapa final'!$L$52="Leve"),CONCATENATE("R",'Mapa final'!$A$52),"")</f>
        <v/>
      </c>
      <c r="M34" s="389"/>
      <c r="N34" s="389" t="str">
        <f>IF(AND('Mapa final'!$H$58="Baja",'Mapa final'!$L$58="Leve"),CONCATENATE("R",'Mapa final'!$A$58),"")</f>
        <v/>
      </c>
      <c r="O34" s="390"/>
      <c r="P34" s="381" t="str">
        <f>IF(AND('Mapa final'!$H$46="Baja",'Mapa final'!$L$46="Menor"),CONCATENATE("R",'Mapa final'!$A$46),"")</f>
        <v/>
      </c>
      <c r="Q34" s="381"/>
      <c r="R34" s="381" t="str">
        <f>IF(AND('Mapa final'!$H$52="Baja",'Mapa final'!$L$52="Menor"),CONCATENATE("R",'Mapa final'!$A$52),"")</f>
        <v/>
      </c>
      <c r="S34" s="381"/>
      <c r="T34" s="381" t="str">
        <f>IF(AND('Mapa final'!$H$58="Baja",'Mapa final'!$L$58="Menor"),CONCATENATE("R",'Mapa final'!$A$58),"")</f>
        <v/>
      </c>
      <c r="U34" s="382"/>
      <c r="V34" s="380" t="str">
        <f>IF(AND('Mapa final'!$H$46="Baja",'Mapa final'!$L$46="Moderado"),CONCATENATE("R",'Mapa final'!$A$46),"")</f>
        <v/>
      </c>
      <c r="W34" s="381"/>
      <c r="X34" s="381" t="str">
        <f>IF(AND('Mapa final'!$H$52="Baja",'Mapa final'!$L$52="Moderado"),CONCATENATE("R",'Mapa final'!$A$52),"")</f>
        <v/>
      </c>
      <c r="Y34" s="381"/>
      <c r="Z34" s="381" t="str">
        <f>IF(AND('Mapa final'!$H$58="Baja",'Mapa final'!$L$58="Moderado"),CONCATENATE("R",'Mapa final'!$A$58),"")</f>
        <v/>
      </c>
      <c r="AA34" s="382"/>
      <c r="AB34" s="363" t="str">
        <f>IF(AND('Mapa final'!$H$46="Baja",'Mapa final'!$L$46="Mayor"),CONCATENATE("R",'Mapa final'!$A$46),"")</f>
        <v/>
      </c>
      <c r="AC34" s="360"/>
      <c r="AD34" s="358" t="str">
        <f>IF(AND('Mapa final'!$H$52="Baja",'Mapa final'!$L$52="Mayor"),CONCATENATE("R",'Mapa final'!$A$52),"")</f>
        <v/>
      </c>
      <c r="AE34" s="358"/>
      <c r="AF34" s="358" t="str">
        <f>IF(AND('Mapa final'!$H$58="Baja",'Mapa final'!$L$58="Mayor"),CONCATENATE("R",'Mapa final'!$A$58),"")</f>
        <v/>
      </c>
      <c r="AG34" s="359"/>
      <c r="AH34" s="371" t="str">
        <f>IF(AND('Mapa final'!$H$46="Baja",'Mapa final'!$L$46="Catastrófico"),CONCATENATE("R",'Mapa final'!$A$46),"")</f>
        <v/>
      </c>
      <c r="AI34" s="372"/>
      <c r="AJ34" s="372" t="str">
        <f>IF(AND('Mapa final'!$H$52="Baja",'Mapa final'!$L$52="Catastrófico"),CONCATENATE("R",'Mapa final'!$A$52),"")</f>
        <v/>
      </c>
      <c r="AK34" s="372"/>
      <c r="AL34" s="372" t="str">
        <f>IF(AND('Mapa final'!$H$58="Baja",'Mapa final'!$L$58="Catastrófico"),CONCATENATE("R",'Mapa final'!$A$58),"")</f>
        <v/>
      </c>
      <c r="AM34" s="373"/>
      <c r="AN34" s="70"/>
      <c r="AO34" s="343"/>
      <c r="AP34" s="344"/>
      <c r="AQ34" s="344"/>
      <c r="AR34" s="344"/>
      <c r="AS34" s="344"/>
      <c r="AT34" s="345"/>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row>
    <row r="35" spans="1:80" x14ac:dyDescent="0.25">
      <c r="A35" s="70"/>
      <c r="B35" s="311"/>
      <c r="C35" s="311"/>
      <c r="D35" s="312"/>
      <c r="E35" s="352"/>
      <c r="F35" s="353"/>
      <c r="G35" s="353"/>
      <c r="H35" s="353"/>
      <c r="I35" s="366"/>
      <c r="J35" s="391"/>
      <c r="K35" s="389"/>
      <c r="L35" s="389"/>
      <c r="M35" s="389"/>
      <c r="N35" s="389"/>
      <c r="O35" s="390"/>
      <c r="P35" s="381"/>
      <c r="Q35" s="381"/>
      <c r="R35" s="381"/>
      <c r="S35" s="381"/>
      <c r="T35" s="381"/>
      <c r="U35" s="382"/>
      <c r="V35" s="380"/>
      <c r="W35" s="381"/>
      <c r="X35" s="381"/>
      <c r="Y35" s="381"/>
      <c r="Z35" s="381"/>
      <c r="AA35" s="382"/>
      <c r="AB35" s="363"/>
      <c r="AC35" s="360"/>
      <c r="AD35" s="358"/>
      <c r="AE35" s="358"/>
      <c r="AF35" s="358"/>
      <c r="AG35" s="359"/>
      <c r="AH35" s="371"/>
      <c r="AI35" s="372"/>
      <c r="AJ35" s="372"/>
      <c r="AK35" s="372"/>
      <c r="AL35" s="372"/>
      <c r="AM35" s="373"/>
      <c r="AN35" s="70"/>
      <c r="AO35" s="343"/>
      <c r="AP35" s="344"/>
      <c r="AQ35" s="344"/>
      <c r="AR35" s="344"/>
      <c r="AS35" s="344"/>
      <c r="AT35" s="345"/>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row>
    <row r="36" spans="1:80" x14ac:dyDescent="0.25">
      <c r="A36" s="70"/>
      <c r="B36" s="311"/>
      <c r="C36" s="311"/>
      <c r="D36" s="312"/>
      <c r="E36" s="352"/>
      <c r="F36" s="353"/>
      <c r="G36" s="353"/>
      <c r="H36" s="353"/>
      <c r="I36" s="366"/>
      <c r="J36" s="391" t="str">
        <f>IF(AND('Mapa final'!$H$64="Baja",'Mapa final'!$L$64="Leve"),CONCATENATE("R",'Mapa final'!$A$64),"")</f>
        <v/>
      </c>
      <c r="K36" s="389"/>
      <c r="L36" s="389" t="str">
        <f>IF(AND('Mapa final'!$H$70="Baja",'Mapa final'!$L$70="Leve"),CONCATENATE("R",'Mapa final'!$A$70),"")</f>
        <v/>
      </c>
      <c r="M36" s="389"/>
      <c r="N36" s="389" t="e">
        <f>IF(AND('Mapa final'!#REF!="Baja",'Mapa final'!#REF!="Leve"),CONCATENATE("R",'Mapa final'!#REF!),"")</f>
        <v>#REF!</v>
      </c>
      <c r="O36" s="390"/>
      <c r="P36" s="381" t="str">
        <f>IF(AND('Mapa final'!$H$64="Baja",'Mapa final'!$L$64="Menor"),CONCATENATE("R",'Mapa final'!$A$64),"")</f>
        <v/>
      </c>
      <c r="Q36" s="381"/>
      <c r="R36" s="381" t="str">
        <f>IF(AND('Mapa final'!$H$70="Baja",'Mapa final'!$L$70="Menor"),CONCATENATE("R",'Mapa final'!$A$70),"")</f>
        <v/>
      </c>
      <c r="S36" s="381"/>
      <c r="T36" s="381" t="e">
        <f>IF(AND('Mapa final'!#REF!="Baja",'Mapa final'!#REF!="Menor"),CONCATENATE("R",'Mapa final'!#REF!),"")</f>
        <v>#REF!</v>
      </c>
      <c r="U36" s="382"/>
      <c r="V36" s="380" t="str">
        <f>IF(AND('Mapa final'!$H$64="Baja",'Mapa final'!$L$64="Moderado"),CONCATENATE("R",'Mapa final'!$A$64),"")</f>
        <v/>
      </c>
      <c r="W36" s="381"/>
      <c r="X36" s="381" t="str">
        <f>IF(AND('Mapa final'!$H$70="Baja",'Mapa final'!$L$70="Moderado"),CONCATENATE("R",'Mapa final'!$A$70),"")</f>
        <v/>
      </c>
      <c r="Y36" s="381"/>
      <c r="Z36" s="381" t="e">
        <f>IF(AND('Mapa final'!#REF!="Baja",'Mapa final'!#REF!="Moderado"),CONCATENATE("R",'Mapa final'!#REF!),"")</f>
        <v>#REF!</v>
      </c>
      <c r="AA36" s="382"/>
      <c r="AB36" s="363" t="str">
        <f>IF(AND('Mapa final'!$H$64="Baja",'Mapa final'!$L$64="Mayor"),CONCATENATE("R",'Mapa final'!$A$64),"")</f>
        <v/>
      </c>
      <c r="AC36" s="360"/>
      <c r="AD36" s="358" t="str">
        <f>IF(AND('Mapa final'!$H$70="Baja",'Mapa final'!$L$70="Mayor"),CONCATENATE("R",'Mapa final'!$A$70),"")</f>
        <v/>
      </c>
      <c r="AE36" s="358"/>
      <c r="AF36" s="358" t="e">
        <f>IF(AND('Mapa final'!#REF!="Baja",'Mapa final'!#REF!="Mayor"),CONCATENATE("R",'Mapa final'!#REF!),"")</f>
        <v>#REF!</v>
      </c>
      <c r="AG36" s="359"/>
      <c r="AH36" s="371" t="str">
        <f>IF(AND('Mapa final'!$H$64="Baja",'Mapa final'!$L$64="Catastrófico"),CONCATENATE("R",'Mapa final'!$A$64),"")</f>
        <v/>
      </c>
      <c r="AI36" s="372"/>
      <c r="AJ36" s="372" t="str">
        <f>IF(AND('Mapa final'!$H$70="Baja",'Mapa final'!$L$70="Catastrófico"),CONCATENATE("R",'Mapa final'!$A$70),"")</f>
        <v/>
      </c>
      <c r="AK36" s="372"/>
      <c r="AL36" s="372" t="e">
        <f>IF(AND('Mapa final'!#REF!="Baja",'Mapa final'!#REF!="Catastrófico"),CONCATENATE("R",'Mapa final'!#REF!),"")</f>
        <v>#REF!</v>
      </c>
      <c r="AM36" s="373"/>
      <c r="AN36" s="70"/>
      <c r="AO36" s="343"/>
      <c r="AP36" s="344"/>
      <c r="AQ36" s="344"/>
      <c r="AR36" s="344"/>
      <c r="AS36" s="344"/>
      <c r="AT36" s="345"/>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row>
    <row r="37" spans="1:80" ht="15.75" thickBot="1" x14ac:dyDescent="0.3">
      <c r="A37" s="70"/>
      <c r="B37" s="311"/>
      <c r="C37" s="311"/>
      <c r="D37" s="312"/>
      <c r="E37" s="355"/>
      <c r="F37" s="356"/>
      <c r="G37" s="356"/>
      <c r="H37" s="356"/>
      <c r="I37" s="356"/>
      <c r="J37" s="392"/>
      <c r="K37" s="393"/>
      <c r="L37" s="393"/>
      <c r="M37" s="393"/>
      <c r="N37" s="393"/>
      <c r="O37" s="394"/>
      <c r="P37" s="384"/>
      <c r="Q37" s="384"/>
      <c r="R37" s="384"/>
      <c r="S37" s="384"/>
      <c r="T37" s="384"/>
      <c r="U37" s="385"/>
      <c r="V37" s="383"/>
      <c r="W37" s="384"/>
      <c r="X37" s="384"/>
      <c r="Y37" s="384"/>
      <c r="Z37" s="384"/>
      <c r="AA37" s="385"/>
      <c r="AB37" s="368"/>
      <c r="AC37" s="369"/>
      <c r="AD37" s="369"/>
      <c r="AE37" s="369"/>
      <c r="AF37" s="369"/>
      <c r="AG37" s="370"/>
      <c r="AH37" s="374"/>
      <c r="AI37" s="375"/>
      <c r="AJ37" s="375"/>
      <c r="AK37" s="375"/>
      <c r="AL37" s="375"/>
      <c r="AM37" s="376"/>
      <c r="AN37" s="70"/>
      <c r="AO37" s="346"/>
      <c r="AP37" s="347"/>
      <c r="AQ37" s="347"/>
      <c r="AR37" s="347"/>
      <c r="AS37" s="347"/>
      <c r="AT37" s="348"/>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row>
    <row r="38" spans="1:80" x14ac:dyDescent="0.25">
      <c r="A38" s="70"/>
      <c r="B38" s="311"/>
      <c r="C38" s="311"/>
      <c r="D38" s="312"/>
      <c r="E38" s="349" t="s">
        <v>113</v>
      </c>
      <c r="F38" s="350"/>
      <c r="G38" s="350"/>
      <c r="H38" s="350"/>
      <c r="I38" s="351"/>
      <c r="J38" s="395" t="str">
        <f>IF(AND('Mapa final'!$H$10="Muy Baja",'Mapa final'!$L$10="Leve"),CONCATENATE("R",'Mapa final'!$A$10),"")</f>
        <v/>
      </c>
      <c r="K38" s="396"/>
      <c r="L38" s="396" t="str">
        <f>IF(AND('Mapa final'!$H$16="Muy Baja",'Mapa final'!$L$16="Leve"),CONCATENATE("R",'Mapa final'!$A$16),"")</f>
        <v/>
      </c>
      <c r="M38" s="396"/>
      <c r="N38" s="396" t="str">
        <f>IF(AND('Mapa final'!$H$22="Muy Baja",'Mapa final'!$L$22="Leve"),CONCATENATE("R",'Mapa final'!$A$22),"")</f>
        <v/>
      </c>
      <c r="O38" s="397"/>
      <c r="P38" s="395" t="str">
        <f>IF(AND('Mapa final'!$H$10="Muy Baja",'Mapa final'!$L$10="Menor"),CONCATENATE("R",'Mapa final'!$A$10),"")</f>
        <v/>
      </c>
      <c r="Q38" s="396"/>
      <c r="R38" s="396" t="str">
        <f>IF(AND('Mapa final'!$H$16="Muy Baja",'Mapa final'!$L$16="Menor"),CONCATENATE("R",'Mapa final'!$A$16),"")</f>
        <v/>
      </c>
      <c r="S38" s="396"/>
      <c r="T38" s="396" t="str">
        <f>IF(AND('Mapa final'!$H$22="Muy Baja",'Mapa final'!$L$22="Menor"),CONCATENATE("R",'Mapa final'!$A$22),"")</f>
        <v/>
      </c>
      <c r="U38" s="397"/>
      <c r="V38" s="386" t="str">
        <f>IF(AND('Mapa final'!$H$10="Muy Baja",'Mapa final'!$L$10="Moderado"),CONCATENATE("R",'Mapa final'!$A$10),"")</f>
        <v/>
      </c>
      <c r="W38" s="387"/>
      <c r="X38" s="387" t="str">
        <f>IF(AND('Mapa final'!$H$16="Muy Baja",'Mapa final'!$L$16="Moderado"),CONCATENATE("R",'Mapa final'!$A$16),"")</f>
        <v/>
      </c>
      <c r="Y38" s="387"/>
      <c r="Z38" s="387" t="str">
        <f>IF(AND('Mapa final'!$H$22="Muy Baja",'Mapa final'!$L$22="Moderado"),CONCATENATE("R",'Mapa final'!$A$22),"")</f>
        <v/>
      </c>
      <c r="AA38" s="388"/>
      <c r="AB38" s="361" t="str">
        <f>IF(AND('Mapa final'!$H$10="Muy Baja",'Mapa final'!$L$10="Mayor"),CONCATENATE("R",'Mapa final'!$A$10),"")</f>
        <v/>
      </c>
      <c r="AC38" s="362"/>
      <c r="AD38" s="362" t="str">
        <f>IF(AND('Mapa final'!$H$16="Muy Baja",'Mapa final'!$L$16="Mayor"),CONCATENATE("R",'Mapa final'!$A$16),"")</f>
        <v/>
      </c>
      <c r="AE38" s="362"/>
      <c r="AF38" s="362" t="str">
        <f>IF(AND('Mapa final'!$H$22="Muy Baja",'Mapa final'!$L$22="Mayor"),CONCATENATE("R",'Mapa final'!$A$22),"")</f>
        <v/>
      </c>
      <c r="AG38" s="364"/>
      <c r="AH38" s="377" t="str">
        <f>IF(AND('Mapa final'!$H$10="Muy Baja",'Mapa final'!$L$10="Catastrófico"),CONCATENATE("R",'Mapa final'!$A$10),"")</f>
        <v/>
      </c>
      <c r="AI38" s="378"/>
      <c r="AJ38" s="378" t="str">
        <f>IF(AND('Mapa final'!$H$16="Muy Baja",'Mapa final'!$L$16="Catastrófico"),CONCATENATE("R",'Mapa final'!$A$16),"")</f>
        <v/>
      </c>
      <c r="AK38" s="378"/>
      <c r="AL38" s="378" t="str">
        <f>IF(AND('Mapa final'!$H$22="Muy Baja",'Mapa final'!$L$22="Catastrófico"),CONCATENATE("R",'Mapa final'!$A$22),"")</f>
        <v/>
      </c>
      <c r="AM38" s="379"/>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row>
    <row r="39" spans="1:80" x14ac:dyDescent="0.25">
      <c r="A39" s="70"/>
      <c r="B39" s="311"/>
      <c r="C39" s="311"/>
      <c r="D39" s="312"/>
      <c r="E39" s="352"/>
      <c r="F39" s="353"/>
      <c r="G39" s="353"/>
      <c r="H39" s="353"/>
      <c r="I39" s="354"/>
      <c r="J39" s="391"/>
      <c r="K39" s="389"/>
      <c r="L39" s="389"/>
      <c r="M39" s="389"/>
      <c r="N39" s="389"/>
      <c r="O39" s="390"/>
      <c r="P39" s="391"/>
      <c r="Q39" s="389"/>
      <c r="R39" s="389"/>
      <c r="S39" s="389"/>
      <c r="T39" s="389"/>
      <c r="U39" s="390"/>
      <c r="V39" s="380"/>
      <c r="W39" s="381"/>
      <c r="X39" s="381"/>
      <c r="Y39" s="381"/>
      <c r="Z39" s="381"/>
      <c r="AA39" s="382"/>
      <c r="AB39" s="363"/>
      <c r="AC39" s="360"/>
      <c r="AD39" s="360"/>
      <c r="AE39" s="360"/>
      <c r="AF39" s="360"/>
      <c r="AG39" s="359"/>
      <c r="AH39" s="371"/>
      <c r="AI39" s="372"/>
      <c r="AJ39" s="372"/>
      <c r="AK39" s="372"/>
      <c r="AL39" s="372"/>
      <c r="AM39" s="373"/>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row>
    <row r="40" spans="1:80" x14ac:dyDescent="0.25">
      <c r="A40" s="70"/>
      <c r="B40" s="311"/>
      <c r="C40" s="311"/>
      <c r="D40" s="312"/>
      <c r="E40" s="352"/>
      <c r="F40" s="353"/>
      <c r="G40" s="353"/>
      <c r="H40" s="353"/>
      <c r="I40" s="354"/>
      <c r="J40" s="391" t="str">
        <f>IF(AND('Mapa final'!$H$28="Muy Baja",'Mapa final'!$L$28="Leve"),CONCATENATE("R",'Mapa final'!$A$28),"")</f>
        <v/>
      </c>
      <c r="K40" s="389"/>
      <c r="L40" s="389" t="str">
        <f>IF(AND('Mapa final'!$H$34="Muy Baja",'Mapa final'!$L$34="Leve"),CONCATENATE("R",'Mapa final'!$A$34),"")</f>
        <v/>
      </c>
      <c r="M40" s="389"/>
      <c r="N40" s="389" t="str">
        <f>IF(AND('Mapa final'!$H$40="Muy Baja",'Mapa final'!$L$40="Leve"),CONCATENATE("R",'Mapa final'!$A$40),"")</f>
        <v/>
      </c>
      <c r="O40" s="390"/>
      <c r="P40" s="391" t="str">
        <f>IF(AND('Mapa final'!$H$28="Muy Baja",'Mapa final'!$L$28="Menor"),CONCATENATE("R",'Mapa final'!$A$28),"")</f>
        <v/>
      </c>
      <c r="Q40" s="389"/>
      <c r="R40" s="389" t="str">
        <f>IF(AND('Mapa final'!$H$34="Muy Baja",'Mapa final'!$L$34="Menor"),CONCATENATE("R",'Mapa final'!$A$34),"")</f>
        <v/>
      </c>
      <c r="S40" s="389"/>
      <c r="T40" s="389" t="str">
        <f>IF(AND('Mapa final'!$H$40="Muy Baja",'Mapa final'!$L$40="Menor"),CONCATENATE("R",'Mapa final'!$A$40),"")</f>
        <v/>
      </c>
      <c r="U40" s="390"/>
      <c r="V40" s="380" t="str">
        <f>IF(AND('Mapa final'!$H$28="Muy Baja",'Mapa final'!$L$28="Moderado"),CONCATENATE("R",'Mapa final'!$A$28),"")</f>
        <v/>
      </c>
      <c r="W40" s="381"/>
      <c r="X40" s="381" t="str">
        <f>IF(AND('Mapa final'!$H$34="Muy Baja",'Mapa final'!$L$34="Moderado"),CONCATENATE("R",'Mapa final'!$A$34),"")</f>
        <v/>
      </c>
      <c r="Y40" s="381"/>
      <c r="Z40" s="381" t="str">
        <f>IF(AND('Mapa final'!$H$40="Muy Baja",'Mapa final'!$L$40="Moderado"),CONCATENATE("R",'Mapa final'!$A$40),"")</f>
        <v/>
      </c>
      <c r="AA40" s="382"/>
      <c r="AB40" s="363" t="str">
        <f>IF(AND('Mapa final'!$H$28="Muy Baja",'Mapa final'!$L$28="Mayor"),CONCATENATE("R",'Mapa final'!$A$28),"")</f>
        <v/>
      </c>
      <c r="AC40" s="360"/>
      <c r="AD40" s="358" t="str">
        <f>IF(AND('Mapa final'!$H$34="Muy Baja",'Mapa final'!$L$34="Mayor"),CONCATENATE("R",'Mapa final'!$A$34),"")</f>
        <v/>
      </c>
      <c r="AE40" s="358"/>
      <c r="AF40" s="358" t="str">
        <f>IF(AND('Mapa final'!$H$40="Muy Baja",'Mapa final'!$L$40="Mayor"),CONCATENATE("R",'Mapa final'!$A$40),"")</f>
        <v/>
      </c>
      <c r="AG40" s="359"/>
      <c r="AH40" s="371" t="str">
        <f>IF(AND('Mapa final'!$H$28="Muy Baja",'Mapa final'!$L$28="Catastrófico"),CONCATENATE("R",'Mapa final'!$A$28),"")</f>
        <v/>
      </c>
      <c r="AI40" s="372"/>
      <c r="AJ40" s="372" t="str">
        <f>IF(AND('Mapa final'!$H$34="Muy Baja",'Mapa final'!$L$34="Catastrófico"),CONCATENATE("R",'Mapa final'!$A$34),"")</f>
        <v/>
      </c>
      <c r="AK40" s="372"/>
      <c r="AL40" s="372" t="str">
        <f>IF(AND('Mapa final'!$H$40="Muy Baja",'Mapa final'!$L$40="Catastrófico"),CONCATENATE("R",'Mapa final'!$A$40),"")</f>
        <v/>
      </c>
      <c r="AM40" s="373"/>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row>
    <row r="41" spans="1:80" x14ac:dyDescent="0.25">
      <c r="A41" s="70"/>
      <c r="B41" s="311"/>
      <c r="C41" s="311"/>
      <c r="D41" s="312"/>
      <c r="E41" s="352"/>
      <c r="F41" s="353"/>
      <c r="G41" s="353"/>
      <c r="H41" s="353"/>
      <c r="I41" s="354"/>
      <c r="J41" s="391"/>
      <c r="K41" s="389"/>
      <c r="L41" s="389"/>
      <c r="M41" s="389"/>
      <c r="N41" s="389"/>
      <c r="O41" s="390"/>
      <c r="P41" s="391"/>
      <c r="Q41" s="389"/>
      <c r="R41" s="389"/>
      <c r="S41" s="389"/>
      <c r="T41" s="389"/>
      <c r="U41" s="390"/>
      <c r="V41" s="380"/>
      <c r="W41" s="381"/>
      <c r="X41" s="381"/>
      <c r="Y41" s="381"/>
      <c r="Z41" s="381"/>
      <c r="AA41" s="382"/>
      <c r="AB41" s="363"/>
      <c r="AC41" s="360"/>
      <c r="AD41" s="358"/>
      <c r="AE41" s="358"/>
      <c r="AF41" s="358"/>
      <c r="AG41" s="359"/>
      <c r="AH41" s="371"/>
      <c r="AI41" s="372"/>
      <c r="AJ41" s="372"/>
      <c r="AK41" s="372"/>
      <c r="AL41" s="372"/>
      <c r="AM41" s="373"/>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row>
    <row r="42" spans="1:80" x14ac:dyDescent="0.25">
      <c r="A42" s="70"/>
      <c r="B42" s="311"/>
      <c r="C42" s="311"/>
      <c r="D42" s="312"/>
      <c r="E42" s="352"/>
      <c r="F42" s="353"/>
      <c r="G42" s="353"/>
      <c r="H42" s="353"/>
      <c r="I42" s="354"/>
      <c r="J42" s="391" t="str">
        <f>IF(AND('Mapa final'!$H$46="Muy Baja",'Mapa final'!$L$46="Leve"),CONCATENATE("R",'Mapa final'!$A$46),"")</f>
        <v/>
      </c>
      <c r="K42" s="389"/>
      <c r="L42" s="389" t="str">
        <f>IF(AND('Mapa final'!$H$52="Muy Baja",'Mapa final'!$L$52="Leve"),CONCATENATE("R",'Mapa final'!$A$52),"")</f>
        <v/>
      </c>
      <c r="M42" s="389"/>
      <c r="N42" s="389" t="str">
        <f>IF(AND('Mapa final'!$H$58="Muy Baja",'Mapa final'!$L$58="Leve"),CONCATENATE("R",'Mapa final'!$A$58),"")</f>
        <v/>
      </c>
      <c r="O42" s="390"/>
      <c r="P42" s="391" t="str">
        <f>IF(AND('Mapa final'!$H$46="Muy Baja",'Mapa final'!$L$46="Menor"),CONCATENATE("R",'Mapa final'!$A$46),"")</f>
        <v/>
      </c>
      <c r="Q42" s="389"/>
      <c r="R42" s="389" t="str">
        <f>IF(AND('Mapa final'!$H$52="Muy Baja",'Mapa final'!$L$52="Menor"),CONCATENATE("R",'Mapa final'!$A$52),"")</f>
        <v/>
      </c>
      <c r="S42" s="389"/>
      <c r="T42" s="389" t="str">
        <f>IF(AND('Mapa final'!$H$58="Muy Baja",'Mapa final'!$L$58="Menor"),CONCATENATE("R",'Mapa final'!$A$58),"")</f>
        <v/>
      </c>
      <c r="U42" s="390"/>
      <c r="V42" s="380" t="str">
        <f>IF(AND('Mapa final'!$H$46="Muy Baja",'Mapa final'!$L$46="Moderado"),CONCATENATE("R",'Mapa final'!$A$46),"")</f>
        <v/>
      </c>
      <c r="W42" s="381"/>
      <c r="X42" s="381" t="str">
        <f>IF(AND('Mapa final'!$H$52="Muy Baja",'Mapa final'!$L$52="Moderado"),CONCATENATE("R",'Mapa final'!$A$52),"")</f>
        <v/>
      </c>
      <c r="Y42" s="381"/>
      <c r="Z42" s="381" t="str">
        <f>IF(AND('Mapa final'!$H$58="Muy Baja",'Mapa final'!$L$58="Moderado"),CONCATENATE("R",'Mapa final'!$A$58),"")</f>
        <v/>
      </c>
      <c r="AA42" s="382"/>
      <c r="AB42" s="363" t="str">
        <f>IF(AND('Mapa final'!$H$46="Muy Baja",'Mapa final'!$L$46="Mayor"),CONCATENATE("R",'Mapa final'!$A$46),"")</f>
        <v/>
      </c>
      <c r="AC42" s="360"/>
      <c r="AD42" s="358" t="str">
        <f>IF(AND('Mapa final'!$H$52="Muy Baja",'Mapa final'!$L$52="Mayor"),CONCATENATE("R",'Mapa final'!$A$52),"")</f>
        <v/>
      </c>
      <c r="AE42" s="358"/>
      <c r="AF42" s="358" t="str">
        <f>IF(AND('Mapa final'!$H$58="Muy Baja",'Mapa final'!$L$58="Mayor"),CONCATENATE("R",'Mapa final'!$A$58),"")</f>
        <v/>
      </c>
      <c r="AG42" s="359"/>
      <c r="AH42" s="371" t="str">
        <f>IF(AND('Mapa final'!$H$46="Muy Baja",'Mapa final'!$L$46="Catastrófico"),CONCATENATE("R",'Mapa final'!$A$46),"")</f>
        <v/>
      </c>
      <c r="AI42" s="372"/>
      <c r="AJ42" s="372" t="str">
        <f>IF(AND('Mapa final'!$H$52="Muy Baja",'Mapa final'!$L$52="Catastrófico"),CONCATENATE("R",'Mapa final'!$A$52),"")</f>
        <v/>
      </c>
      <c r="AK42" s="372"/>
      <c r="AL42" s="372" t="str">
        <f>IF(AND('Mapa final'!$H$58="Muy Baja",'Mapa final'!$L$58="Catastrófico"),CONCATENATE("R",'Mapa final'!$A$58),"")</f>
        <v/>
      </c>
      <c r="AM42" s="373"/>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row>
    <row r="43" spans="1:80" x14ac:dyDescent="0.25">
      <c r="A43" s="70"/>
      <c r="B43" s="311"/>
      <c r="C43" s="311"/>
      <c r="D43" s="312"/>
      <c r="E43" s="352"/>
      <c r="F43" s="353"/>
      <c r="G43" s="353"/>
      <c r="H43" s="353"/>
      <c r="I43" s="354"/>
      <c r="J43" s="391"/>
      <c r="K43" s="389"/>
      <c r="L43" s="389"/>
      <c r="M43" s="389"/>
      <c r="N43" s="389"/>
      <c r="O43" s="390"/>
      <c r="P43" s="391"/>
      <c r="Q43" s="389"/>
      <c r="R43" s="389"/>
      <c r="S43" s="389"/>
      <c r="T43" s="389"/>
      <c r="U43" s="390"/>
      <c r="V43" s="380"/>
      <c r="W43" s="381"/>
      <c r="X43" s="381"/>
      <c r="Y43" s="381"/>
      <c r="Z43" s="381"/>
      <c r="AA43" s="382"/>
      <c r="AB43" s="363"/>
      <c r="AC43" s="360"/>
      <c r="AD43" s="358"/>
      <c r="AE43" s="358"/>
      <c r="AF43" s="358"/>
      <c r="AG43" s="359"/>
      <c r="AH43" s="371"/>
      <c r="AI43" s="372"/>
      <c r="AJ43" s="372"/>
      <c r="AK43" s="372"/>
      <c r="AL43" s="372"/>
      <c r="AM43" s="373"/>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row>
    <row r="44" spans="1:80" x14ac:dyDescent="0.25">
      <c r="A44" s="70"/>
      <c r="B44" s="311"/>
      <c r="C44" s="311"/>
      <c r="D44" s="312"/>
      <c r="E44" s="352"/>
      <c r="F44" s="353"/>
      <c r="G44" s="353"/>
      <c r="H44" s="353"/>
      <c r="I44" s="354"/>
      <c r="J44" s="391" t="str">
        <f>IF(AND('Mapa final'!$H$64="Muy Baja",'Mapa final'!$L$64="Leve"),CONCATENATE("R",'Mapa final'!$A$64),"")</f>
        <v/>
      </c>
      <c r="K44" s="389"/>
      <c r="L44" s="389" t="str">
        <f>IF(AND('Mapa final'!$H$70="Muy Baja",'Mapa final'!$L$70="Leve"),CONCATENATE("R",'Mapa final'!$A$70),"")</f>
        <v/>
      </c>
      <c r="M44" s="389"/>
      <c r="N44" s="389" t="e">
        <f>IF(AND('Mapa final'!#REF!="Muy Baja",'Mapa final'!#REF!="Leve"),CONCATENATE("R",'Mapa final'!#REF!),"")</f>
        <v>#REF!</v>
      </c>
      <c r="O44" s="390"/>
      <c r="P44" s="391" t="str">
        <f>IF(AND('Mapa final'!$H$64="Muy Baja",'Mapa final'!$L$64="Menor"),CONCATENATE("R",'Mapa final'!$A$64),"")</f>
        <v/>
      </c>
      <c r="Q44" s="389"/>
      <c r="R44" s="389" t="str">
        <f>IF(AND('Mapa final'!$H$70="Muy Baja",'Mapa final'!$L$70="Menor"),CONCATENATE("R",'Mapa final'!$A$70),"")</f>
        <v/>
      </c>
      <c r="S44" s="389"/>
      <c r="T44" s="389" t="e">
        <f>IF(AND('Mapa final'!#REF!="Muy Baja",'Mapa final'!#REF!="Menor"),CONCATENATE("R",'Mapa final'!#REF!),"")</f>
        <v>#REF!</v>
      </c>
      <c r="U44" s="390"/>
      <c r="V44" s="380" t="str">
        <f>IF(AND('Mapa final'!$H$64="Muy Baja",'Mapa final'!$L$64="Moderado"),CONCATENATE("R",'Mapa final'!$A$64),"")</f>
        <v/>
      </c>
      <c r="W44" s="381"/>
      <c r="X44" s="381" t="str">
        <f>IF(AND('Mapa final'!$H$70="Muy Baja",'Mapa final'!$L$70="Moderado"),CONCATENATE("R",'Mapa final'!$A$70),"")</f>
        <v/>
      </c>
      <c r="Y44" s="381"/>
      <c r="Z44" s="381" t="e">
        <f>IF(AND('Mapa final'!#REF!="Muy Baja",'Mapa final'!#REF!="Moderado"),CONCATENATE("R",'Mapa final'!#REF!),"")</f>
        <v>#REF!</v>
      </c>
      <c r="AA44" s="382"/>
      <c r="AB44" s="363" t="str">
        <f>IF(AND('Mapa final'!$H$64="Muy Baja",'Mapa final'!$L$64="Mayor"),CONCATENATE("R",'Mapa final'!$A$64),"")</f>
        <v/>
      </c>
      <c r="AC44" s="360"/>
      <c r="AD44" s="358" t="str">
        <f>IF(AND('Mapa final'!$H$70="Muy Baja",'Mapa final'!$L$70="Mayor"),CONCATENATE("R",'Mapa final'!$A$70),"")</f>
        <v/>
      </c>
      <c r="AE44" s="358"/>
      <c r="AF44" s="358" t="e">
        <f>IF(AND('Mapa final'!#REF!="Muy Baja",'Mapa final'!#REF!="Mayor"),CONCATENATE("R",'Mapa final'!#REF!),"")</f>
        <v>#REF!</v>
      </c>
      <c r="AG44" s="359"/>
      <c r="AH44" s="371" t="str">
        <f>IF(AND('Mapa final'!$H$64="Muy Baja",'Mapa final'!$L$64="Catastrófico"),CONCATENATE("R",'Mapa final'!$A$64),"")</f>
        <v/>
      </c>
      <c r="AI44" s="372"/>
      <c r="AJ44" s="372" t="str">
        <f>IF(AND('Mapa final'!$H$70="Muy Baja",'Mapa final'!$L$70="Catastrófico"),CONCATENATE("R",'Mapa final'!$A$70),"")</f>
        <v/>
      </c>
      <c r="AK44" s="372"/>
      <c r="AL44" s="372" t="e">
        <f>IF(AND('Mapa final'!#REF!="Muy Baja",'Mapa final'!#REF!="Catastrófico"),CONCATENATE("R",'Mapa final'!#REF!),"")</f>
        <v>#REF!</v>
      </c>
      <c r="AM44" s="373"/>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row>
    <row r="45" spans="1:80" ht="15.75" thickBot="1" x14ac:dyDescent="0.3">
      <c r="A45" s="70"/>
      <c r="B45" s="311"/>
      <c r="C45" s="311"/>
      <c r="D45" s="312"/>
      <c r="E45" s="355"/>
      <c r="F45" s="356"/>
      <c r="G45" s="356"/>
      <c r="H45" s="356"/>
      <c r="I45" s="357"/>
      <c r="J45" s="392"/>
      <c r="K45" s="393"/>
      <c r="L45" s="393"/>
      <c r="M45" s="393"/>
      <c r="N45" s="393"/>
      <c r="O45" s="394"/>
      <c r="P45" s="392"/>
      <c r="Q45" s="393"/>
      <c r="R45" s="393"/>
      <c r="S45" s="393"/>
      <c r="T45" s="393"/>
      <c r="U45" s="394"/>
      <c r="V45" s="383"/>
      <c r="W45" s="384"/>
      <c r="X45" s="384"/>
      <c r="Y45" s="384"/>
      <c r="Z45" s="384"/>
      <c r="AA45" s="385"/>
      <c r="AB45" s="368"/>
      <c r="AC45" s="369"/>
      <c r="AD45" s="369"/>
      <c r="AE45" s="369"/>
      <c r="AF45" s="369"/>
      <c r="AG45" s="370"/>
      <c r="AH45" s="374"/>
      <c r="AI45" s="375"/>
      <c r="AJ45" s="375"/>
      <c r="AK45" s="375"/>
      <c r="AL45" s="375"/>
      <c r="AM45" s="376"/>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row>
    <row r="46" spans="1:80" x14ac:dyDescent="0.25">
      <c r="A46" s="70"/>
      <c r="B46" s="70"/>
      <c r="C46" s="70"/>
      <c r="D46" s="70"/>
      <c r="E46" s="70"/>
      <c r="F46" s="70"/>
      <c r="G46" s="70"/>
      <c r="H46" s="70"/>
      <c r="I46" s="70"/>
      <c r="J46" s="349" t="s">
        <v>112</v>
      </c>
      <c r="K46" s="350"/>
      <c r="L46" s="350"/>
      <c r="M46" s="350"/>
      <c r="N46" s="350"/>
      <c r="O46" s="351"/>
      <c r="P46" s="349" t="s">
        <v>111</v>
      </c>
      <c r="Q46" s="350"/>
      <c r="R46" s="350"/>
      <c r="S46" s="350"/>
      <c r="T46" s="350"/>
      <c r="U46" s="351"/>
      <c r="V46" s="349" t="s">
        <v>110</v>
      </c>
      <c r="W46" s="350"/>
      <c r="X46" s="350"/>
      <c r="Y46" s="350"/>
      <c r="Z46" s="350"/>
      <c r="AA46" s="351"/>
      <c r="AB46" s="349" t="s">
        <v>109</v>
      </c>
      <c r="AC46" s="367"/>
      <c r="AD46" s="350"/>
      <c r="AE46" s="350"/>
      <c r="AF46" s="350"/>
      <c r="AG46" s="351"/>
      <c r="AH46" s="349" t="s">
        <v>108</v>
      </c>
      <c r="AI46" s="350"/>
      <c r="AJ46" s="350"/>
      <c r="AK46" s="350"/>
      <c r="AL46" s="350"/>
      <c r="AM46" s="351"/>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x14ac:dyDescent="0.25">
      <c r="A47" s="70"/>
      <c r="B47" s="70"/>
      <c r="C47" s="70"/>
      <c r="D47" s="70"/>
      <c r="E47" s="70"/>
      <c r="F47" s="70"/>
      <c r="G47" s="70"/>
      <c r="H47" s="70"/>
      <c r="I47" s="70"/>
      <c r="J47" s="352"/>
      <c r="K47" s="353"/>
      <c r="L47" s="353"/>
      <c r="M47" s="353"/>
      <c r="N47" s="353"/>
      <c r="O47" s="354"/>
      <c r="P47" s="352"/>
      <c r="Q47" s="353"/>
      <c r="R47" s="353"/>
      <c r="S47" s="353"/>
      <c r="T47" s="353"/>
      <c r="U47" s="354"/>
      <c r="V47" s="352"/>
      <c r="W47" s="353"/>
      <c r="X47" s="353"/>
      <c r="Y47" s="353"/>
      <c r="Z47" s="353"/>
      <c r="AA47" s="354"/>
      <c r="AB47" s="352"/>
      <c r="AC47" s="353"/>
      <c r="AD47" s="353"/>
      <c r="AE47" s="353"/>
      <c r="AF47" s="353"/>
      <c r="AG47" s="354"/>
      <c r="AH47" s="352"/>
      <c r="AI47" s="353"/>
      <c r="AJ47" s="353"/>
      <c r="AK47" s="353"/>
      <c r="AL47" s="353"/>
      <c r="AM47" s="354"/>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x14ac:dyDescent="0.25">
      <c r="A48" s="70"/>
      <c r="B48" s="70"/>
      <c r="C48" s="70"/>
      <c r="D48" s="70"/>
      <c r="E48" s="70"/>
      <c r="F48" s="70"/>
      <c r="G48" s="70"/>
      <c r="H48" s="70"/>
      <c r="I48" s="70"/>
      <c r="J48" s="352"/>
      <c r="K48" s="353"/>
      <c r="L48" s="353"/>
      <c r="M48" s="353"/>
      <c r="N48" s="353"/>
      <c r="O48" s="354"/>
      <c r="P48" s="352"/>
      <c r="Q48" s="353"/>
      <c r="R48" s="353"/>
      <c r="S48" s="353"/>
      <c r="T48" s="353"/>
      <c r="U48" s="354"/>
      <c r="V48" s="352"/>
      <c r="W48" s="353"/>
      <c r="X48" s="353"/>
      <c r="Y48" s="353"/>
      <c r="Z48" s="353"/>
      <c r="AA48" s="354"/>
      <c r="AB48" s="352"/>
      <c r="AC48" s="353"/>
      <c r="AD48" s="353"/>
      <c r="AE48" s="353"/>
      <c r="AF48" s="353"/>
      <c r="AG48" s="354"/>
      <c r="AH48" s="352"/>
      <c r="AI48" s="353"/>
      <c r="AJ48" s="353"/>
      <c r="AK48" s="353"/>
      <c r="AL48" s="353"/>
      <c r="AM48" s="354"/>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x14ac:dyDescent="0.25">
      <c r="A49" s="70"/>
      <c r="B49" s="70"/>
      <c r="C49" s="70"/>
      <c r="D49" s="70"/>
      <c r="E49" s="70"/>
      <c r="F49" s="70"/>
      <c r="G49" s="70"/>
      <c r="H49" s="70"/>
      <c r="I49" s="70"/>
      <c r="J49" s="352"/>
      <c r="K49" s="353"/>
      <c r="L49" s="353"/>
      <c r="M49" s="353"/>
      <c r="N49" s="353"/>
      <c r="O49" s="354"/>
      <c r="P49" s="352"/>
      <c r="Q49" s="353"/>
      <c r="R49" s="353"/>
      <c r="S49" s="353"/>
      <c r="T49" s="353"/>
      <c r="U49" s="354"/>
      <c r="V49" s="352"/>
      <c r="W49" s="353"/>
      <c r="X49" s="353"/>
      <c r="Y49" s="353"/>
      <c r="Z49" s="353"/>
      <c r="AA49" s="354"/>
      <c r="AB49" s="352"/>
      <c r="AC49" s="353"/>
      <c r="AD49" s="353"/>
      <c r="AE49" s="353"/>
      <c r="AF49" s="353"/>
      <c r="AG49" s="354"/>
      <c r="AH49" s="352"/>
      <c r="AI49" s="353"/>
      <c r="AJ49" s="353"/>
      <c r="AK49" s="353"/>
      <c r="AL49" s="353"/>
      <c r="AM49" s="354"/>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x14ac:dyDescent="0.25">
      <c r="A50" s="70"/>
      <c r="B50" s="70"/>
      <c r="C50" s="70"/>
      <c r="D50" s="70"/>
      <c r="E50" s="70"/>
      <c r="F50" s="70"/>
      <c r="G50" s="70"/>
      <c r="H50" s="70"/>
      <c r="I50" s="70"/>
      <c r="J50" s="352"/>
      <c r="K50" s="353"/>
      <c r="L50" s="353"/>
      <c r="M50" s="353"/>
      <c r="N50" s="353"/>
      <c r="O50" s="354"/>
      <c r="P50" s="352"/>
      <c r="Q50" s="353"/>
      <c r="R50" s="353"/>
      <c r="S50" s="353"/>
      <c r="T50" s="353"/>
      <c r="U50" s="354"/>
      <c r="V50" s="352"/>
      <c r="W50" s="353"/>
      <c r="X50" s="353"/>
      <c r="Y50" s="353"/>
      <c r="Z50" s="353"/>
      <c r="AA50" s="354"/>
      <c r="AB50" s="352"/>
      <c r="AC50" s="353"/>
      <c r="AD50" s="353"/>
      <c r="AE50" s="353"/>
      <c r="AF50" s="353"/>
      <c r="AG50" s="354"/>
      <c r="AH50" s="352"/>
      <c r="AI50" s="353"/>
      <c r="AJ50" s="353"/>
      <c r="AK50" s="353"/>
      <c r="AL50" s="353"/>
      <c r="AM50" s="354"/>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75" thickBot="1" x14ac:dyDescent="0.3">
      <c r="A51" s="70"/>
      <c r="B51" s="70"/>
      <c r="C51" s="70"/>
      <c r="D51" s="70"/>
      <c r="E51" s="70"/>
      <c r="F51" s="70"/>
      <c r="G51" s="70"/>
      <c r="H51" s="70"/>
      <c r="I51" s="70"/>
      <c r="J51" s="355"/>
      <c r="K51" s="356"/>
      <c r="L51" s="356"/>
      <c r="M51" s="356"/>
      <c r="N51" s="356"/>
      <c r="O51" s="357"/>
      <c r="P51" s="355"/>
      <c r="Q51" s="356"/>
      <c r="R51" s="356"/>
      <c r="S51" s="356"/>
      <c r="T51" s="356"/>
      <c r="U51" s="357"/>
      <c r="V51" s="355"/>
      <c r="W51" s="356"/>
      <c r="X51" s="356"/>
      <c r="Y51" s="356"/>
      <c r="Z51" s="356"/>
      <c r="AA51" s="357"/>
      <c r="AB51" s="355"/>
      <c r="AC51" s="356"/>
      <c r="AD51" s="356"/>
      <c r="AE51" s="356"/>
      <c r="AF51" s="356"/>
      <c r="AG51" s="357"/>
      <c r="AH51" s="355"/>
      <c r="AI51" s="356"/>
      <c r="AJ51" s="356"/>
      <c r="AK51" s="356"/>
      <c r="AL51" s="356"/>
      <c r="AM51" s="357"/>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x14ac:dyDescent="0.25">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x14ac:dyDescent="0.2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x14ac:dyDescent="0.25">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row>
    <row r="63" spans="1:80" x14ac:dyDescent="0.25">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row>
    <row r="64" spans="1:80" x14ac:dyDescent="0.25">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row>
    <row r="65" spans="1:8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row>
    <row r="66" spans="1:8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row>
    <row r="67" spans="1:8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row>
    <row r="68" spans="1:8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row>
    <row r="69" spans="1:8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row>
    <row r="70" spans="1:8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row>
    <row r="71" spans="1:8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row>
    <row r="72" spans="1:8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row>
    <row r="73" spans="1:8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row>
    <row r="74" spans="1:8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row>
    <row r="75" spans="1:8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row>
    <row r="76" spans="1:8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row>
    <row r="77" spans="1:8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row>
    <row r="78" spans="1:8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row>
    <row r="79" spans="1:8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row>
    <row r="80" spans="1:8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row>
    <row r="81" spans="1:63"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row>
    <row r="82" spans="1:63"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row>
    <row r="83" spans="1:63"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row>
    <row r="84" spans="1:63"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row>
    <row r="85" spans="1:63"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row>
    <row r="86" spans="1:63"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row>
    <row r="87" spans="1:63"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row>
    <row r="88" spans="1:63"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row>
    <row r="89" spans="1:63"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row>
    <row r="90" spans="1:63"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row>
    <row r="91" spans="1:63"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row>
    <row r="92" spans="1:63"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row>
    <row r="93" spans="1:63"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row>
    <row r="94" spans="1:63"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row>
    <row r="95" spans="1:63"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row>
    <row r="96" spans="1:63"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row>
    <row r="97" spans="1:63"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row>
    <row r="98" spans="1:63"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row>
    <row r="99" spans="1:63"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row>
    <row r="100" spans="1:63"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row>
    <row r="101" spans="1:63"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row>
    <row r="102" spans="1:63"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row>
    <row r="103" spans="1:63"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row>
    <row r="104" spans="1:63"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row>
    <row r="105" spans="1:63"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row>
    <row r="106" spans="1:63"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row>
    <row r="107" spans="1:63"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row>
    <row r="108" spans="1:63"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row>
    <row r="109" spans="1:63"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row>
    <row r="110" spans="1:63"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row>
    <row r="111" spans="1:63"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row>
    <row r="112" spans="1:63"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row>
    <row r="113" spans="1:63"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row>
    <row r="114" spans="1:63"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row>
    <row r="115" spans="1:63"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row>
    <row r="116" spans="1:63"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row>
    <row r="117" spans="1:63"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row>
    <row r="118" spans="1:63"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row>
    <row r="119" spans="1:63"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row>
    <row r="120" spans="1:63"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row>
    <row r="121" spans="1:63"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row>
    <row r="122" spans="1:63" x14ac:dyDescent="0.25">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row>
    <row r="123" spans="1:63" x14ac:dyDescent="0.25">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row>
    <row r="124" spans="1:63" x14ac:dyDescent="0.25">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row>
    <row r="125" spans="1:63" x14ac:dyDescent="0.25">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row>
    <row r="126" spans="1:63" x14ac:dyDescent="0.25">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row>
    <row r="127" spans="1:63" x14ac:dyDescent="0.25">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row>
    <row r="128" spans="1:63" x14ac:dyDescent="0.25">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row>
    <row r="129" spans="2:63" x14ac:dyDescent="0.25">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row>
    <row r="130" spans="2:63" x14ac:dyDescent="0.25">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row>
    <row r="131" spans="2:63" x14ac:dyDescent="0.25">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row>
    <row r="132" spans="2:63" x14ac:dyDescent="0.25">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row>
    <row r="133" spans="2:63" x14ac:dyDescent="0.25">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row>
    <row r="134" spans="2:63" x14ac:dyDescent="0.25">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row>
    <row r="135" spans="2:63" x14ac:dyDescent="0.25">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row>
    <row r="136" spans="2:63" x14ac:dyDescent="0.25">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row>
    <row r="137" spans="2:63" x14ac:dyDescent="0.25">
      <c r="B137" s="70"/>
      <c r="C137" s="70"/>
      <c r="D137" s="70"/>
      <c r="E137" s="70"/>
      <c r="F137" s="70"/>
      <c r="G137" s="70"/>
      <c r="H137" s="70"/>
      <c r="I137" s="70"/>
    </row>
    <row r="138" spans="2:63" x14ac:dyDescent="0.25">
      <c r="B138" s="70"/>
      <c r="C138" s="70"/>
      <c r="D138" s="70"/>
      <c r="E138" s="70"/>
      <c r="F138" s="70"/>
      <c r="G138" s="70"/>
      <c r="H138" s="70"/>
      <c r="I138" s="70"/>
    </row>
    <row r="139" spans="2:63" x14ac:dyDescent="0.25">
      <c r="B139" s="70"/>
      <c r="C139" s="70"/>
      <c r="D139" s="70"/>
      <c r="E139" s="70"/>
      <c r="F139" s="70"/>
      <c r="G139" s="70"/>
      <c r="H139" s="70"/>
      <c r="I139" s="70"/>
    </row>
    <row r="140" spans="2:63" x14ac:dyDescent="0.25">
      <c r="B140" s="70"/>
      <c r="C140" s="70"/>
      <c r="D140" s="70"/>
      <c r="E140" s="70"/>
      <c r="F140" s="70"/>
      <c r="G140" s="70"/>
      <c r="H140" s="70"/>
      <c r="I140" s="70"/>
    </row>
  </sheetData>
  <sheetProtection algorithmName="SHA-512" hashValue="kpXlidzmWxbP3brn8k4eIEWxhYHkoNV8mMuhH1lPT/xypiCOesm15jiCfvbsOoPDCD8/umcOeC7isQqNzzQXVQ==" saltValue="e8t6+j8RQ+iPDyNDapgnxw==" spinCount="100000" sheet="1" objects="1" scenarios="1"/>
  <mergeCells count="317">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 ref="N40:O41"/>
    <mergeCell ref="J34:K35"/>
    <mergeCell ref="L34:M35"/>
    <mergeCell ref="N34:O35"/>
    <mergeCell ref="J36:K37"/>
    <mergeCell ref="L36:M37"/>
    <mergeCell ref="N36:O37"/>
    <mergeCell ref="J30:K31"/>
    <mergeCell ref="L30:M31"/>
    <mergeCell ref="N30:O31"/>
    <mergeCell ref="J32:K33"/>
    <mergeCell ref="L32:M33"/>
    <mergeCell ref="N32:O33"/>
    <mergeCell ref="V42:W43"/>
    <mergeCell ref="X42:Y43"/>
    <mergeCell ref="Z42:AA43"/>
    <mergeCell ref="V44:W45"/>
    <mergeCell ref="X44:Y45"/>
    <mergeCell ref="Z44:AA45"/>
    <mergeCell ref="V38:W39"/>
    <mergeCell ref="X38:Y39"/>
    <mergeCell ref="Z38:AA39"/>
    <mergeCell ref="V40:W41"/>
    <mergeCell ref="X40:Y41"/>
    <mergeCell ref="Z40:AA41"/>
    <mergeCell ref="P34:Q35"/>
    <mergeCell ref="R34:S35"/>
    <mergeCell ref="T34:U35"/>
    <mergeCell ref="P36:Q37"/>
    <mergeCell ref="R36:S37"/>
    <mergeCell ref="T36:U37"/>
    <mergeCell ref="P30:Q31"/>
    <mergeCell ref="R30:S31"/>
    <mergeCell ref="T30:U31"/>
    <mergeCell ref="P32:Q33"/>
    <mergeCell ref="R32:S33"/>
    <mergeCell ref="T32:U33"/>
    <mergeCell ref="V34:W35"/>
    <mergeCell ref="X34:Y35"/>
    <mergeCell ref="Z34:AA35"/>
    <mergeCell ref="V36:W37"/>
    <mergeCell ref="X36:Y37"/>
    <mergeCell ref="Z36:AA37"/>
    <mergeCell ref="V30:W31"/>
    <mergeCell ref="X30:Y31"/>
    <mergeCell ref="Z30:AA31"/>
    <mergeCell ref="V32:W33"/>
    <mergeCell ref="X32:Y33"/>
    <mergeCell ref="Z32:AA33"/>
    <mergeCell ref="V26:W27"/>
    <mergeCell ref="X26:Y27"/>
    <mergeCell ref="Z26:AA27"/>
    <mergeCell ref="V28:W29"/>
    <mergeCell ref="X28:Y29"/>
    <mergeCell ref="Z28:AA29"/>
    <mergeCell ref="V22:W23"/>
    <mergeCell ref="X22:Y23"/>
    <mergeCell ref="Z22:AA23"/>
    <mergeCell ref="V24:W25"/>
    <mergeCell ref="X24:Y25"/>
    <mergeCell ref="Z24:AA25"/>
    <mergeCell ref="P26:Q27"/>
    <mergeCell ref="R26:S27"/>
    <mergeCell ref="T26:U27"/>
    <mergeCell ref="P28:Q29"/>
    <mergeCell ref="R28:S29"/>
    <mergeCell ref="T28:U29"/>
    <mergeCell ref="P22:Q23"/>
    <mergeCell ref="R22:S23"/>
    <mergeCell ref="T22:U23"/>
    <mergeCell ref="P24:Q25"/>
    <mergeCell ref="R24:S25"/>
    <mergeCell ref="T24:U25"/>
    <mergeCell ref="J26:K27"/>
    <mergeCell ref="L26:M27"/>
    <mergeCell ref="N26:O27"/>
    <mergeCell ref="J28:K29"/>
    <mergeCell ref="L28:M29"/>
    <mergeCell ref="N28:O29"/>
    <mergeCell ref="J22:K23"/>
    <mergeCell ref="L22:M23"/>
    <mergeCell ref="N22:O23"/>
    <mergeCell ref="J24:K25"/>
    <mergeCell ref="L24:M25"/>
    <mergeCell ref="N24:O25"/>
    <mergeCell ref="P18:Q19"/>
    <mergeCell ref="R18:S19"/>
    <mergeCell ref="T18:U19"/>
    <mergeCell ref="P20:Q21"/>
    <mergeCell ref="R20:S21"/>
    <mergeCell ref="T20:U21"/>
    <mergeCell ref="P14:Q15"/>
    <mergeCell ref="R14:S15"/>
    <mergeCell ref="T14:U15"/>
    <mergeCell ref="P16:Q17"/>
    <mergeCell ref="R16:S17"/>
    <mergeCell ref="T16:U17"/>
    <mergeCell ref="J18:K19"/>
    <mergeCell ref="L18:M19"/>
    <mergeCell ref="N18:O19"/>
    <mergeCell ref="J20:K21"/>
    <mergeCell ref="L20:M21"/>
    <mergeCell ref="N20:O21"/>
    <mergeCell ref="J14:K15"/>
    <mergeCell ref="L14:M15"/>
    <mergeCell ref="N14:O15"/>
    <mergeCell ref="J16:K17"/>
    <mergeCell ref="L16:M17"/>
    <mergeCell ref="N16:O17"/>
    <mergeCell ref="AH42:AI43"/>
    <mergeCell ref="AJ42:AK43"/>
    <mergeCell ref="AL42:AM43"/>
    <mergeCell ref="AH44:AI45"/>
    <mergeCell ref="AJ44:AK45"/>
    <mergeCell ref="AL44:AM45"/>
    <mergeCell ref="AH38:AI39"/>
    <mergeCell ref="AJ38:AK39"/>
    <mergeCell ref="AL38:AM39"/>
    <mergeCell ref="AH40:AI41"/>
    <mergeCell ref="AJ40:AK41"/>
    <mergeCell ref="AL40:AM41"/>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10:AI11"/>
    <mergeCell ref="AJ10:AK11"/>
    <mergeCell ref="AL10:AM11"/>
    <mergeCell ref="AH12:AI13"/>
    <mergeCell ref="AJ12:AK13"/>
    <mergeCell ref="AL12:AM13"/>
    <mergeCell ref="AH6:AI7"/>
    <mergeCell ref="AJ6:AK7"/>
    <mergeCell ref="AL6:AM7"/>
    <mergeCell ref="AH8:AI9"/>
    <mergeCell ref="AJ8:AK9"/>
    <mergeCell ref="AL8:AM9"/>
    <mergeCell ref="AB42:AC43"/>
    <mergeCell ref="AD42:AE43"/>
    <mergeCell ref="AF42:AG43"/>
    <mergeCell ref="AB44:AC45"/>
    <mergeCell ref="AD44:AE45"/>
    <mergeCell ref="AF44:AG45"/>
    <mergeCell ref="AB38:AC39"/>
    <mergeCell ref="AD38:AE39"/>
    <mergeCell ref="AF38:AG39"/>
    <mergeCell ref="AB40:AC41"/>
    <mergeCell ref="AD40:AE41"/>
    <mergeCell ref="AF40:AG41"/>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7" zoomScale="50" zoomScaleNormal="50" workbookViewId="0">
      <selection activeCell="Y49" sqref="Y49"/>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70"/>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row>
    <row r="2" spans="1:91" ht="18" customHeight="1" x14ac:dyDescent="0.25">
      <c r="A2" s="70"/>
      <c r="B2" s="425" t="s">
        <v>159</v>
      </c>
      <c r="C2" s="426"/>
      <c r="D2" s="426"/>
      <c r="E2" s="426"/>
      <c r="F2" s="426"/>
      <c r="G2" s="426"/>
      <c r="H2" s="426"/>
      <c r="I2" s="426"/>
      <c r="J2" s="365" t="s">
        <v>2</v>
      </c>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row>
    <row r="3" spans="1:91" ht="18.75" customHeight="1" x14ac:dyDescent="0.25">
      <c r="A3" s="70"/>
      <c r="B3" s="426"/>
      <c r="C3" s="426"/>
      <c r="D3" s="426"/>
      <c r="E3" s="426"/>
      <c r="F3" s="426"/>
      <c r="G3" s="426"/>
      <c r="H3" s="426"/>
      <c r="I3" s="426"/>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row>
    <row r="4" spans="1:91" ht="15" customHeight="1" x14ac:dyDescent="0.25">
      <c r="A4" s="70"/>
      <c r="B4" s="426"/>
      <c r="C4" s="426"/>
      <c r="D4" s="426"/>
      <c r="E4" s="426"/>
      <c r="F4" s="426"/>
      <c r="G4" s="426"/>
      <c r="H4" s="426"/>
      <c r="I4" s="426"/>
      <c r="J4" s="365"/>
      <c r="K4" s="365"/>
      <c r="L4" s="365"/>
      <c r="M4" s="365"/>
      <c r="N4" s="365"/>
      <c r="O4" s="365"/>
      <c r="P4" s="365"/>
      <c r="Q4" s="365"/>
      <c r="R4" s="365"/>
      <c r="S4" s="365"/>
      <c r="T4" s="365"/>
      <c r="U4" s="365"/>
      <c r="V4" s="365"/>
      <c r="W4" s="365"/>
      <c r="X4" s="365"/>
      <c r="Y4" s="365"/>
      <c r="Z4" s="365"/>
      <c r="AA4" s="365"/>
      <c r="AB4" s="365"/>
      <c r="AC4" s="365"/>
      <c r="AD4" s="365"/>
      <c r="AE4" s="365"/>
      <c r="AF4" s="365"/>
      <c r="AG4" s="365"/>
      <c r="AH4" s="365"/>
      <c r="AI4" s="365"/>
      <c r="AJ4" s="365"/>
      <c r="AK4" s="365"/>
      <c r="AL4" s="365"/>
      <c r="AM4" s="365"/>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row>
    <row r="5" spans="1:91" ht="15.75" thickBot="1" x14ac:dyDescent="0.3">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row>
    <row r="6" spans="1:91" ht="15" customHeight="1" x14ac:dyDescent="0.25">
      <c r="A6" s="70"/>
      <c r="B6" s="311" t="s">
        <v>4</v>
      </c>
      <c r="C6" s="311"/>
      <c r="D6" s="312"/>
      <c r="E6" s="408" t="s">
        <v>116</v>
      </c>
      <c r="F6" s="409"/>
      <c r="G6" s="409"/>
      <c r="H6" s="409"/>
      <c r="I6" s="427"/>
      <c r="J6" s="32" t="str">
        <f>IF(AND('Mapa final'!$Y$10="Muy Alta",'Mapa final'!$AA$10="Leve"),CONCATENATE("R1C",'Mapa final'!$O$10),"")</f>
        <v/>
      </c>
      <c r="K6" s="33" t="str">
        <f>IF(AND('Mapa final'!$Y$11="Muy Alta",'Mapa final'!$AA$11="Leve"),CONCATENATE("R1C",'Mapa final'!$O$11),"")</f>
        <v/>
      </c>
      <c r="L6" s="33" t="str">
        <f>IF(AND('Mapa final'!$Y$12="Muy Alta",'Mapa final'!$AA$12="Leve"),CONCATENATE("R1C",'Mapa final'!$O$12),"")</f>
        <v/>
      </c>
      <c r="M6" s="33" t="str">
        <f>IF(AND('Mapa final'!$Y$13="Muy Alta",'Mapa final'!$AA$13="Leve"),CONCATENATE("R1C",'Mapa final'!$O$13),"")</f>
        <v/>
      </c>
      <c r="N6" s="33" t="str">
        <f>IF(AND('Mapa final'!$Y$14="Muy Alta",'Mapa final'!$AA$14="Leve"),CONCATENATE("R1C",'Mapa final'!$O$14),"")</f>
        <v/>
      </c>
      <c r="O6" s="34" t="str">
        <f>IF(AND('Mapa final'!$Y$15="Muy Alta",'Mapa final'!$AA$15="Leve"),CONCATENATE("R1C",'Mapa final'!$O$15),"")</f>
        <v/>
      </c>
      <c r="P6" s="32" t="str">
        <f>IF(AND('Mapa final'!$Y$10="Muy Alta",'Mapa final'!$AA$10="Menor"),CONCATENATE("R1C",'Mapa final'!$O$10),"")</f>
        <v/>
      </c>
      <c r="Q6" s="33" t="str">
        <f>IF(AND('Mapa final'!$Y$11="Muy Alta",'Mapa final'!$AA$11="Menor"),CONCATENATE("R1C",'Mapa final'!$O$11),"")</f>
        <v/>
      </c>
      <c r="R6" s="33" t="str">
        <f>IF(AND('Mapa final'!$Y$12="Muy Alta",'Mapa final'!$AA$12="Menor"),CONCATENATE("R1C",'Mapa final'!$O$12),"")</f>
        <v/>
      </c>
      <c r="S6" s="33" t="str">
        <f>IF(AND('Mapa final'!$Y$13="Muy Alta",'Mapa final'!$AA$13="Menor"),CONCATENATE("R1C",'Mapa final'!$O$13),"")</f>
        <v/>
      </c>
      <c r="T6" s="33" t="str">
        <f>IF(AND('Mapa final'!$Y$14="Muy Alta",'Mapa final'!$AA$14="Menor"),CONCATENATE("R1C",'Mapa final'!$O$14),"")</f>
        <v/>
      </c>
      <c r="U6" s="34" t="str">
        <f>IF(AND('Mapa final'!$Y$15="Muy Alta",'Mapa final'!$AA$15="Menor"),CONCATENATE("R1C",'Mapa final'!$O$15),"")</f>
        <v/>
      </c>
      <c r="V6" s="32" t="str">
        <f>IF(AND('Mapa final'!$Y$10="Muy Alta",'Mapa final'!$AA$10="Moderado"),CONCATENATE("R1C",'Mapa final'!$O$10),"")</f>
        <v/>
      </c>
      <c r="W6" s="33" t="str">
        <f>IF(AND('Mapa final'!$Y$11="Muy Alta",'Mapa final'!$AA$11="Moderado"),CONCATENATE("R1C",'Mapa final'!$O$11),"")</f>
        <v/>
      </c>
      <c r="X6" s="33" t="str">
        <f>IF(AND('Mapa final'!$Y$12="Muy Alta",'Mapa final'!$AA$12="Moderado"),CONCATENATE("R1C",'Mapa final'!$O$12),"")</f>
        <v/>
      </c>
      <c r="Y6" s="33" t="str">
        <f>IF(AND('Mapa final'!$Y$13="Muy Alta",'Mapa final'!$AA$13="Moderado"),CONCATENATE("R1C",'Mapa final'!$O$13),"")</f>
        <v/>
      </c>
      <c r="Z6" s="33" t="str">
        <f>IF(AND('Mapa final'!$Y$14="Muy Alta",'Mapa final'!$AA$14="Moderado"),CONCATENATE("R1C",'Mapa final'!$O$14),"")</f>
        <v/>
      </c>
      <c r="AA6" s="34" t="str">
        <f>IF(AND('Mapa final'!$Y$15="Muy Alta",'Mapa final'!$AA$15="Moderado"),CONCATENATE("R1C",'Mapa final'!$O$15),"")</f>
        <v/>
      </c>
      <c r="AB6" s="32" t="str">
        <f>IF(AND('Mapa final'!$Y$10="Muy Alta",'Mapa final'!$AA$10="Mayor"),CONCATENATE("R1C",'Mapa final'!$O$10),"")</f>
        <v/>
      </c>
      <c r="AC6" s="33" t="str">
        <f>IF(AND('Mapa final'!$Y$11="Muy Alta",'Mapa final'!$AA$11="Mayor"),CONCATENATE("R1C",'Mapa final'!$O$11),"")</f>
        <v/>
      </c>
      <c r="AD6" s="33" t="str">
        <f>IF(AND('Mapa final'!$Y$12="Muy Alta",'Mapa final'!$AA$12="Mayor"),CONCATENATE("R1C",'Mapa final'!$O$12),"")</f>
        <v/>
      </c>
      <c r="AE6" s="33" t="str">
        <f>IF(AND('Mapa final'!$Y$13="Muy Alta",'Mapa final'!$AA$13="Mayor"),CONCATENATE("R1C",'Mapa final'!$O$13),"")</f>
        <v/>
      </c>
      <c r="AF6" s="33" t="str">
        <f>IF(AND('Mapa final'!$Y$14="Muy Alta",'Mapa final'!$AA$14="Mayor"),CONCATENATE("R1C",'Mapa final'!$O$14),"")</f>
        <v/>
      </c>
      <c r="AG6" s="34" t="str">
        <f>IF(AND('Mapa final'!$Y$15="Muy Alta",'Mapa final'!$AA$15="Mayor"),CONCATENATE("R1C",'Mapa final'!$O$15),"")</f>
        <v/>
      </c>
      <c r="AH6" s="35" t="str">
        <f>IF(AND('Mapa final'!$Y$10="Muy Alta",'Mapa final'!$AA$10="Catastrófico"),CONCATENATE("R1C",'Mapa final'!$O$10),"")</f>
        <v/>
      </c>
      <c r="AI6" s="36" t="str">
        <f>IF(AND('Mapa final'!$Y$11="Muy Alta",'Mapa final'!$AA$11="Catastrófico"),CONCATENATE("R1C",'Mapa final'!$O$11),"")</f>
        <v/>
      </c>
      <c r="AJ6" s="36" t="str">
        <f>IF(AND('Mapa final'!$Y$12="Muy Alta",'Mapa final'!$AA$12="Catastrófico"),CONCATENATE("R1C",'Mapa final'!$O$12),"")</f>
        <v/>
      </c>
      <c r="AK6" s="36" t="str">
        <f>IF(AND('Mapa final'!$Y$13="Muy Alta",'Mapa final'!$AA$13="Catastrófico"),CONCATENATE("R1C",'Mapa final'!$O$13),"")</f>
        <v/>
      </c>
      <c r="AL6" s="36" t="str">
        <f>IF(AND('Mapa final'!$Y$14="Muy Alta",'Mapa final'!$AA$14="Catastrófico"),CONCATENATE("R1C",'Mapa final'!$O$14),"")</f>
        <v/>
      </c>
      <c r="AM6" s="37" t="str">
        <f>IF(AND('Mapa final'!$Y$15="Muy Alta",'Mapa final'!$AA$15="Catastrófico"),CONCATENATE("R1C",'Mapa final'!$O$15),"")</f>
        <v/>
      </c>
      <c r="AN6" s="70"/>
      <c r="AO6" s="416" t="s">
        <v>79</v>
      </c>
      <c r="AP6" s="417"/>
      <c r="AQ6" s="417"/>
      <c r="AR6" s="417"/>
      <c r="AS6" s="417"/>
      <c r="AT6" s="418"/>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row>
    <row r="7" spans="1:91" ht="15" customHeight="1" x14ac:dyDescent="0.25">
      <c r="A7" s="70"/>
      <c r="B7" s="311"/>
      <c r="C7" s="311"/>
      <c r="D7" s="312"/>
      <c r="E7" s="412"/>
      <c r="F7" s="413"/>
      <c r="G7" s="413"/>
      <c r="H7" s="413"/>
      <c r="I7" s="428"/>
      <c r="J7" s="38" t="str">
        <f>IF(AND('Mapa final'!$Y$16="Muy Alta",'Mapa final'!$AA$16="Leve"),CONCATENATE("R2C",'Mapa final'!$O$16),"")</f>
        <v/>
      </c>
      <c r="K7" s="39" t="str">
        <f>IF(AND('Mapa final'!$Y$17="Muy Alta",'Mapa final'!$AA$17="Leve"),CONCATENATE("R2C",'Mapa final'!$O$17),"")</f>
        <v/>
      </c>
      <c r="L7" s="39" t="str">
        <f>IF(AND('Mapa final'!$Y$18="Muy Alta",'Mapa final'!$AA$18="Leve"),CONCATENATE("R2C",'Mapa final'!$O$18),"")</f>
        <v/>
      </c>
      <c r="M7" s="39" t="str">
        <f>IF(AND('Mapa final'!$Y$19="Muy Alta",'Mapa final'!$AA$19="Leve"),CONCATENATE("R2C",'Mapa final'!$O$19),"")</f>
        <v/>
      </c>
      <c r="N7" s="39" t="str">
        <f>IF(AND('Mapa final'!$Y$20="Muy Alta",'Mapa final'!$AA$20="Leve"),CONCATENATE("R2C",'Mapa final'!$O$20),"")</f>
        <v/>
      </c>
      <c r="O7" s="40" t="str">
        <f>IF(AND('Mapa final'!$Y$21="Muy Alta",'Mapa final'!$AA$21="Leve"),CONCATENATE("R2C",'Mapa final'!$O$21),"")</f>
        <v/>
      </c>
      <c r="P7" s="38" t="str">
        <f>IF(AND('Mapa final'!$Y$16="Muy Alta",'Mapa final'!$AA$16="Menor"),CONCATENATE("R2C",'Mapa final'!$O$16),"")</f>
        <v/>
      </c>
      <c r="Q7" s="39" t="str">
        <f>IF(AND('Mapa final'!$Y$17="Muy Alta",'Mapa final'!$AA$17="Menor"),CONCATENATE("R2C",'Mapa final'!$O$17),"")</f>
        <v/>
      </c>
      <c r="R7" s="39" t="str">
        <f>IF(AND('Mapa final'!$Y$18="Muy Alta",'Mapa final'!$AA$18="Menor"),CONCATENATE("R2C",'Mapa final'!$O$18),"")</f>
        <v/>
      </c>
      <c r="S7" s="39" t="str">
        <f>IF(AND('Mapa final'!$Y$19="Muy Alta",'Mapa final'!$AA$19="Menor"),CONCATENATE("R2C",'Mapa final'!$O$19),"")</f>
        <v/>
      </c>
      <c r="T7" s="39" t="str">
        <f>IF(AND('Mapa final'!$Y$20="Muy Alta",'Mapa final'!$AA$20="Menor"),CONCATENATE("R2C",'Mapa final'!$O$20),"")</f>
        <v/>
      </c>
      <c r="U7" s="40" t="str">
        <f>IF(AND('Mapa final'!$Y$21="Muy Alta",'Mapa final'!$AA$21="Menor"),CONCATENATE("R2C",'Mapa final'!$O$21),"")</f>
        <v/>
      </c>
      <c r="V7" s="38" t="str">
        <f>IF(AND('Mapa final'!$Y$16="Muy Alta",'Mapa final'!$AA$16="Moderado"),CONCATENATE("R2C",'Mapa final'!$O$16),"")</f>
        <v/>
      </c>
      <c r="W7" s="39" t="str">
        <f>IF(AND('Mapa final'!$Y$17="Muy Alta",'Mapa final'!$AA$17="Moderado"),CONCATENATE("R2C",'Mapa final'!$O$17),"")</f>
        <v/>
      </c>
      <c r="X7" s="39" t="str">
        <f>IF(AND('Mapa final'!$Y$18="Muy Alta",'Mapa final'!$AA$18="Moderado"),CONCATENATE("R2C",'Mapa final'!$O$18),"")</f>
        <v/>
      </c>
      <c r="Y7" s="39" t="str">
        <f>IF(AND('Mapa final'!$Y$19="Muy Alta",'Mapa final'!$AA$19="Moderado"),CONCATENATE("R2C",'Mapa final'!$O$19),"")</f>
        <v/>
      </c>
      <c r="Z7" s="39" t="str">
        <f>IF(AND('Mapa final'!$Y$20="Muy Alta",'Mapa final'!$AA$20="Moderado"),CONCATENATE("R2C",'Mapa final'!$O$20),"")</f>
        <v/>
      </c>
      <c r="AA7" s="40" t="str">
        <f>IF(AND('Mapa final'!$Y$21="Muy Alta",'Mapa final'!$AA$21="Moderado"),CONCATENATE("R2C",'Mapa final'!$O$21),"")</f>
        <v/>
      </c>
      <c r="AB7" s="38" t="str">
        <f>IF(AND('Mapa final'!$Y$16="Muy Alta",'Mapa final'!$AA$16="Mayor"),CONCATENATE("R2C",'Mapa final'!$O$16),"")</f>
        <v/>
      </c>
      <c r="AC7" s="39" t="str">
        <f>IF(AND('Mapa final'!$Y$17="Muy Alta",'Mapa final'!$AA$17="Mayor"),CONCATENATE("R2C",'Mapa final'!$O$17),"")</f>
        <v/>
      </c>
      <c r="AD7" s="39" t="str">
        <f>IF(AND('Mapa final'!$Y$18="Muy Alta",'Mapa final'!$AA$18="Mayor"),CONCATENATE("R2C",'Mapa final'!$O$18),"")</f>
        <v/>
      </c>
      <c r="AE7" s="39" t="str">
        <f>IF(AND('Mapa final'!$Y$19="Muy Alta",'Mapa final'!$AA$19="Mayor"),CONCATENATE("R2C",'Mapa final'!$O$19),"")</f>
        <v/>
      </c>
      <c r="AF7" s="39" t="str">
        <f>IF(AND('Mapa final'!$Y$20="Muy Alta",'Mapa final'!$AA$20="Mayor"),CONCATENATE("R2C",'Mapa final'!$O$20),"")</f>
        <v/>
      </c>
      <c r="AG7" s="40" t="str">
        <f>IF(AND('Mapa final'!$Y$21="Muy Alta",'Mapa final'!$AA$21="Mayor"),CONCATENATE("R2C",'Mapa final'!$O$21),"")</f>
        <v/>
      </c>
      <c r="AH7" s="41" t="str">
        <f>IF(AND('Mapa final'!$Y$16="Muy Alta",'Mapa final'!$AA$16="Catastrófico"),CONCATENATE("R2C",'Mapa final'!$O$16),"")</f>
        <v/>
      </c>
      <c r="AI7" s="42" t="str">
        <f>IF(AND('Mapa final'!$Y$17="Muy Alta",'Mapa final'!$AA$17="Catastrófico"),CONCATENATE("R2C",'Mapa final'!$O$17),"")</f>
        <v/>
      </c>
      <c r="AJ7" s="42" t="str">
        <f>IF(AND('Mapa final'!$Y$18="Muy Alta",'Mapa final'!$AA$18="Catastrófico"),CONCATENATE("R2C",'Mapa final'!$O$18),"")</f>
        <v/>
      </c>
      <c r="AK7" s="42" t="str">
        <f>IF(AND('Mapa final'!$Y$19="Muy Alta",'Mapa final'!$AA$19="Catastrófico"),CONCATENATE("R2C",'Mapa final'!$O$19),"")</f>
        <v/>
      </c>
      <c r="AL7" s="42" t="str">
        <f>IF(AND('Mapa final'!$Y$20="Muy Alta",'Mapa final'!$AA$20="Catastrófico"),CONCATENATE("R2C",'Mapa final'!$O$20),"")</f>
        <v/>
      </c>
      <c r="AM7" s="43" t="str">
        <f>IF(AND('Mapa final'!$Y$21="Muy Alta",'Mapa final'!$AA$21="Catastrófico"),CONCATENATE("R2C",'Mapa final'!$O$21),"")</f>
        <v/>
      </c>
      <c r="AN7" s="70"/>
      <c r="AO7" s="419"/>
      <c r="AP7" s="420"/>
      <c r="AQ7" s="420"/>
      <c r="AR7" s="420"/>
      <c r="AS7" s="420"/>
      <c r="AT7" s="421"/>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row>
    <row r="8" spans="1:91" ht="15" customHeight="1" x14ac:dyDescent="0.25">
      <c r="A8" s="70"/>
      <c r="B8" s="311"/>
      <c r="C8" s="311"/>
      <c r="D8" s="312"/>
      <c r="E8" s="412"/>
      <c r="F8" s="413"/>
      <c r="G8" s="413"/>
      <c r="H8" s="413"/>
      <c r="I8" s="428"/>
      <c r="J8" s="38" t="str">
        <f>IF(AND('Mapa final'!$Y$22="Muy Alta",'Mapa final'!$AA$22="Leve"),CONCATENATE("R3C",'Mapa final'!$O$22),"")</f>
        <v/>
      </c>
      <c r="K8" s="39" t="str">
        <f>IF(AND('Mapa final'!$Y$23="Muy Alta",'Mapa final'!$AA$23="Leve"),CONCATENATE("R3C",'Mapa final'!$O$23),"")</f>
        <v/>
      </c>
      <c r="L8" s="39" t="str">
        <f>IF(AND('Mapa final'!$Y$24="Muy Alta",'Mapa final'!$AA$24="Leve"),CONCATENATE("R3C",'Mapa final'!$O$24),"")</f>
        <v/>
      </c>
      <c r="M8" s="39" t="str">
        <f>IF(AND('Mapa final'!$Y$25="Muy Alta",'Mapa final'!$AA$25="Leve"),CONCATENATE("R3C",'Mapa final'!$O$25),"")</f>
        <v/>
      </c>
      <c r="N8" s="39" t="str">
        <f>IF(AND('Mapa final'!$Y$26="Muy Alta",'Mapa final'!$AA$26="Leve"),CONCATENATE("R3C",'Mapa final'!$O$26),"")</f>
        <v/>
      </c>
      <c r="O8" s="40" t="str">
        <f>IF(AND('Mapa final'!$Y$27="Muy Alta",'Mapa final'!$AA$27="Leve"),CONCATENATE("R3C",'Mapa final'!$O$27),"")</f>
        <v/>
      </c>
      <c r="P8" s="38" t="str">
        <f>IF(AND('Mapa final'!$Y$22="Muy Alta",'Mapa final'!$AA$22="Menor"),CONCATENATE("R3C",'Mapa final'!$O$22),"")</f>
        <v/>
      </c>
      <c r="Q8" s="39" t="str">
        <f>IF(AND('Mapa final'!$Y$23="Muy Alta",'Mapa final'!$AA$23="Menor"),CONCATENATE("R3C",'Mapa final'!$O$23),"")</f>
        <v/>
      </c>
      <c r="R8" s="39" t="str">
        <f>IF(AND('Mapa final'!$Y$24="Muy Alta",'Mapa final'!$AA$24="Menor"),CONCATENATE("R3C",'Mapa final'!$O$24),"")</f>
        <v/>
      </c>
      <c r="S8" s="39" t="str">
        <f>IF(AND('Mapa final'!$Y$25="Muy Alta",'Mapa final'!$AA$25="Menor"),CONCATENATE("R3C",'Mapa final'!$O$25),"")</f>
        <v/>
      </c>
      <c r="T8" s="39" t="str">
        <f>IF(AND('Mapa final'!$Y$26="Muy Alta",'Mapa final'!$AA$26="Menor"),CONCATENATE("R3C",'Mapa final'!$O$26),"")</f>
        <v/>
      </c>
      <c r="U8" s="40" t="str">
        <f>IF(AND('Mapa final'!$Y$27="Muy Alta",'Mapa final'!$AA$27="Menor"),CONCATENATE("R3C",'Mapa final'!$O$27),"")</f>
        <v/>
      </c>
      <c r="V8" s="38" t="str">
        <f>IF(AND('Mapa final'!$Y$22="Muy Alta",'Mapa final'!$AA$22="Moderado"),CONCATENATE("R3C",'Mapa final'!$O$22),"")</f>
        <v/>
      </c>
      <c r="W8" s="39" t="str">
        <f>IF(AND('Mapa final'!$Y$23="Muy Alta",'Mapa final'!$AA$23="Moderado"),CONCATENATE("R3C",'Mapa final'!$O$23),"")</f>
        <v/>
      </c>
      <c r="X8" s="39" t="str">
        <f>IF(AND('Mapa final'!$Y$24="Muy Alta",'Mapa final'!$AA$24="Moderado"),CONCATENATE("R3C",'Mapa final'!$O$24),"")</f>
        <v/>
      </c>
      <c r="Y8" s="39" t="str">
        <f>IF(AND('Mapa final'!$Y$25="Muy Alta",'Mapa final'!$AA$25="Moderado"),CONCATENATE("R3C",'Mapa final'!$O$25),"")</f>
        <v/>
      </c>
      <c r="Z8" s="39" t="str">
        <f>IF(AND('Mapa final'!$Y$26="Muy Alta",'Mapa final'!$AA$26="Moderado"),CONCATENATE("R3C",'Mapa final'!$O$26),"")</f>
        <v/>
      </c>
      <c r="AA8" s="40" t="str">
        <f>IF(AND('Mapa final'!$Y$27="Muy Alta",'Mapa final'!$AA$27="Moderado"),CONCATENATE("R3C",'Mapa final'!$O$27),"")</f>
        <v/>
      </c>
      <c r="AB8" s="38" t="str">
        <f>IF(AND('Mapa final'!$Y$22="Muy Alta",'Mapa final'!$AA$22="Mayor"),CONCATENATE("R3C",'Mapa final'!$O$22),"")</f>
        <v/>
      </c>
      <c r="AC8" s="39" t="str">
        <f>IF(AND('Mapa final'!$Y$23="Muy Alta",'Mapa final'!$AA$23="Mayor"),CONCATENATE("R3C",'Mapa final'!$O$23),"")</f>
        <v/>
      </c>
      <c r="AD8" s="39" t="str">
        <f>IF(AND('Mapa final'!$Y$24="Muy Alta",'Mapa final'!$AA$24="Mayor"),CONCATENATE("R3C",'Mapa final'!$O$24),"")</f>
        <v/>
      </c>
      <c r="AE8" s="39" t="str">
        <f>IF(AND('Mapa final'!$Y$25="Muy Alta",'Mapa final'!$AA$25="Mayor"),CONCATENATE("R3C",'Mapa final'!$O$25),"")</f>
        <v/>
      </c>
      <c r="AF8" s="39" t="str">
        <f>IF(AND('Mapa final'!$Y$26="Muy Alta",'Mapa final'!$AA$26="Mayor"),CONCATENATE("R3C",'Mapa final'!$O$26),"")</f>
        <v/>
      </c>
      <c r="AG8" s="40" t="str">
        <f>IF(AND('Mapa final'!$Y$27="Muy Alta",'Mapa final'!$AA$27="Mayor"),CONCATENATE("R3C",'Mapa final'!$O$27),"")</f>
        <v/>
      </c>
      <c r="AH8" s="41" t="str">
        <f>IF(AND('Mapa final'!$Y$22="Muy Alta",'Mapa final'!$AA$22="Catastrófico"),CONCATENATE("R3C",'Mapa final'!$O$22),"")</f>
        <v/>
      </c>
      <c r="AI8" s="42" t="str">
        <f>IF(AND('Mapa final'!$Y$23="Muy Alta",'Mapa final'!$AA$23="Catastrófico"),CONCATENATE("R3C",'Mapa final'!$O$23),"")</f>
        <v/>
      </c>
      <c r="AJ8" s="42" t="str">
        <f>IF(AND('Mapa final'!$Y$24="Muy Alta",'Mapa final'!$AA$24="Catastrófico"),CONCATENATE("R3C",'Mapa final'!$O$24),"")</f>
        <v/>
      </c>
      <c r="AK8" s="42" t="str">
        <f>IF(AND('Mapa final'!$Y$25="Muy Alta",'Mapa final'!$AA$25="Catastrófico"),CONCATENATE("R3C",'Mapa final'!$O$25),"")</f>
        <v/>
      </c>
      <c r="AL8" s="42" t="str">
        <f>IF(AND('Mapa final'!$Y$26="Muy Alta",'Mapa final'!$AA$26="Catastrófico"),CONCATENATE("R3C",'Mapa final'!$O$26),"")</f>
        <v/>
      </c>
      <c r="AM8" s="43" t="str">
        <f>IF(AND('Mapa final'!$Y$27="Muy Alta",'Mapa final'!$AA$27="Catastrófico"),CONCATENATE("R3C",'Mapa final'!$O$27),"")</f>
        <v/>
      </c>
      <c r="AN8" s="70"/>
      <c r="AO8" s="419"/>
      <c r="AP8" s="420"/>
      <c r="AQ8" s="420"/>
      <c r="AR8" s="420"/>
      <c r="AS8" s="420"/>
      <c r="AT8" s="421"/>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row>
    <row r="9" spans="1:91" ht="15" customHeight="1" x14ac:dyDescent="0.25">
      <c r="A9" s="70"/>
      <c r="B9" s="311"/>
      <c r="C9" s="311"/>
      <c r="D9" s="312"/>
      <c r="E9" s="412"/>
      <c r="F9" s="413"/>
      <c r="G9" s="413"/>
      <c r="H9" s="413"/>
      <c r="I9" s="428"/>
      <c r="J9" s="38" t="str">
        <f>IF(AND('Mapa final'!$Y$28="Muy Alta",'Mapa final'!$AA$28="Leve"),CONCATENATE("R4C",'Mapa final'!$O$28),"")</f>
        <v/>
      </c>
      <c r="K9" s="39" t="str">
        <f>IF(AND('Mapa final'!$Y$29="Muy Alta",'Mapa final'!$AA$29="Leve"),CONCATENATE("R4C",'Mapa final'!$O$29),"")</f>
        <v/>
      </c>
      <c r="L9" s="44" t="str">
        <f>IF(AND('Mapa final'!$Y$30="Muy Alta",'Mapa final'!$AA$30="Leve"),CONCATENATE("R4C",'Mapa final'!$O$30),"")</f>
        <v/>
      </c>
      <c r="M9" s="44" t="str">
        <f>IF(AND('Mapa final'!$Y$31="Muy Alta",'Mapa final'!$AA$31="Leve"),CONCATENATE("R4C",'Mapa final'!$O$31),"")</f>
        <v/>
      </c>
      <c r="N9" s="44" t="str">
        <f>IF(AND('Mapa final'!$Y$32="Muy Alta",'Mapa final'!$AA$32="Leve"),CONCATENATE("R4C",'Mapa final'!$O$32),"")</f>
        <v/>
      </c>
      <c r="O9" s="40" t="str">
        <f>IF(AND('Mapa final'!$Y$33="Muy Alta",'Mapa final'!$AA$33="Leve"),CONCATENATE("R4C",'Mapa final'!$O$33),"")</f>
        <v/>
      </c>
      <c r="P9" s="38" t="str">
        <f>IF(AND('Mapa final'!$Y$28="Muy Alta",'Mapa final'!$AA$28="Menor"),CONCATENATE("R4C",'Mapa final'!$O$28),"")</f>
        <v/>
      </c>
      <c r="Q9" s="39" t="str">
        <f>IF(AND('Mapa final'!$Y$29="Muy Alta",'Mapa final'!$AA$29="Menor"),CONCATENATE("R4C",'Mapa final'!$O$29),"")</f>
        <v/>
      </c>
      <c r="R9" s="44" t="str">
        <f>IF(AND('Mapa final'!$Y$30="Muy Alta",'Mapa final'!$AA$30="Menor"),CONCATENATE("R4C",'Mapa final'!$O$30),"")</f>
        <v/>
      </c>
      <c r="S9" s="44" t="str">
        <f>IF(AND('Mapa final'!$Y$31="Muy Alta",'Mapa final'!$AA$31="Menor"),CONCATENATE("R4C",'Mapa final'!$O$31),"")</f>
        <v/>
      </c>
      <c r="T9" s="44" t="str">
        <f>IF(AND('Mapa final'!$Y$32="Muy Alta",'Mapa final'!$AA$32="Menor"),CONCATENATE("R4C",'Mapa final'!$O$32),"")</f>
        <v/>
      </c>
      <c r="U9" s="40" t="str">
        <f>IF(AND('Mapa final'!$Y$33="Muy Alta",'Mapa final'!$AA$33="Menor"),CONCATENATE("R4C",'Mapa final'!$O$33),"")</f>
        <v/>
      </c>
      <c r="V9" s="38" t="str">
        <f>IF(AND('Mapa final'!$Y$28="Muy Alta",'Mapa final'!$AA$28="Moderado"),CONCATENATE("R4C",'Mapa final'!$O$28),"")</f>
        <v/>
      </c>
      <c r="W9" s="39" t="str">
        <f>IF(AND('Mapa final'!$Y$29="Muy Alta",'Mapa final'!$AA$29="Moderado"),CONCATENATE("R4C",'Mapa final'!$O$29),"")</f>
        <v/>
      </c>
      <c r="X9" s="44" t="str">
        <f>IF(AND('Mapa final'!$Y$30="Muy Alta",'Mapa final'!$AA$30="Moderado"),CONCATENATE("R4C",'Mapa final'!$O$30),"")</f>
        <v/>
      </c>
      <c r="Y9" s="44" t="str">
        <f>IF(AND('Mapa final'!$Y$31="Muy Alta",'Mapa final'!$AA$31="Moderado"),CONCATENATE("R4C",'Mapa final'!$O$31),"")</f>
        <v/>
      </c>
      <c r="Z9" s="44" t="str">
        <f>IF(AND('Mapa final'!$Y$32="Muy Alta",'Mapa final'!$AA$32="Moderado"),CONCATENATE("R4C",'Mapa final'!$O$32),"")</f>
        <v/>
      </c>
      <c r="AA9" s="40" t="str">
        <f>IF(AND('Mapa final'!$Y$33="Muy Alta",'Mapa final'!$AA$33="Moderado"),CONCATENATE("R4C",'Mapa final'!$O$33),"")</f>
        <v/>
      </c>
      <c r="AB9" s="38" t="str">
        <f>IF(AND('Mapa final'!$Y$28="Muy Alta",'Mapa final'!$AA$28="Mayor"),CONCATENATE("R4C",'Mapa final'!$O$28),"")</f>
        <v/>
      </c>
      <c r="AC9" s="39" t="str">
        <f>IF(AND('Mapa final'!$Y$29="Muy Alta",'Mapa final'!$AA$29="Mayor"),CONCATENATE("R4C",'Mapa final'!$O$29),"")</f>
        <v/>
      </c>
      <c r="AD9" s="44" t="str">
        <f>IF(AND('Mapa final'!$Y$30="Muy Alta",'Mapa final'!$AA$30="Mayor"),CONCATENATE("R4C",'Mapa final'!$O$30),"")</f>
        <v/>
      </c>
      <c r="AE9" s="44" t="str">
        <f>IF(AND('Mapa final'!$Y$31="Muy Alta",'Mapa final'!$AA$31="Mayor"),CONCATENATE("R4C",'Mapa final'!$O$31),"")</f>
        <v/>
      </c>
      <c r="AF9" s="44" t="str">
        <f>IF(AND('Mapa final'!$Y$32="Muy Alta",'Mapa final'!$AA$32="Mayor"),CONCATENATE("R4C",'Mapa final'!$O$32),"")</f>
        <v/>
      </c>
      <c r="AG9" s="40" t="str">
        <f>IF(AND('Mapa final'!$Y$33="Muy Alta",'Mapa final'!$AA$33="Mayor"),CONCATENATE("R4C",'Mapa final'!$O$33),"")</f>
        <v/>
      </c>
      <c r="AH9" s="41" t="str">
        <f>IF(AND('Mapa final'!$Y$28="Muy Alta",'Mapa final'!$AA$28="Catastrófico"),CONCATENATE("R4C",'Mapa final'!$O$28),"")</f>
        <v/>
      </c>
      <c r="AI9" s="42" t="str">
        <f>IF(AND('Mapa final'!$Y$29="Muy Alta",'Mapa final'!$AA$29="Catastrófico"),CONCATENATE("R4C",'Mapa final'!$O$29),"")</f>
        <v/>
      </c>
      <c r="AJ9" s="42" t="str">
        <f>IF(AND('Mapa final'!$Y$30="Muy Alta",'Mapa final'!$AA$30="Catastrófico"),CONCATENATE("R4C",'Mapa final'!$O$30),"")</f>
        <v/>
      </c>
      <c r="AK9" s="42" t="str">
        <f>IF(AND('Mapa final'!$Y$31="Muy Alta",'Mapa final'!$AA$31="Catastrófico"),CONCATENATE("R4C",'Mapa final'!$O$31),"")</f>
        <v/>
      </c>
      <c r="AL9" s="42" t="str">
        <f>IF(AND('Mapa final'!$Y$32="Muy Alta",'Mapa final'!$AA$32="Catastrófico"),CONCATENATE("R4C",'Mapa final'!$O$32),"")</f>
        <v/>
      </c>
      <c r="AM9" s="43" t="str">
        <f>IF(AND('Mapa final'!$Y$33="Muy Alta",'Mapa final'!$AA$33="Catastrófico"),CONCATENATE("R4C",'Mapa final'!$O$33),"")</f>
        <v/>
      </c>
      <c r="AN9" s="70"/>
      <c r="AO9" s="419"/>
      <c r="AP9" s="420"/>
      <c r="AQ9" s="420"/>
      <c r="AR9" s="420"/>
      <c r="AS9" s="420"/>
      <c r="AT9" s="421"/>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row>
    <row r="10" spans="1:91" ht="15" customHeight="1" x14ac:dyDescent="0.25">
      <c r="A10" s="70"/>
      <c r="B10" s="311"/>
      <c r="C10" s="311"/>
      <c r="D10" s="312"/>
      <c r="E10" s="412"/>
      <c r="F10" s="413"/>
      <c r="G10" s="413"/>
      <c r="H10" s="413"/>
      <c r="I10" s="428"/>
      <c r="J10" s="38" t="str">
        <f>IF(AND('Mapa final'!$Y$34="Muy Alta",'Mapa final'!$AA$34="Leve"),CONCATENATE("R5C",'Mapa final'!$O$34),"")</f>
        <v/>
      </c>
      <c r="K10" s="39" t="str">
        <f>IF(AND('Mapa final'!$Y$35="Muy Alta",'Mapa final'!$AA$35="Leve"),CONCATENATE("R5C",'Mapa final'!$O$35),"")</f>
        <v/>
      </c>
      <c r="L10" s="44" t="str">
        <f>IF(AND('Mapa final'!$Y$36="Muy Alta",'Mapa final'!$AA$36="Leve"),CONCATENATE("R5C",'Mapa final'!$O$36),"")</f>
        <v/>
      </c>
      <c r="M10" s="44" t="str">
        <f>IF(AND('Mapa final'!$Y$37="Muy Alta",'Mapa final'!$AA$37="Leve"),CONCATENATE("R5C",'Mapa final'!$O$37),"")</f>
        <v/>
      </c>
      <c r="N10" s="44" t="str">
        <f>IF(AND('Mapa final'!$Y$38="Muy Alta",'Mapa final'!$AA$38="Leve"),CONCATENATE("R5C",'Mapa final'!$O$38),"")</f>
        <v/>
      </c>
      <c r="O10" s="40" t="str">
        <f>IF(AND('Mapa final'!$Y$39="Muy Alta",'Mapa final'!$AA$39="Leve"),CONCATENATE("R5C",'Mapa final'!$O$39),"")</f>
        <v/>
      </c>
      <c r="P10" s="38" t="str">
        <f>IF(AND('Mapa final'!$Y$34="Muy Alta",'Mapa final'!$AA$34="Menor"),CONCATENATE("R5C",'Mapa final'!$O$34),"")</f>
        <v/>
      </c>
      <c r="Q10" s="39" t="str">
        <f>IF(AND('Mapa final'!$Y$35="Muy Alta",'Mapa final'!$AA$35="Menor"),CONCATENATE("R5C",'Mapa final'!$O$35),"")</f>
        <v/>
      </c>
      <c r="R10" s="44" t="str">
        <f>IF(AND('Mapa final'!$Y$36="Muy Alta",'Mapa final'!$AA$36="Menor"),CONCATENATE("R5C",'Mapa final'!$O$36),"")</f>
        <v/>
      </c>
      <c r="S10" s="44" t="str">
        <f>IF(AND('Mapa final'!$Y$37="Muy Alta",'Mapa final'!$AA$37="Menor"),CONCATENATE("R5C",'Mapa final'!$O$37),"")</f>
        <v/>
      </c>
      <c r="T10" s="44" t="str">
        <f>IF(AND('Mapa final'!$Y$38="Muy Alta",'Mapa final'!$AA$38="Menor"),CONCATENATE("R5C",'Mapa final'!$O$38),"")</f>
        <v/>
      </c>
      <c r="U10" s="40" t="str">
        <f>IF(AND('Mapa final'!$Y$39="Muy Alta",'Mapa final'!$AA$39="Menor"),CONCATENATE("R5C",'Mapa final'!$O$39),"")</f>
        <v/>
      </c>
      <c r="V10" s="38" t="str">
        <f>IF(AND('Mapa final'!$Y$34="Muy Alta",'Mapa final'!$AA$34="Moderado"),CONCATENATE("R5C",'Mapa final'!$O$34),"")</f>
        <v/>
      </c>
      <c r="W10" s="39" t="str">
        <f>IF(AND('Mapa final'!$Y$35="Muy Alta",'Mapa final'!$AA$35="Moderado"),CONCATENATE("R5C",'Mapa final'!$O$35),"")</f>
        <v/>
      </c>
      <c r="X10" s="44" t="str">
        <f>IF(AND('Mapa final'!$Y$36="Muy Alta",'Mapa final'!$AA$36="Moderado"),CONCATENATE("R5C",'Mapa final'!$O$36),"")</f>
        <v/>
      </c>
      <c r="Y10" s="44" t="str">
        <f>IF(AND('Mapa final'!$Y$37="Muy Alta",'Mapa final'!$AA$37="Moderado"),CONCATENATE("R5C",'Mapa final'!$O$37),"")</f>
        <v/>
      </c>
      <c r="Z10" s="44" t="str">
        <f>IF(AND('Mapa final'!$Y$38="Muy Alta",'Mapa final'!$AA$38="Moderado"),CONCATENATE("R5C",'Mapa final'!$O$38),"")</f>
        <v/>
      </c>
      <c r="AA10" s="40" t="str">
        <f>IF(AND('Mapa final'!$Y$39="Muy Alta",'Mapa final'!$AA$39="Moderado"),CONCATENATE("R5C",'Mapa final'!$O$39),"")</f>
        <v/>
      </c>
      <c r="AB10" s="38" t="str">
        <f>IF(AND('Mapa final'!$Y$34="Muy Alta",'Mapa final'!$AA$34="Mayor"),CONCATENATE("R5C",'Mapa final'!$O$34),"")</f>
        <v/>
      </c>
      <c r="AC10" s="39" t="str">
        <f>IF(AND('Mapa final'!$Y$35="Muy Alta",'Mapa final'!$AA$35="Mayor"),CONCATENATE("R5C",'Mapa final'!$O$35),"")</f>
        <v/>
      </c>
      <c r="AD10" s="44" t="str">
        <f>IF(AND('Mapa final'!$Y$36="Muy Alta",'Mapa final'!$AA$36="Mayor"),CONCATENATE("R5C",'Mapa final'!$O$36),"")</f>
        <v/>
      </c>
      <c r="AE10" s="44" t="str">
        <f>IF(AND('Mapa final'!$Y$37="Muy Alta",'Mapa final'!$AA$37="Mayor"),CONCATENATE("R5C",'Mapa final'!$O$37),"")</f>
        <v/>
      </c>
      <c r="AF10" s="44" t="str">
        <f>IF(AND('Mapa final'!$Y$38="Muy Alta",'Mapa final'!$AA$38="Mayor"),CONCATENATE("R5C",'Mapa final'!$O$38),"")</f>
        <v/>
      </c>
      <c r="AG10" s="40" t="str">
        <f>IF(AND('Mapa final'!$Y$39="Muy Alta",'Mapa final'!$AA$39="Mayor"),CONCATENATE("R5C",'Mapa final'!$O$39),"")</f>
        <v/>
      </c>
      <c r="AH10" s="41" t="str">
        <f>IF(AND('Mapa final'!$Y$34="Muy Alta",'Mapa final'!$AA$34="Catastrófico"),CONCATENATE("R5C",'Mapa final'!$O$34),"")</f>
        <v/>
      </c>
      <c r="AI10" s="42" t="str">
        <f>IF(AND('Mapa final'!$Y$35="Muy Alta",'Mapa final'!$AA$35="Catastrófico"),CONCATENATE("R5C",'Mapa final'!$O$35),"")</f>
        <v/>
      </c>
      <c r="AJ10" s="42" t="str">
        <f>IF(AND('Mapa final'!$Y$36="Muy Alta",'Mapa final'!$AA$36="Catastrófico"),CONCATENATE("R5C",'Mapa final'!$O$36),"")</f>
        <v/>
      </c>
      <c r="AK10" s="42" t="str">
        <f>IF(AND('Mapa final'!$Y$37="Muy Alta",'Mapa final'!$AA$37="Catastrófico"),CONCATENATE("R5C",'Mapa final'!$O$37),"")</f>
        <v/>
      </c>
      <c r="AL10" s="42" t="str">
        <f>IF(AND('Mapa final'!$Y$38="Muy Alta",'Mapa final'!$AA$38="Catastrófico"),CONCATENATE("R5C",'Mapa final'!$O$38),"")</f>
        <v/>
      </c>
      <c r="AM10" s="43" t="str">
        <f>IF(AND('Mapa final'!$Y$39="Muy Alta",'Mapa final'!$AA$39="Catastrófico"),CONCATENATE("R5C",'Mapa final'!$O$39),"")</f>
        <v/>
      </c>
      <c r="AN10" s="70"/>
      <c r="AO10" s="419"/>
      <c r="AP10" s="420"/>
      <c r="AQ10" s="420"/>
      <c r="AR10" s="420"/>
      <c r="AS10" s="420"/>
      <c r="AT10" s="421"/>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row>
    <row r="11" spans="1:91" ht="15" customHeight="1" x14ac:dyDescent="0.25">
      <c r="A11" s="70"/>
      <c r="B11" s="311"/>
      <c r="C11" s="311"/>
      <c r="D11" s="312"/>
      <c r="E11" s="412"/>
      <c r="F11" s="413"/>
      <c r="G11" s="413"/>
      <c r="H11" s="413"/>
      <c r="I11" s="428"/>
      <c r="J11" s="38" t="str">
        <f>IF(AND('Mapa final'!$Y$40="Muy Alta",'Mapa final'!$AA$40="Leve"),CONCATENATE("R6C",'Mapa final'!$O$40),"")</f>
        <v/>
      </c>
      <c r="K11" s="39" t="str">
        <f>IF(AND('Mapa final'!$Y$41="Muy Alta",'Mapa final'!$AA$41="Leve"),CONCATENATE("R6C",'Mapa final'!$O$41),"")</f>
        <v/>
      </c>
      <c r="L11" s="44" t="str">
        <f>IF(AND('Mapa final'!$Y$42="Muy Alta",'Mapa final'!$AA$42="Leve"),CONCATENATE("R6C",'Mapa final'!$O$42),"")</f>
        <v/>
      </c>
      <c r="M11" s="44" t="str">
        <f>IF(AND('Mapa final'!$Y$43="Muy Alta",'Mapa final'!$AA$43="Leve"),CONCATENATE("R6C",'Mapa final'!$O$43),"")</f>
        <v/>
      </c>
      <c r="N11" s="44" t="str">
        <f>IF(AND('Mapa final'!$Y$44="Muy Alta",'Mapa final'!$AA$44="Leve"),CONCATENATE("R6C",'Mapa final'!$O$44),"")</f>
        <v/>
      </c>
      <c r="O11" s="40" t="str">
        <f>IF(AND('Mapa final'!$Y$45="Muy Alta",'Mapa final'!$AA$45="Leve"),CONCATENATE("R6C",'Mapa final'!$O$45),"")</f>
        <v/>
      </c>
      <c r="P11" s="38" t="str">
        <f>IF(AND('Mapa final'!$Y$40="Muy Alta",'Mapa final'!$AA$40="Menor"),CONCATENATE("R6C",'Mapa final'!$O$40),"")</f>
        <v/>
      </c>
      <c r="Q11" s="39" t="str">
        <f>IF(AND('Mapa final'!$Y$41="Muy Alta",'Mapa final'!$AA$41="Menor"),CONCATENATE("R6C",'Mapa final'!$O$41),"")</f>
        <v/>
      </c>
      <c r="R11" s="44" t="str">
        <f>IF(AND('Mapa final'!$Y$42="Muy Alta",'Mapa final'!$AA$42="Menor"),CONCATENATE("R6C",'Mapa final'!$O$42),"")</f>
        <v/>
      </c>
      <c r="S11" s="44" t="str">
        <f>IF(AND('Mapa final'!$Y$43="Muy Alta",'Mapa final'!$AA$43="Menor"),CONCATENATE("R6C",'Mapa final'!$O$43),"")</f>
        <v/>
      </c>
      <c r="T11" s="44" t="str">
        <f>IF(AND('Mapa final'!$Y$44="Muy Alta",'Mapa final'!$AA$44="Menor"),CONCATENATE("R6C",'Mapa final'!$O$44),"")</f>
        <v/>
      </c>
      <c r="U11" s="40" t="str">
        <f>IF(AND('Mapa final'!$Y$45="Muy Alta",'Mapa final'!$AA$45="Menor"),CONCATENATE("R6C",'Mapa final'!$O$45),"")</f>
        <v/>
      </c>
      <c r="V11" s="38" t="str">
        <f>IF(AND('Mapa final'!$Y$40="Muy Alta",'Mapa final'!$AA$40="Moderado"),CONCATENATE("R6C",'Mapa final'!$O$40),"")</f>
        <v/>
      </c>
      <c r="W11" s="39" t="str">
        <f>IF(AND('Mapa final'!$Y$41="Muy Alta",'Mapa final'!$AA$41="Moderado"),CONCATENATE("R6C",'Mapa final'!$O$41),"")</f>
        <v/>
      </c>
      <c r="X11" s="44" t="str">
        <f>IF(AND('Mapa final'!$Y$42="Muy Alta",'Mapa final'!$AA$42="Moderado"),CONCATENATE("R6C",'Mapa final'!$O$42),"")</f>
        <v/>
      </c>
      <c r="Y11" s="44" t="str">
        <f>IF(AND('Mapa final'!$Y$43="Muy Alta",'Mapa final'!$AA$43="Moderado"),CONCATENATE("R6C",'Mapa final'!$O$43),"")</f>
        <v/>
      </c>
      <c r="Z11" s="44" t="str">
        <f>IF(AND('Mapa final'!$Y$44="Muy Alta",'Mapa final'!$AA$44="Moderado"),CONCATENATE("R6C",'Mapa final'!$O$44),"")</f>
        <v/>
      </c>
      <c r="AA11" s="40" t="str">
        <f>IF(AND('Mapa final'!$Y$45="Muy Alta",'Mapa final'!$AA$45="Moderado"),CONCATENATE("R6C",'Mapa final'!$O$45),"")</f>
        <v/>
      </c>
      <c r="AB11" s="38" t="str">
        <f>IF(AND('Mapa final'!$Y$40="Muy Alta",'Mapa final'!$AA$40="Mayor"),CONCATENATE("R6C",'Mapa final'!$O$40),"")</f>
        <v/>
      </c>
      <c r="AC11" s="39" t="str">
        <f>IF(AND('Mapa final'!$Y$41="Muy Alta",'Mapa final'!$AA$41="Mayor"),CONCATENATE("R6C",'Mapa final'!$O$41),"")</f>
        <v/>
      </c>
      <c r="AD11" s="44" t="str">
        <f>IF(AND('Mapa final'!$Y$42="Muy Alta",'Mapa final'!$AA$42="Mayor"),CONCATENATE("R6C",'Mapa final'!$O$42),"")</f>
        <v/>
      </c>
      <c r="AE11" s="44" t="str">
        <f>IF(AND('Mapa final'!$Y$43="Muy Alta",'Mapa final'!$AA$43="Mayor"),CONCATENATE("R6C",'Mapa final'!$O$43),"")</f>
        <v/>
      </c>
      <c r="AF11" s="44" t="str">
        <f>IF(AND('Mapa final'!$Y$44="Muy Alta",'Mapa final'!$AA$44="Mayor"),CONCATENATE("R6C",'Mapa final'!$O$44),"")</f>
        <v/>
      </c>
      <c r="AG11" s="40" t="str">
        <f>IF(AND('Mapa final'!$Y$45="Muy Alta",'Mapa final'!$AA$45="Mayor"),CONCATENATE("R6C",'Mapa final'!$O$45),"")</f>
        <v/>
      </c>
      <c r="AH11" s="41" t="str">
        <f>IF(AND('Mapa final'!$Y$40="Muy Alta",'Mapa final'!$AA$40="Catastrófico"),CONCATENATE("R6C",'Mapa final'!$O$40),"")</f>
        <v/>
      </c>
      <c r="AI11" s="42" t="str">
        <f>IF(AND('Mapa final'!$Y$41="Muy Alta",'Mapa final'!$AA$41="Catastrófico"),CONCATENATE("R6C",'Mapa final'!$O$41),"")</f>
        <v/>
      </c>
      <c r="AJ11" s="42" t="str">
        <f>IF(AND('Mapa final'!$Y$42="Muy Alta",'Mapa final'!$AA$42="Catastrófico"),CONCATENATE("R6C",'Mapa final'!$O$42),"")</f>
        <v/>
      </c>
      <c r="AK11" s="42" t="str">
        <f>IF(AND('Mapa final'!$Y$43="Muy Alta",'Mapa final'!$AA$43="Catastrófico"),CONCATENATE("R6C",'Mapa final'!$O$43),"")</f>
        <v/>
      </c>
      <c r="AL11" s="42" t="str">
        <f>IF(AND('Mapa final'!$Y$44="Muy Alta",'Mapa final'!$AA$44="Catastrófico"),CONCATENATE("R6C",'Mapa final'!$O$44),"")</f>
        <v/>
      </c>
      <c r="AM11" s="43" t="str">
        <f>IF(AND('Mapa final'!$Y$45="Muy Alta",'Mapa final'!$AA$45="Catastrófico"),CONCATENATE("R6C",'Mapa final'!$O$45),"")</f>
        <v/>
      </c>
      <c r="AN11" s="70"/>
      <c r="AO11" s="419"/>
      <c r="AP11" s="420"/>
      <c r="AQ11" s="420"/>
      <c r="AR11" s="420"/>
      <c r="AS11" s="420"/>
      <c r="AT11" s="421"/>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row>
    <row r="12" spans="1:91" ht="15" customHeight="1" x14ac:dyDescent="0.25">
      <c r="A12" s="70"/>
      <c r="B12" s="311"/>
      <c r="C12" s="311"/>
      <c r="D12" s="312"/>
      <c r="E12" s="412"/>
      <c r="F12" s="413"/>
      <c r="G12" s="413"/>
      <c r="H12" s="413"/>
      <c r="I12" s="428"/>
      <c r="J12" s="38" t="str">
        <f>IF(AND('Mapa final'!$Y$46="Muy Alta",'Mapa final'!$AA$46="Leve"),CONCATENATE("R7C",'Mapa final'!$O$46),"")</f>
        <v/>
      </c>
      <c r="K12" s="39" t="str">
        <f>IF(AND('Mapa final'!$Y$47="Muy Alta",'Mapa final'!$AA$47="Leve"),CONCATENATE("R7C",'Mapa final'!$O$47),"")</f>
        <v/>
      </c>
      <c r="L12" s="44" t="str">
        <f>IF(AND('Mapa final'!$Y$48="Muy Alta",'Mapa final'!$AA$48="Leve"),CONCATENATE("R7C",'Mapa final'!$O$48),"")</f>
        <v/>
      </c>
      <c r="M12" s="44" t="str">
        <f>IF(AND('Mapa final'!$Y$49="Muy Alta",'Mapa final'!$AA$49="Leve"),CONCATENATE("R7C",'Mapa final'!$O$49),"")</f>
        <v/>
      </c>
      <c r="N12" s="44" t="str">
        <f>IF(AND('Mapa final'!$Y$50="Muy Alta",'Mapa final'!$AA$50="Leve"),CONCATENATE("R7C",'Mapa final'!$O$50),"")</f>
        <v/>
      </c>
      <c r="O12" s="40" t="str">
        <f>IF(AND('Mapa final'!$Y$51="Muy Alta",'Mapa final'!$AA$51="Leve"),CONCATENATE("R7C",'Mapa final'!$O$51),"")</f>
        <v/>
      </c>
      <c r="P12" s="38" t="str">
        <f>IF(AND('Mapa final'!$Y$46="Muy Alta",'Mapa final'!$AA$46="Menor"),CONCATENATE("R7C",'Mapa final'!$O$46),"")</f>
        <v/>
      </c>
      <c r="Q12" s="39" t="str">
        <f>IF(AND('Mapa final'!$Y$47="Muy Alta",'Mapa final'!$AA$47="Menor"),CONCATENATE("R7C",'Mapa final'!$O$47),"")</f>
        <v/>
      </c>
      <c r="R12" s="44" t="str">
        <f>IF(AND('Mapa final'!$Y$48="Muy Alta",'Mapa final'!$AA$48="Menor"),CONCATENATE("R7C",'Mapa final'!$O$48),"")</f>
        <v/>
      </c>
      <c r="S12" s="44" t="str">
        <f>IF(AND('Mapa final'!$Y$49="Muy Alta",'Mapa final'!$AA$49="Menor"),CONCATENATE("R7C",'Mapa final'!$O$49),"")</f>
        <v/>
      </c>
      <c r="T12" s="44" t="str">
        <f>IF(AND('Mapa final'!$Y$50="Muy Alta",'Mapa final'!$AA$50="Menor"),CONCATENATE("R7C",'Mapa final'!$O$50),"")</f>
        <v/>
      </c>
      <c r="U12" s="40" t="str">
        <f>IF(AND('Mapa final'!$Y$51="Muy Alta",'Mapa final'!$AA$51="Menor"),CONCATENATE("R7C",'Mapa final'!$O$51),"")</f>
        <v/>
      </c>
      <c r="V12" s="38" t="str">
        <f>IF(AND('Mapa final'!$Y$46="Muy Alta",'Mapa final'!$AA$46="Moderado"),CONCATENATE("R7C",'Mapa final'!$O$46),"")</f>
        <v/>
      </c>
      <c r="W12" s="39" t="str">
        <f>IF(AND('Mapa final'!$Y$47="Muy Alta",'Mapa final'!$AA$47="Moderado"),CONCATENATE("R7C",'Mapa final'!$O$47),"")</f>
        <v/>
      </c>
      <c r="X12" s="44" t="str">
        <f>IF(AND('Mapa final'!$Y$48="Muy Alta",'Mapa final'!$AA$48="Moderado"),CONCATENATE("R7C",'Mapa final'!$O$48),"")</f>
        <v/>
      </c>
      <c r="Y12" s="44" t="str">
        <f>IF(AND('Mapa final'!$Y$49="Muy Alta",'Mapa final'!$AA$49="Moderado"),CONCATENATE("R7C",'Mapa final'!$O$49),"")</f>
        <v/>
      </c>
      <c r="Z12" s="44" t="str">
        <f>IF(AND('Mapa final'!$Y$50="Muy Alta",'Mapa final'!$AA$50="Moderado"),CONCATENATE("R7C",'Mapa final'!$O$50),"")</f>
        <v/>
      </c>
      <c r="AA12" s="40" t="str">
        <f>IF(AND('Mapa final'!$Y$51="Muy Alta",'Mapa final'!$AA$51="Moderado"),CONCATENATE("R7C",'Mapa final'!$O$51),"")</f>
        <v/>
      </c>
      <c r="AB12" s="38" t="str">
        <f>IF(AND('Mapa final'!$Y$46="Muy Alta",'Mapa final'!$AA$46="Mayor"),CONCATENATE("R7C",'Mapa final'!$O$46),"")</f>
        <v/>
      </c>
      <c r="AC12" s="39" t="str">
        <f>IF(AND('Mapa final'!$Y$47="Muy Alta",'Mapa final'!$AA$47="Mayor"),CONCATENATE("R7C",'Mapa final'!$O$47),"")</f>
        <v/>
      </c>
      <c r="AD12" s="44" t="str">
        <f>IF(AND('Mapa final'!$Y$48="Muy Alta",'Mapa final'!$AA$48="Mayor"),CONCATENATE("R7C",'Mapa final'!$O$48),"")</f>
        <v/>
      </c>
      <c r="AE12" s="44" t="str">
        <f>IF(AND('Mapa final'!$Y$49="Muy Alta",'Mapa final'!$AA$49="Mayor"),CONCATENATE("R7C",'Mapa final'!$O$49),"")</f>
        <v/>
      </c>
      <c r="AF12" s="44" t="str">
        <f>IF(AND('Mapa final'!$Y$50="Muy Alta",'Mapa final'!$AA$50="Mayor"),CONCATENATE("R7C",'Mapa final'!$O$50),"")</f>
        <v/>
      </c>
      <c r="AG12" s="40" t="str">
        <f>IF(AND('Mapa final'!$Y$51="Muy Alta",'Mapa final'!$AA$51="Mayor"),CONCATENATE("R7C",'Mapa final'!$O$51),"")</f>
        <v/>
      </c>
      <c r="AH12" s="41" t="str">
        <f>IF(AND('Mapa final'!$Y$46="Muy Alta",'Mapa final'!$AA$46="Catastrófico"),CONCATENATE("R7C",'Mapa final'!$O$46),"")</f>
        <v/>
      </c>
      <c r="AI12" s="42" t="str">
        <f>IF(AND('Mapa final'!$Y$47="Muy Alta",'Mapa final'!$AA$47="Catastrófico"),CONCATENATE("R7C",'Mapa final'!$O$47),"")</f>
        <v/>
      </c>
      <c r="AJ12" s="42" t="str">
        <f>IF(AND('Mapa final'!$Y$48="Muy Alta",'Mapa final'!$AA$48="Catastrófico"),CONCATENATE("R7C",'Mapa final'!$O$48),"")</f>
        <v/>
      </c>
      <c r="AK12" s="42" t="str">
        <f>IF(AND('Mapa final'!$Y$49="Muy Alta",'Mapa final'!$AA$49="Catastrófico"),CONCATENATE("R7C",'Mapa final'!$O$49),"")</f>
        <v/>
      </c>
      <c r="AL12" s="42" t="str">
        <f>IF(AND('Mapa final'!$Y$50="Muy Alta",'Mapa final'!$AA$50="Catastrófico"),CONCATENATE("R7C",'Mapa final'!$O$50),"")</f>
        <v/>
      </c>
      <c r="AM12" s="43" t="str">
        <f>IF(AND('Mapa final'!$Y$51="Muy Alta",'Mapa final'!$AA$51="Catastrófico"),CONCATENATE("R7C",'Mapa final'!$O$51),"")</f>
        <v/>
      </c>
      <c r="AN12" s="70"/>
      <c r="AO12" s="419"/>
      <c r="AP12" s="420"/>
      <c r="AQ12" s="420"/>
      <c r="AR12" s="420"/>
      <c r="AS12" s="420"/>
      <c r="AT12" s="421"/>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row>
    <row r="13" spans="1:91" ht="15" customHeight="1" x14ac:dyDescent="0.25">
      <c r="A13" s="70"/>
      <c r="B13" s="311"/>
      <c r="C13" s="311"/>
      <c r="D13" s="312"/>
      <c r="E13" s="412"/>
      <c r="F13" s="413"/>
      <c r="G13" s="413"/>
      <c r="H13" s="413"/>
      <c r="I13" s="428"/>
      <c r="J13" s="38" t="str">
        <f>IF(AND('Mapa final'!$Y$52="Muy Alta",'Mapa final'!$AA$52="Leve"),CONCATENATE("R8C",'Mapa final'!$O$52),"")</f>
        <v/>
      </c>
      <c r="K13" s="39" t="str">
        <f>IF(AND('Mapa final'!$Y$53="Muy Alta",'Mapa final'!$AA$53="Leve"),CONCATENATE("R8C",'Mapa final'!$O$53),"")</f>
        <v/>
      </c>
      <c r="L13" s="44" t="str">
        <f>IF(AND('Mapa final'!$Y$54="Muy Alta",'Mapa final'!$AA$54="Leve"),CONCATENATE("R8C",'Mapa final'!$O$54),"")</f>
        <v/>
      </c>
      <c r="M13" s="44" t="str">
        <f>IF(AND('Mapa final'!$Y$55="Muy Alta",'Mapa final'!$AA$55="Leve"),CONCATENATE("R8C",'Mapa final'!$O$55),"")</f>
        <v/>
      </c>
      <c r="N13" s="44" t="str">
        <f>IF(AND('Mapa final'!$Y$56="Muy Alta",'Mapa final'!$AA$56="Leve"),CONCATENATE("R8C",'Mapa final'!$O$56),"")</f>
        <v/>
      </c>
      <c r="O13" s="40" t="str">
        <f>IF(AND('Mapa final'!$Y$57="Muy Alta",'Mapa final'!$AA$57="Leve"),CONCATENATE("R8C",'Mapa final'!$O$57),"")</f>
        <v/>
      </c>
      <c r="P13" s="38" t="str">
        <f>IF(AND('Mapa final'!$Y$52="Muy Alta",'Mapa final'!$AA$52="Menor"),CONCATENATE("R8C",'Mapa final'!$O$52),"")</f>
        <v/>
      </c>
      <c r="Q13" s="39" t="str">
        <f>IF(AND('Mapa final'!$Y$53="Muy Alta",'Mapa final'!$AA$53="Menor"),CONCATENATE("R8C",'Mapa final'!$O$53),"")</f>
        <v/>
      </c>
      <c r="R13" s="44" t="str">
        <f>IF(AND('Mapa final'!$Y$54="Muy Alta",'Mapa final'!$AA$54="Menor"),CONCATENATE("R8C",'Mapa final'!$O$54),"")</f>
        <v/>
      </c>
      <c r="S13" s="44" t="str">
        <f>IF(AND('Mapa final'!$Y$55="Muy Alta",'Mapa final'!$AA$55="Menor"),CONCATENATE("R8C",'Mapa final'!$O$55),"")</f>
        <v/>
      </c>
      <c r="T13" s="44" t="str">
        <f>IF(AND('Mapa final'!$Y$56="Muy Alta",'Mapa final'!$AA$56="Menor"),CONCATENATE("R8C",'Mapa final'!$O$56),"")</f>
        <v/>
      </c>
      <c r="U13" s="40" t="str">
        <f>IF(AND('Mapa final'!$Y$57="Muy Alta",'Mapa final'!$AA$57="Menor"),CONCATENATE("R8C",'Mapa final'!$O$57),"")</f>
        <v/>
      </c>
      <c r="V13" s="38" t="str">
        <f>IF(AND('Mapa final'!$Y$52="Muy Alta",'Mapa final'!$AA$52="Moderado"),CONCATENATE("R8C",'Mapa final'!$O$52),"")</f>
        <v/>
      </c>
      <c r="W13" s="39" t="str">
        <f>IF(AND('Mapa final'!$Y$53="Muy Alta",'Mapa final'!$AA$53="Moderado"),CONCATENATE("R8C",'Mapa final'!$O$53),"")</f>
        <v/>
      </c>
      <c r="X13" s="44" t="str">
        <f>IF(AND('Mapa final'!$Y$54="Muy Alta",'Mapa final'!$AA$54="Moderado"),CONCATENATE("R8C",'Mapa final'!$O$54),"")</f>
        <v/>
      </c>
      <c r="Y13" s="44" t="str">
        <f>IF(AND('Mapa final'!$Y$55="Muy Alta",'Mapa final'!$AA$55="Moderado"),CONCATENATE("R8C",'Mapa final'!$O$55),"")</f>
        <v/>
      </c>
      <c r="Z13" s="44" t="str">
        <f>IF(AND('Mapa final'!$Y$56="Muy Alta",'Mapa final'!$AA$56="Moderado"),CONCATENATE("R8C",'Mapa final'!$O$56),"")</f>
        <v/>
      </c>
      <c r="AA13" s="40" t="str">
        <f>IF(AND('Mapa final'!$Y$57="Muy Alta",'Mapa final'!$AA$57="Moderado"),CONCATENATE("R8C",'Mapa final'!$O$57),"")</f>
        <v/>
      </c>
      <c r="AB13" s="38" t="str">
        <f>IF(AND('Mapa final'!$Y$52="Muy Alta",'Mapa final'!$AA$52="Mayor"),CONCATENATE("R8C",'Mapa final'!$O$52),"")</f>
        <v/>
      </c>
      <c r="AC13" s="39" t="str">
        <f>IF(AND('Mapa final'!$Y$53="Muy Alta",'Mapa final'!$AA$53="Mayor"),CONCATENATE("R8C",'Mapa final'!$O$53),"")</f>
        <v/>
      </c>
      <c r="AD13" s="44" t="str">
        <f>IF(AND('Mapa final'!$Y$54="Muy Alta",'Mapa final'!$AA$54="Mayor"),CONCATENATE("R8C",'Mapa final'!$O$54),"")</f>
        <v/>
      </c>
      <c r="AE13" s="44" t="str">
        <f>IF(AND('Mapa final'!$Y$55="Muy Alta",'Mapa final'!$AA$55="Mayor"),CONCATENATE("R8C",'Mapa final'!$O$55),"")</f>
        <v/>
      </c>
      <c r="AF13" s="44" t="str">
        <f>IF(AND('Mapa final'!$Y$56="Muy Alta",'Mapa final'!$AA$56="Mayor"),CONCATENATE("R8C",'Mapa final'!$O$56),"")</f>
        <v/>
      </c>
      <c r="AG13" s="40" t="str">
        <f>IF(AND('Mapa final'!$Y$57="Muy Alta",'Mapa final'!$AA$57="Mayor"),CONCATENATE("R8C",'Mapa final'!$O$57),"")</f>
        <v/>
      </c>
      <c r="AH13" s="41" t="str">
        <f>IF(AND('Mapa final'!$Y$52="Muy Alta",'Mapa final'!$AA$52="Catastrófico"),CONCATENATE("R8C",'Mapa final'!$O$52),"")</f>
        <v/>
      </c>
      <c r="AI13" s="42" t="str">
        <f>IF(AND('Mapa final'!$Y$53="Muy Alta",'Mapa final'!$AA$53="Catastrófico"),CONCATENATE("R8C",'Mapa final'!$O$53),"")</f>
        <v/>
      </c>
      <c r="AJ13" s="42" t="str">
        <f>IF(AND('Mapa final'!$Y$54="Muy Alta",'Mapa final'!$AA$54="Catastrófico"),CONCATENATE("R8C",'Mapa final'!$O$54),"")</f>
        <v/>
      </c>
      <c r="AK13" s="42" t="str">
        <f>IF(AND('Mapa final'!$Y$55="Muy Alta",'Mapa final'!$AA$55="Catastrófico"),CONCATENATE("R8C",'Mapa final'!$O$55),"")</f>
        <v/>
      </c>
      <c r="AL13" s="42" t="str">
        <f>IF(AND('Mapa final'!$Y$56="Muy Alta",'Mapa final'!$AA$56="Catastrófico"),CONCATENATE("R8C",'Mapa final'!$O$56),"")</f>
        <v/>
      </c>
      <c r="AM13" s="43" t="str">
        <f>IF(AND('Mapa final'!$Y$57="Muy Alta",'Mapa final'!$AA$57="Catastrófico"),CONCATENATE("R8C",'Mapa final'!$O$57),"")</f>
        <v/>
      </c>
      <c r="AN13" s="70"/>
      <c r="AO13" s="419"/>
      <c r="AP13" s="420"/>
      <c r="AQ13" s="420"/>
      <c r="AR13" s="420"/>
      <c r="AS13" s="420"/>
      <c r="AT13" s="421"/>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row>
    <row r="14" spans="1:91" ht="15" customHeight="1" x14ac:dyDescent="0.25">
      <c r="A14" s="70"/>
      <c r="B14" s="311"/>
      <c r="C14" s="311"/>
      <c r="D14" s="312"/>
      <c r="E14" s="412"/>
      <c r="F14" s="413"/>
      <c r="G14" s="413"/>
      <c r="H14" s="413"/>
      <c r="I14" s="428"/>
      <c r="J14" s="38" t="str">
        <f>IF(AND('Mapa final'!$Y$58="Muy Alta",'Mapa final'!$AA$58="Leve"),CONCATENATE("R9C",'Mapa final'!$O$58),"")</f>
        <v/>
      </c>
      <c r="K14" s="39" t="str">
        <f>IF(AND('Mapa final'!$Y$59="Muy Alta",'Mapa final'!$AA$59="Leve"),CONCATENATE("R9C",'Mapa final'!$O$59),"")</f>
        <v/>
      </c>
      <c r="L14" s="44" t="str">
        <f>IF(AND('Mapa final'!$Y$60="Muy Alta",'Mapa final'!$AA$60="Leve"),CONCATENATE("R9C",'Mapa final'!$O$60),"")</f>
        <v/>
      </c>
      <c r="M14" s="44" t="str">
        <f>IF(AND('Mapa final'!$Y$61="Muy Alta",'Mapa final'!$AA$61="Leve"),CONCATENATE("R9C",'Mapa final'!$O$61),"")</f>
        <v/>
      </c>
      <c r="N14" s="44" t="str">
        <f>IF(AND('Mapa final'!$Y$62="Muy Alta",'Mapa final'!$AA$62="Leve"),CONCATENATE("R9C",'Mapa final'!$O$62),"")</f>
        <v/>
      </c>
      <c r="O14" s="40" t="str">
        <f>IF(AND('Mapa final'!$Y$63="Muy Alta",'Mapa final'!$AA$63="Leve"),CONCATENATE("R9C",'Mapa final'!$O$63),"")</f>
        <v/>
      </c>
      <c r="P14" s="38" t="str">
        <f>IF(AND('Mapa final'!$Y$58="Muy Alta",'Mapa final'!$AA$58="Menor"),CONCATENATE("R9C",'Mapa final'!$O$58),"")</f>
        <v/>
      </c>
      <c r="Q14" s="39" t="str">
        <f>IF(AND('Mapa final'!$Y$59="Muy Alta",'Mapa final'!$AA$59="Menor"),CONCATENATE("R9C",'Mapa final'!$O$59),"")</f>
        <v/>
      </c>
      <c r="R14" s="44" t="str">
        <f>IF(AND('Mapa final'!$Y$60="Muy Alta",'Mapa final'!$AA$60="Menor"),CONCATENATE("R9C",'Mapa final'!$O$60),"")</f>
        <v/>
      </c>
      <c r="S14" s="44" t="str">
        <f>IF(AND('Mapa final'!$Y$61="Muy Alta",'Mapa final'!$AA$61="Menor"),CONCATENATE("R9C",'Mapa final'!$O$61),"")</f>
        <v/>
      </c>
      <c r="T14" s="44" t="str">
        <f>IF(AND('Mapa final'!$Y$62="Muy Alta",'Mapa final'!$AA$62="Menor"),CONCATENATE("R9C",'Mapa final'!$O$62),"")</f>
        <v/>
      </c>
      <c r="U14" s="40" t="str">
        <f>IF(AND('Mapa final'!$Y$63="Muy Alta",'Mapa final'!$AA$63="Menor"),CONCATENATE("R9C",'Mapa final'!$O$63),"")</f>
        <v/>
      </c>
      <c r="V14" s="38" t="str">
        <f>IF(AND('Mapa final'!$Y$58="Muy Alta",'Mapa final'!$AA$58="Moderado"),CONCATENATE("R9C",'Mapa final'!$O$58),"")</f>
        <v/>
      </c>
      <c r="W14" s="39" t="str">
        <f>IF(AND('Mapa final'!$Y$59="Muy Alta",'Mapa final'!$AA$59="Moderado"),CONCATENATE("R9C",'Mapa final'!$O$59),"")</f>
        <v/>
      </c>
      <c r="X14" s="44" t="str">
        <f>IF(AND('Mapa final'!$Y$60="Muy Alta",'Mapa final'!$AA$60="Moderado"),CONCATENATE("R9C",'Mapa final'!$O$60),"")</f>
        <v/>
      </c>
      <c r="Y14" s="44" t="str">
        <f>IF(AND('Mapa final'!$Y$61="Muy Alta",'Mapa final'!$AA$61="Moderado"),CONCATENATE("R9C",'Mapa final'!$O$61),"")</f>
        <v/>
      </c>
      <c r="Z14" s="44" t="str">
        <f>IF(AND('Mapa final'!$Y$62="Muy Alta",'Mapa final'!$AA$62="Moderado"),CONCATENATE("R9C",'Mapa final'!$O$62),"")</f>
        <v/>
      </c>
      <c r="AA14" s="40" t="str">
        <f>IF(AND('Mapa final'!$Y$63="Muy Alta",'Mapa final'!$AA$63="Moderado"),CONCATENATE("R9C",'Mapa final'!$O$63),"")</f>
        <v/>
      </c>
      <c r="AB14" s="38" t="str">
        <f>IF(AND('Mapa final'!$Y$58="Muy Alta",'Mapa final'!$AA$58="Mayor"),CONCATENATE("R9C",'Mapa final'!$O$58),"")</f>
        <v/>
      </c>
      <c r="AC14" s="39" t="str">
        <f>IF(AND('Mapa final'!$Y$59="Muy Alta",'Mapa final'!$AA$59="Mayor"),CONCATENATE("R9C",'Mapa final'!$O$59),"")</f>
        <v/>
      </c>
      <c r="AD14" s="44" t="str">
        <f>IF(AND('Mapa final'!$Y$60="Muy Alta",'Mapa final'!$AA$60="Mayor"),CONCATENATE("R9C",'Mapa final'!$O$60),"")</f>
        <v/>
      </c>
      <c r="AE14" s="44" t="str">
        <f>IF(AND('Mapa final'!$Y$61="Muy Alta",'Mapa final'!$AA$61="Mayor"),CONCATENATE("R9C",'Mapa final'!$O$61),"")</f>
        <v/>
      </c>
      <c r="AF14" s="44" t="str">
        <f>IF(AND('Mapa final'!$Y$62="Muy Alta",'Mapa final'!$AA$62="Mayor"),CONCATENATE("R9C",'Mapa final'!$O$62),"")</f>
        <v/>
      </c>
      <c r="AG14" s="40" t="str">
        <f>IF(AND('Mapa final'!$Y$63="Muy Alta",'Mapa final'!$AA$63="Mayor"),CONCATENATE("R9C",'Mapa final'!$O$63),"")</f>
        <v/>
      </c>
      <c r="AH14" s="41" t="str">
        <f>IF(AND('Mapa final'!$Y$58="Muy Alta",'Mapa final'!$AA$58="Catastrófico"),CONCATENATE("R9C",'Mapa final'!$O$58),"")</f>
        <v/>
      </c>
      <c r="AI14" s="42" t="str">
        <f>IF(AND('Mapa final'!$Y$59="Muy Alta",'Mapa final'!$AA$59="Catastrófico"),CONCATENATE("R9C",'Mapa final'!$O$59),"")</f>
        <v/>
      </c>
      <c r="AJ14" s="42" t="str">
        <f>IF(AND('Mapa final'!$Y$60="Muy Alta",'Mapa final'!$AA$60="Catastrófico"),CONCATENATE("R9C",'Mapa final'!$O$60),"")</f>
        <v/>
      </c>
      <c r="AK14" s="42" t="str">
        <f>IF(AND('Mapa final'!$Y$61="Muy Alta",'Mapa final'!$AA$61="Catastrófico"),CONCATENATE("R9C",'Mapa final'!$O$61),"")</f>
        <v/>
      </c>
      <c r="AL14" s="42" t="str">
        <f>IF(AND('Mapa final'!$Y$62="Muy Alta",'Mapa final'!$AA$62="Catastrófico"),CONCATENATE("R9C",'Mapa final'!$O$62),"")</f>
        <v/>
      </c>
      <c r="AM14" s="43" t="str">
        <f>IF(AND('Mapa final'!$Y$63="Muy Alta",'Mapa final'!$AA$63="Catastrófico"),CONCATENATE("R9C",'Mapa final'!$O$63),"")</f>
        <v/>
      </c>
      <c r="AN14" s="70"/>
      <c r="AO14" s="419"/>
      <c r="AP14" s="420"/>
      <c r="AQ14" s="420"/>
      <c r="AR14" s="420"/>
      <c r="AS14" s="420"/>
      <c r="AT14" s="421"/>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row>
    <row r="15" spans="1:91" ht="15.75" customHeight="1" thickBot="1" x14ac:dyDescent="0.3">
      <c r="A15" s="70"/>
      <c r="B15" s="311"/>
      <c r="C15" s="311"/>
      <c r="D15" s="312"/>
      <c r="E15" s="414"/>
      <c r="F15" s="415"/>
      <c r="G15" s="415"/>
      <c r="H15" s="415"/>
      <c r="I15" s="429"/>
      <c r="J15" s="45" t="str">
        <f>IF(AND('Mapa final'!$Y$64="Muy Alta",'Mapa final'!$AA$64="Leve"),CONCATENATE("R10C",'Mapa final'!$O$64),"")</f>
        <v/>
      </c>
      <c r="K15" s="46" t="str">
        <f>IF(AND('Mapa final'!$Y$65="Muy Alta",'Mapa final'!$AA$65="Leve"),CONCATENATE("R10C",'Mapa final'!$O$65),"")</f>
        <v/>
      </c>
      <c r="L15" s="46" t="str">
        <f>IF(AND('Mapa final'!$Y$66="Muy Alta",'Mapa final'!$AA$66="Leve"),CONCATENATE("R10C",'Mapa final'!$O$66),"")</f>
        <v/>
      </c>
      <c r="M15" s="46" t="str">
        <f>IF(AND('Mapa final'!$Y$67="Muy Alta",'Mapa final'!$AA$67="Leve"),CONCATENATE("R10C",'Mapa final'!$O$67),"")</f>
        <v/>
      </c>
      <c r="N15" s="46" t="str">
        <f>IF(AND('Mapa final'!$Y$68="Muy Alta",'Mapa final'!$AA$68="Leve"),CONCATENATE("R10C",'Mapa final'!$O$68),"")</f>
        <v/>
      </c>
      <c r="O15" s="47" t="str">
        <f>IF(AND('Mapa final'!$Y$69="Muy Alta",'Mapa final'!$AA$69="Leve"),CONCATENATE("R10C",'Mapa final'!$O$69),"")</f>
        <v/>
      </c>
      <c r="P15" s="38" t="str">
        <f>IF(AND('Mapa final'!$Y$64="Muy Alta",'Mapa final'!$AA$64="Menor"),CONCATENATE("R10C",'Mapa final'!$O$64),"")</f>
        <v/>
      </c>
      <c r="Q15" s="39" t="str">
        <f>IF(AND('Mapa final'!$Y$65="Muy Alta",'Mapa final'!$AA$65="Menor"),CONCATENATE("R10C",'Mapa final'!$O$65),"")</f>
        <v/>
      </c>
      <c r="R15" s="39" t="str">
        <f>IF(AND('Mapa final'!$Y$66="Muy Alta",'Mapa final'!$AA$66="Menor"),CONCATENATE("R10C",'Mapa final'!$O$66),"")</f>
        <v/>
      </c>
      <c r="S15" s="39" t="str">
        <f>IF(AND('Mapa final'!$Y$67="Muy Alta",'Mapa final'!$AA$67="Menor"),CONCATENATE("R10C",'Mapa final'!$O$67),"")</f>
        <v/>
      </c>
      <c r="T15" s="39" t="str">
        <f>IF(AND('Mapa final'!$Y$68="Muy Alta",'Mapa final'!$AA$68="Menor"),CONCATENATE("R10C",'Mapa final'!$O$68),"")</f>
        <v/>
      </c>
      <c r="U15" s="40" t="str">
        <f>IF(AND('Mapa final'!$Y$69="Muy Alta",'Mapa final'!$AA$69="Menor"),CONCATENATE("R10C",'Mapa final'!$O$69),"")</f>
        <v/>
      </c>
      <c r="V15" s="45" t="str">
        <f>IF(AND('Mapa final'!$Y$64="Muy Alta",'Mapa final'!$AA$64="Moderado"),CONCATENATE("R10C",'Mapa final'!$O$64),"")</f>
        <v/>
      </c>
      <c r="W15" s="46" t="str">
        <f>IF(AND('Mapa final'!$Y$65="Muy Alta",'Mapa final'!$AA$65="Moderado"),CONCATENATE("R10C",'Mapa final'!$O$65),"")</f>
        <v/>
      </c>
      <c r="X15" s="46" t="str">
        <f>IF(AND('Mapa final'!$Y$66="Muy Alta",'Mapa final'!$AA$66="Moderado"),CONCATENATE("R10C",'Mapa final'!$O$66),"")</f>
        <v/>
      </c>
      <c r="Y15" s="46" t="str">
        <f>IF(AND('Mapa final'!$Y$67="Muy Alta",'Mapa final'!$AA$67="Moderado"),CONCATENATE("R10C",'Mapa final'!$O$67),"")</f>
        <v/>
      </c>
      <c r="Z15" s="46" t="str">
        <f>IF(AND('Mapa final'!$Y$68="Muy Alta",'Mapa final'!$AA$68="Moderado"),CONCATENATE("R10C",'Mapa final'!$O$68),"")</f>
        <v/>
      </c>
      <c r="AA15" s="47" t="str">
        <f>IF(AND('Mapa final'!$Y$69="Muy Alta",'Mapa final'!$AA$69="Moderado"),CONCATENATE("R10C",'Mapa final'!$O$69),"")</f>
        <v/>
      </c>
      <c r="AB15" s="38" t="str">
        <f>IF(AND('Mapa final'!$Y$64="Muy Alta",'Mapa final'!$AA$64="Mayor"),CONCATENATE("R10C",'Mapa final'!$O$64),"")</f>
        <v/>
      </c>
      <c r="AC15" s="39" t="str">
        <f>IF(AND('Mapa final'!$Y$65="Muy Alta",'Mapa final'!$AA$65="Mayor"),CONCATENATE("R10C",'Mapa final'!$O$65),"")</f>
        <v/>
      </c>
      <c r="AD15" s="39" t="str">
        <f>IF(AND('Mapa final'!$Y$66="Muy Alta",'Mapa final'!$AA$66="Mayor"),CONCATENATE("R10C",'Mapa final'!$O$66),"")</f>
        <v/>
      </c>
      <c r="AE15" s="39" t="str">
        <f>IF(AND('Mapa final'!$Y$67="Muy Alta",'Mapa final'!$AA$67="Mayor"),CONCATENATE("R10C",'Mapa final'!$O$67),"")</f>
        <v/>
      </c>
      <c r="AF15" s="39" t="str">
        <f>IF(AND('Mapa final'!$Y$68="Muy Alta",'Mapa final'!$AA$68="Mayor"),CONCATENATE("R10C",'Mapa final'!$O$68),"")</f>
        <v/>
      </c>
      <c r="AG15" s="40" t="str">
        <f>IF(AND('Mapa final'!$Y$69="Muy Alta",'Mapa final'!$AA$69="Mayor"),CONCATENATE("R10C",'Mapa final'!$O$69),"")</f>
        <v/>
      </c>
      <c r="AH15" s="48" t="str">
        <f>IF(AND('Mapa final'!$Y$64="Muy Alta",'Mapa final'!$AA$64="Catastrófico"),CONCATENATE("R10C",'Mapa final'!$O$64),"")</f>
        <v/>
      </c>
      <c r="AI15" s="49" t="str">
        <f>IF(AND('Mapa final'!$Y$65="Muy Alta",'Mapa final'!$AA$65="Catastrófico"),CONCATENATE("R10C",'Mapa final'!$O$65),"")</f>
        <v/>
      </c>
      <c r="AJ15" s="49" t="str">
        <f>IF(AND('Mapa final'!$Y$66="Muy Alta",'Mapa final'!$AA$66="Catastrófico"),CONCATENATE("R10C",'Mapa final'!$O$66),"")</f>
        <v/>
      </c>
      <c r="AK15" s="49" t="str">
        <f>IF(AND('Mapa final'!$Y$67="Muy Alta",'Mapa final'!$AA$67="Catastrófico"),CONCATENATE("R10C",'Mapa final'!$O$67),"")</f>
        <v/>
      </c>
      <c r="AL15" s="49" t="str">
        <f>IF(AND('Mapa final'!$Y$68="Muy Alta",'Mapa final'!$AA$68="Catastrófico"),CONCATENATE("R10C",'Mapa final'!$O$68),"")</f>
        <v/>
      </c>
      <c r="AM15" s="50" t="str">
        <f>IF(AND('Mapa final'!$Y$69="Muy Alta",'Mapa final'!$AA$69="Catastrófico"),CONCATENATE("R10C",'Mapa final'!$O$69),"")</f>
        <v/>
      </c>
      <c r="AN15" s="70"/>
      <c r="AO15" s="422"/>
      <c r="AP15" s="423"/>
      <c r="AQ15" s="423"/>
      <c r="AR15" s="423"/>
      <c r="AS15" s="423"/>
      <c r="AT15" s="424"/>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row>
    <row r="16" spans="1:91" ht="15" customHeight="1" x14ac:dyDescent="0.25">
      <c r="A16" s="70"/>
      <c r="B16" s="311"/>
      <c r="C16" s="311"/>
      <c r="D16" s="312"/>
      <c r="E16" s="408" t="s">
        <v>115</v>
      </c>
      <c r="F16" s="409"/>
      <c r="G16" s="409"/>
      <c r="H16" s="409"/>
      <c r="I16" s="409"/>
      <c r="J16" s="51" t="str">
        <f>IF(AND('Mapa final'!$Y$10="Alta",'Mapa final'!$AA$10="Leve"),CONCATENATE("R1C",'Mapa final'!$O$10),"")</f>
        <v/>
      </c>
      <c r="K16" s="52" t="str">
        <f>IF(AND('Mapa final'!$Y$11="Alta",'Mapa final'!$AA$11="Leve"),CONCATENATE("R1C",'Mapa final'!$O$11),"")</f>
        <v/>
      </c>
      <c r="L16" s="52" t="str">
        <f>IF(AND('Mapa final'!$Y$12="Alta",'Mapa final'!$AA$12="Leve"),CONCATENATE("R1C",'Mapa final'!$O$12),"")</f>
        <v/>
      </c>
      <c r="M16" s="52" t="str">
        <f>IF(AND('Mapa final'!$Y$13="Alta",'Mapa final'!$AA$13="Leve"),CONCATENATE("R1C",'Mapa final'!$O$13),"")</f>
        <v/>
      </c>
      <c r="N16" s="52" t="str">
        <f>IF(AND('Mapa final'!$Y$14="Alta",'Mapa final'!$AA$14="Leve"),CONCATENATE("R1C",'Mapa final'!$O$14),"")</f>
        <v/>
      </c>
      <c r="O16" s="53" t="str">
        <f>IF(AND('Mapa final'!$Y$15="Alta",'Mapa final'!$AA$15="Leve"),CONCATENATE("R1C",'Mapa final'!$O$15),"")</f>
        <v/>
      </c>
      <c r="P16" s="51" t="str">
        <f>IF(AND('Mapa final'!$Y$10="Alta",'Mapa final'!$AA$10="Menor"),CONCATENATE("R1C",'Mapa final'!$O$10),"")</f>
        <v/>
      </c>
      <c r="Q16" s="52" t="str">
        <f>IF(AND('Mapa final'!$Y$11="Alta",'Mapa final'!$AA$11="Menor"),CONCATENATE("R1C",'Mapa final'!$O$11),"")</f>
        <v/>
      </c>
      <c r="R16" s="52" t="str">
        <f>IF(AND('Mapa final'!$Y$12="Alta",'Mapa final'!$AA$12="Menor"),CONCATENATE("R1C",'Mapa final'!$O$12),"")</f>
        <v/>
      </c>
      <c r="S16" s="52" t="str">
        <f>IF(AND('Mapa final'!$Y$13="Alta",'Mapa final'!$AA$13="Menor"),CONCATENATE("R1C",'Mapa final'!$O$13),"")</f>
        <v/>
      </c>
      <c r="T16" s="52" t="str">
        <f>IF(AND('Mapa final'!$Y$14="Alta",'Mapa final'!$AA$14="Menor"),CONCATENATE("R1C",'Mapa final'!$O$14),"")</f>
        <v/>
      </c>
      <c r="U16" s="53" t="str">
        <f>IF(AND('Mapa final'!$Y$15="Alta",'Mapa final'!$AA$15="Menor"),CONCATENATE("R1C",'Mapa final'!$O$15),"")</f>
        <v/>
      </c>
      <c r="V16" s="32" t="str">
        <f>IF(AND('Mapa final'!$Y$10="Alta",'Mapa final'!$AA$10="Moderado"),CONCATENATE("R1C",'Mapa final'!$O$10),"")</f>
        <v/>
      </c>
      <c r="W16" s="33" t="str">
        <f>IF(AND('Mapa final'!$Y$11="Alta",'Mapa final'!$AA$11="Moderado"),CONCATENATE("R1C",'Mapa final'!$O$11),"")</f>
        <v/>
      </c>
      <c r="X16" s="33" t="str">
        <f>IF(AND('Mapa final'!$Y$12="Alta",'Mapa final'!$AA$12="Moderado"),CONCATENATE("R1C",'Mapa final'!$O$12),"")</f>
        <v/>
      </c>
      <c r="Y16" s="33" t="str">
        <f>IF(AND('Mapa final'!$Y$13="Alta",'Mapa final'!$AA$13="Moderado"),CONCATENATE("R1C",'Mapa final'!$O$13),"")</f>
        <v/>
      </c>
      <c r="Z16" s="33" t="str">
        <f>IF(AND('Mapa final'!$Y$14="Alta",'Mapa final'!$AA$14="Moderado"),CONCATENATE("R1C",'Mapa final'!$O$14),"")</f>
        <v/>
      </c>
      <c r="AA16" s="34" t="str">
        <f>IF(AND('Mapa final'!$Y$15="Alta",'Mapa final'!$AA$15="Moderado"),CONCATENATE("R1C",'Mapa final'!$O$15),"")</f>
        <v/>
      </c>
      <c r="AB16" s="32" t="str">
        <f>IF(AND('Mapa final'!$Y$10="Alta",'Mapa final'!$AA$10="Mayor"),CONCATENATE("R1C",'Mapa final'!$O$10),"")</f>
        <v/>
      </c>
      <c r="AC16" s="33" t="str">
        <f>IF(AND('Mapa final'!$Y$11="Alta",'Mapa final'!$AA$11="Mayor"),CONCATENATE("R1C",'Mapa final'!$O$11),"")</f>
        <v/>
      </c>
      <c r="AD16" s="33" t="str">
        <f>IF(AND('Mapa final'!$Y$12="Alta",'Mapa final'!$AA$12="Mayor"),CONCATENATE("R1C",'Mapa final'!$O$12),"")</f>
        <v/>
      </c>
      <c r="AE16" s="33" t="str">
        <f>IF(AND('Mapa final'!$Y$13="Alta",'Mapa final'!$AA$13="Mayor"),CONCATENATE("R1C",'Mapa final'!$O$13),"")</f>
        <v/>
      </c>
      <c r="AF16" s="33" t="str">
        <f>IF(AND('Mapa final'!$Y$14="Alta",'Mapa final'!$AA$14="Mayor"),CONCATENATE("R1C",'Mapa final'!$O$14),"")</f>
        <v/>
      </c>
      <c r="AG16" s="34" t="str">
        <f>IF(AND('Mapa final'!$Y$15="Alta",'Mapa final'!$AA$15="Mayor"),CONCATENATE("R1C",'Mapa final'!$O$15),"")</f>
        <v/>
      </c>
      <c r="AH16" s="35" t="str">
        <f>IF(AND('Mapa final'!$Y$10="Alta",'Mapa final'!$AA$10="Catastrófico"),CONCATENATE("R1C",'Mapa final'!$O$10),"")</f>
        <v/>
      </c>
      <c r="AI16" s="36" t="str">
        <f>IF(AND('Mapa final'!$Y$11="Alta",'Mapa final'!$AA$11="Catastrófico"),CONCATENATE("R1C",'Mapa final'!$O$11),"")</f>
        <v/>
      </c>
      <c r="AJ16" s="36" t="str">
        <f>IF(AND('Mapa final'!$Y$12="Alta",'Mapa final'!$AA$12="Catastrófico"),CONCATENATE("R1C",'Mapa final'!$O$12),"")</f>
        <v/>
      </c>
      <c r="AK16" s="36" t="str">
        <f>IF(AND('Mapa final'!$Y$13="Alta",'Mapa final'!$AA$13="Catastrófico"),CONCATENATE("R1C",'Mapa final'!$O$13),"")</f>
        <v/>
      </c>
      <c r="AL16" s="36" t="str">
        <f>IF(AND('Mapa final'!$Y$14="Alta",'Mapa final'!$AA$14="Catastrófico"),CONCATENATE("R1C",'Mapa final'!$O$14),"")</f>
        <v/>
      </c>
      <c r="AM16" s="37" t="str">
        <f>IF(AND('Mapa final'!$Y$15="Alta",'Mapa final'!$AA$15="Catastrófico"),CONCATENATE("R1C",'Mapa final'!$O$15),"")</f>
        <v/>
      </c>
      <c r="AN16" s="70"/>
      <c r="AO16" s="399" t="s">
        <v>80</v>
      </c>
      <c r="AP16" s="400"/>
      <c r="AQ16" s="400"/>
      <c r="AR16" s="400"/>
      <c r="AS16" s="400"/>
      <c r="AT16" s="401"/>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row>
    <row r="17" spans="1:76" ht="15" customHeight="1" x14ac:dyDescent="0.25">
      <c r="A17" s="70"/>
      <c r="B17" s="311"/>
      <c r="C17" s="311"/>
      <c r="D17" s="312"/>
      <c r="E17" s="410"/>
      <c r="F17" s="411"/>
      <c r="G17" s="411"/>
      <c r="H17" s="411"/>
      <c r="I17" s="411"/>
      <c r="J17" s="54" t="str">
        <f>IF(AND('Mapa final'!$Y$16="Alta",'Mapa final'!$AA$16="Leve"),CONCATENATE("R2C",'Mapa final'!$O$16),"")</f>
        <v/>
      </c>
      <c r="K17" s="55" t="str">
        <f>IF(AND('Mapa final'!$Y$17="Alta",'Mapa final'!$AA$17="Leve"),CONCATENATE("R2C",'Mapa final'!$O$17),"")</f>
        <v/>
      </c>
      <c r="L17" s="55" t="str">
        <f>IF(AND('Mapa final'!$Y$18="Alta",'Mapa final'!$AA$18="Leve"),CONCATENATE("R2C",'Mapa final'!$O$18),"")</f>
        <v/>
      </c>
      <c r="M17" s="55" t="str">
        <f>IF(AND('Mapa final'!$Y$19="Alta",'Mapa final'!$AA$19="Leve"),CONCATENATE("R2C",'Mapa final'!$O$19),"")</f>
        <v/>
      </c>
      <c r="N17" s="55" t="str">
        <f>IF(AND('Mapa final'!$Y$20="Alta",'Mapa final'!$AA$20="Leve"),CONCATENATE("R2C",'Mapa final'!$O$20),"")</f>
        <v/>
      </c>
      <c r="O17" s="56" t="str">
        <f>IF(AND('Mapa final'!$Y$21="Alta",'Mapa final'!$AA$21="Leve"),CONCATENATE("R2C",'Mapa final'!$O$21),"")</f>
        <v/>
      </c>
      <c r="P17" s="54" t="str">
        <f>IF(AND('Mapa final'!$Y$16="Alta",'Mapa final'!$AA$16="Menor"),CONCATENATE("R2C",'Mapa final'!$O$16),"")</f>
        <v/>
      </c>
      <c r="Q17" s="55" t="str">
        <f>IF(AND('Mapa final'!$Y$17="Alta",'Mapa final'!$AA$17="Menor"),CONCATENATE("R2C",'Mapa final'!$O$17),"")</f>
        <v/>
      </c>
      <c r="R17" s="55" t="str">
        <f>IF(AND('Mapa final'!$Y$18="Alta",'Mapa final'!$AA$18="Menor"),CONCATENATE("R2C",'Mapa final'!$O$18),"")</f>
        <v/>
      </c>
      <c r="S17" s="55" t="str">
        <f>IF(AND('Mapa final'!$Y$19="Alta",'Mapa final'!$AA$19="Menor"),CONCATENATE("R2C",'Mapa final'!$O$19),"")</f>
        <v/>
      </c>
      <c r="T17" s="55" t="str">
        <f>IF(AND('Mapa final'!$Y$20="Alta",'Mapa final'!$AA$20="Menor"),CONCATENATE("R2C",'Mapa final'!$O$20),"")</f>
        <v/>
      </c>
      <c r="U17" s="56" t="str">
        <f>IF(AND('Mapa final'!$Y$21="Alta",'Mapa final'!$AA$21="Menor"),CONCATENATE("R2C",'Mapa final'!$O$21),"")</f>
        <v/>
      </c>
      <c r="V17" s="38" t="str">
        <f>IF(AND('Mapa final'!$Y$16="Alta",'Mapa final'!$AA$16="Moderado"),CONCATENATE("R2C",'Mapa final'!$O$16),"")</f>
        <v/>
      </c>
      <c r="W17" s="39" t="str">
        <f>IF(AND('Mapa final'!$Y$17="Alta",'Mapa final'!$AA$17="Moderado"),CONCATENATE("R2C",'Mapa final'!$O$17),"")</f>
        <v/>
      </c>
      <c r="X17" s="39" t="str">
        <f>IF(AND('Mapa final'!$Y$18="Alta",'Mapa final'!$AA$18="Moderado"),CONCATENATE("R2C",'Mapa final'!$O$18),"")</f>
        <v/>
      </c>
      <c r="Y17" s="39" t="str">
        <f>IF(AND('Mapa final'!$Y$19="Alta",'Mapa final'!$AA$19="Moderado"),CONCATENATE("R2C",'Mapa final'!$O$19),"")</f>
        <v/>
      </c>
      <c r="Z17" s="39" t="str">
        <f>IF(AND('Mapa final'!$Y$20="Alta",'Mapa final'!$AA$20="Moderado"),CONCATENATE("R2C",'Mapa final'!$O$20),"")</f>
        <v/>
      </c>
      <c r="AA17" s="40" t="str">
        <f>IF(AND('Mapa final'!$Y$21="Alta",'Mapa final'!$AA$21="Moderado"),CONCATENATE("R2C",'Mapa final'!$O$21),"")</f>
        <v/>
      </c>
      <c r="AB17" s="38" t="str">
        <f>IF(AND('Mapa final'!$Y$16="Alta",'Mapa final'!$AA$16="Mayor"),CONCATENATE("R2C",'Mapa final'!$O$16),"")</f>
        <v/>
      </c>
      <c r="AC17" s="39" t="str">
        <f>IF(AND('Mapa final'!$Y$17="Alta",'Mapa final'!$AA$17="Mayor"),CONCATENATE("R2C",'Mapa final'!$O$17),"")</f>
        <v/>
      </c>
      <c r="AD17" s="39" t="str">
        <f>IF(AND('Mapa final'!$Y$18="Alta",'Mapa final'!$AA$18="Mayor"),CONCATENATE("R2C",'Mapa final'!$O$18),"")</f>
        <v/>
      </c>
      <c r="AE17" s="39" t="str">
        <f>IF(AND('Mapa final'!$Y$19="Alta",'Mapa final'!$AA$19="Mayor"),CONCATENATE("R2C",'Mapa final'!$O$19),"")</f>
        <v/>
      </c>
      <c r="AF17" s="39" t="str">
        <f>IF(AND('Mapa final'!$Y$20="Alta",'Mapa final'!$AA$20="Mayor"),CONCATENATE("R2C",'Mapa final'!$O$20),"")</f>
        <v/>
      </c>
      <c r="AG17" s="40" t="str">
        <f>IF(AND('Mapa final'!$Y$21="Alta",'Mapa final'!$AA$21="Mayor"),CONCATENATE("R2C",'Mapa final'!$O$21),"")</f>
        <v/>
      </c>
      <c r="AH17" s="41" t="str">
        <f>IF(AND('Mapa final'!$Y$16="Alta",'Mapa final'!$AA$16="Catastrófico"),CONCATENATE("R2C",'Mapa final'!$O$16),"")</f>
        <v/>
      </c>
      <c r="AI17" s="42" t="str">
        <f>IF(AND('Mapa final'!$Y$17="Alta",'Mapa final'!$AA$17="Catastrófico"),CONCATENATE("R2C",'Mapa final'!$O$17),"")</f>
        <v/>
      </c>
      <c r="AJ17" s="42" t="str">
        <f>IF(AND('Mapa final'!$Y$18="Alta",'Mapa final'!$AA$18="Catastrófico"),CONCATENATE("R2C",'Mapa final'!$O$18),"")</f>
        <v/>
      </c>
      <c r="AK17" s="42" t="str">
        <f>IF(AND('Mapa final'!$Y$19="Alta",'Mapa final'!$AA$19="Catastrófico"),CONCATENATE("R2C",'Mapa final'!$O$19),"")</f>
        <v/>
      </c>
      <c r="AL17" s="42" t="str">
        <f>IF(AND('Mapa final'!$Y$20="Alta",'Mapa final'!$AA$20="Catastrófico"),CONCATENATE("R2C",'Mapa final'!$O$20),"")</f>
        <v/>
      </c>
      <c r="AM17" s="43" t="str">
        <f>IF(AND('Mapa final'!$Y$21="Alta",'Mapa final'!$AA$21="Catastrófico"),CONCATENATE("R2C",'Mapa final'!$O$21),"")</f>
        <v/>
      </c>
      <c r="AN17" s="70"/>
      <c r="AO17" s="402"/>
      <c r="AP17" s="403"/>
      <c r="AQ17" s="403"/>
      <c r="AR17" s="403"/>
      <c r="AS17" s="403"/>
      <c r="AT17" s="404"/>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row>
    <row r="18" spans="1:76" ht="15" customHeight="1" x14ac:dyDescent="0.25">
      <c r="A18" s="70"/>
      <c r="B18" s="311"/>
      <c r="C18" s="311"/>
      <c r="D18" s="312"/>
      <c r="E18" s="412"/>
      <c r="F18" s="413"/>
      <c r="G18" s="413"/>
      <c r="H18" s="413"/>
      <c r="I18" s="411"/>
      <c r="J18" s="54" t="str">
        <f>IF(AND('Mapa final'!$Y$22="Alta",'Mapa final'!$AA$22="Leve"),CONCATENATE("R3C",'Mapa final'!$O$22),"")</f>
        <v/>
      </c>
      <c r="K18" s="55" t="str">
        <f>IF(AND('Mapa final'!$Y$23="Alta",'Mapa final'!$AA$23="Leve"),CONCATENATE("R3C",'Mapa final'!$O$23),"")</f>
        <v/>
      </c>
      <c r="L18" s="55" t="str">
        <f>IF(AND('Mapa final'!$Y$24="Alta",'Mapa final'!$AA$24="Leve"),CONCATENATE("R3C",'Mapa final'!$O$24),"")</f>
        <v/>
      </c>
      <c r="M18" s="55" t="str">
        <f>IF(AND('Mapa final'!$Y$25="Alta",'Mapa final'!$AA$25="Leve"),CONCATENATE("R3C",'Mapa final'!$O$25),"")</f>
        <v/>
      </c>
      <c r="N18" s="55" t="str">
        <f>IF(AND('Mapa final'!$Y$26="Alta",'Mapa final'!$AA$26="Leve"),CONCATENATE("R3C",'Mapa final'!$O$26),"")</f>
        <v/>
      </c>
      <c r="O18" s="56" t="str">
        <f>IF(AND('Mapa final'!$Y$27="Alta",'Mapa final'!$AA$27="Leve"),CONCATENATE("R3C",'Mapa final'!$O$27),"")</f>
        <v/>
      </c>
      <c r="P18" s="54" t="str">
        <f>IF(AND('Mapa final'!$Y$22="Alta",'Mapa final'!$AA$22="Menor"),CONCATENATE("R3C",'Mapa final'!$O$22),"")</f>
        <v/>
      </c>
      <c r="Q18" s="55" t="str">
        <f>IF(AND('Mapa final'!$Y$23="Alta",'Mapa final'!$AA$23="Menor"),CONCATENATE("R3C",'Mapa final'!$O$23),"")</f>
        <v/>
      </c>
      <c r="R18" s="55" t="str">
        <f>IF(AND('Mapa final'!$Y$24="Alta",'Mapa final'!$AA$24="Menor"),CONCATENATE("R3C",'Mapa final'!$O$24),"")</f>
        <v/>
      </c>
      <c r="S18" s="55" t="str">
        <f>IF(AND('Mapa final'!$Y$25="Alta",'Mapa final'!$AA$25="Menor"),CONCATENATE("R3C",'Mapa final'!$O$25),"")</f>
        <v/>
      </c>
      <c r="T18" s="55" t="str">
        <f>IF(AND('Mapa final'!$Y$26="Alta",'Mapa final'!$AA$26="Menor"),CONCATENATE("R3C",'Mapa final'!$O$26),"")</f>
        <v/>
      </c>
      <c r="U18" s="56" t="str">
        <f>IF(AND('Mapa final'!$Y$27="Alta",'Mapa final'!$AA$27="Menor"),CONCATENATE("R3C",'Mapa final'!$O$27),"")</f>
        <v/>
      </c>
      <c r="V18" s="38" t="str">
        <f>IF(AND('Mapa final'!$Y$22="Alta",'Mapa final'!$AA$22="Moderado"),CONCATENATE("R3C",'Mapa final'!$O$22),"")</f>
        <v/>
      </c>
      <c r="W18" s="39" t="str">
        <f>IF(AND('Mapa final'!$Y$23="Alta",'Mapa final'!$AA$23="Moderado"),CONCATENATE("R3C",'Mapa final'!$O$23),"")</f>
        <v/>
      </c>
      <c r="X18" s="39" t="str">
        <f>IF(AND('Mapa final'!$Y$24="Alta",'Mapa final'!$AA$24="Moderado"),CONCATENATE("R3C",'Mapa final'!$O$24),"")</f>
        <v/>
      </c>
      <c r="Y18" s="39" t="str">
        <f>IF(AND('Mapa final'!$Y$25="Alta",'Mapa final'!$AA$25="Moderado"),CONCATENATE("R3C",'Mapa final'!$O$25),"")</f>
        <v/>
      </c>
      <c r="Z18" s="39" t="str">
        <f>IF(AND('Mapa final'!$Y$26="Alta",'Mapa final'!$AA$26="Moderado"),CONCATENATE("R3C",'Mapa final'!$O$26),"")</f>
        <v/>
      </c>
      <c r="AA18" s="40" t="str">
        <f>IF(AND('Mapa final'!$Y$27="Alta",'Mapa final'!$AA$27="Moderado"),CONCATENATE("R3C",'Mapa final'!$O$27),"")</f>
        <v/>
      </c>
      <c r="AB18" s="38" t="str">
        <f>IF(AND('Mapa final'!$Y$22="Alta",'Mapa final'!$AA$22="Mayor"),CONCATENATE("R3C",'Mapa final'!$O$22),"")</f>
        <v/>
      </c>
      <c r="AC18" s="39" t="str">
        <f>IF(AND('Mapa final'!$Y$23="Alta",'Mapa final'!$AA$23="Mayor"),CONCATENATE("R3C",'Mapa final'!$O$23),"")</f>
        <v/>
      </c>
      <c r="AD18" s="39" t="str">
        <f>IF(AND('Mapa final'!$Y$24="Alta",'Mapa final'!$AA$24="Mayor"),CONCATENATE("R3C",'Mapa final'!$O$24),"")</f>
        <v/>
      </c>
      <c r="AE18" s="39" t="str">
        <f>IF(AND('Mapa final'!$Y$25="Alta",'Mapa final'!$AA$25="Mayor"),CONCATENATE("R3C",'Mapa final'!$O$25),"")</f>
        <v/>
      </c>
      <c r="AF18" s="39" t="str">
        <f>IF(AND('Mapa final'!$Y$26="Alta",'Mapa final'!$AA$26="Mayor"),CONCATENATE("R3C",'Mapa final'!$O$26),"")</f>
        <v/>
      </c>
      <c r="AG18" s="40" t="str">
        <f>IF(AND('Mapa final'!$Y$27="Alta",'Mapa final'!$AA$27="Mayor"),CONCATENATE("R3C",'Mapa final'!$O$27),"")</f>
        <v/>
      </c>
      <c r="AH18" s="41" t="str">
        <f>IF(AND('Mapa final'!$Y$22="Alta",'Mapa final'!$AA$22="Catastrófico"),CONCATENATE("R3C",'Mapa final'!$O$22),"")</f>
        <v/>
      </c>
      <c r="AI18" s="42" t="str">
        <f>IF(AND('Mapa final'!$Y$23="Alta",'Mapa final'!$AA$23="Catastrófico"),CONCATENATE("R3C",'Mapa final'!$O$23),"")</f>
        <v/>
      </c>
      <c r="AJ18" s="42" t="str">
        <f>IF(AND('Mapa final'!$Y$24="Alta",'Mapa final'!$AA$24="Catastrófico"),CONCATENATE("R3C",'Mapa final'!$O$24),"")</f>
        <v/>
      </c>
      <c r="AK18" s="42" t="str">
        <f>IF(AND('Mapa final'!$Y$25="Alta",'Mapa final'!$AA$25="Catastrófico"),CONCATENATE("R3C",'Mapa final'!$O$25),"")</f>
        <v/>
      </c>
      <c r="AL18" s="42" t="str">
        <f>IF(AND('Mapa final'!$Y$26="Alta",'Mapa final'!$AA$26="Catastrófico"),CONCATENATE("R3C",'Mapa final'!$O$26),"")</f>
        <v/>
      </c>
      <c r="AM18" s="43" t="str">
        <f>IF(AND('Mapa final'!$Y$27="Alta",'Mapa final'!$AA$27="Catastrófico"),CONCATENATE("R3C",'Mapa final'!$O$27),"")</f>
        <v/>
      </c>
      <c r="AN18" s="70"/>
      <c r="AO18" s="402"/>
      <c r="AP18" s="403"/>
      <c r="AQ18" s="403"/>
      <c r="AR18" s="403"/>
      <c r="AS18" s="403"/>
      <c r="AT18" s="404"/>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row>
    <row r="19" spans="1:76" ht="15" customHeight="1" x14ac:dyDescent="0.25">
      <c r="A19" s="70"/>
      <c r="B19" s="311"/>
      <c r="C19" s="311"/>
      <c r="D19" s="312"/>
      <c r="E19" s="412"/>
      <c r="F19" s="413"/>
      <c r="G19" s="413"/>
      <c r="H19" s="413"/>
      <c r="I19" s="411"/>
      <c r="J19" s="54" t="str">
        <f>IF(AND('Mapa final'!$Y$28="Alta",'Mapa final'!$AA$28="Leve"),CONCATENATE("R4C",'Mapa final'!$O$28),"")</f>
        <v/>
      </c>
      <c r="K19" s="55" t="str">
        <f>IF(AND('Mapa final'!$Y$29="Alta",'Mapa final'!$AA$29="Leve"),CONCATENATE("R4C",'Mapa final'!$O$29),"")</f>
        <v/>
      </c>
      <c r="L19" s="55" t="str">
        <f>IF(AND('Mapa final'!$Y$30="Alta",'Mapa final'!$AA$30="Leve"),CONCATENATE("R4C",'Mapa final'!$O$30),"")</f>
        <v/>
      </c>
      <c r="M19" s="55" t="str">
        <f>IF(AND('Mapa final'!$Y$31="Alta",'Mapa final'!$AA$31="Leve"),CONCATENATE("R4C",'Mapa final'!$O$31),"")</f>
        <v/>
      </c>
      <c r="N19" s="55" t="str">
        <f>IF(AND('Mapa final'!$Y$32="Alta",'Mapa final'!$AA$32="Leve"),CONCATENATE("R4C",'Mapa final'!$O$32),"")</f>
        <v/>
      </c>
      <c r="O19" s="56" t="str">
        <f>IF(AND('Mapa final'!$Y$33="Alta",'Mapa final'!$AA$33="Leve"),CONCATENATE("R4C",'Mapa final'!$O$33),"")</f>
        <v/>
      </c>
      <c r="P19" s="54" t="str">
        <f>IF(AND('Mapa final'!$Y$28="Alta",'Mapa final'!$AA$28="Menor"),CONCATENATE("R4C",'Mapa final'!$O$28),"")</f>
        <v/>
      </c>
      <c r="Q19" s="55" t="str">
        <f>IF(AND('Mapa final'!$Y$29="Alta",'Mapa final'!$AA$29="Menor"),CONCATENATE("R4C",'Mapa final'!$O$29),"")</f>
        <v/>
      </c>
      <c r="R19" s="55" t="str">
        <f>IF(AND('Mapa final'!$Y$30="Alta",'Mapa final'!$AA$30="Menor"),CONCATENATE("R4C",'Mapa final'!$O$30),"")</f>
        <v/>
      </c>
      <c r="S19" s="55" t="str">
        <f>IF(AND('Mapa final'!$Y$31="Alta",'Mapa final'!$AA$31="Menor"),CONCATENATE("R4C",'Mapa final'!$O$31),"")</f>
        <v/>
      </c>
      <c r="T19" s="55" t="str">
        <f>IF(AND('Mapa final'!$Y$32="Alta",'Mapa final'!$AA$32="Menor"),CONCATENATE("R4C",'Mapa final'!$O$32),"")</f>
        <v/>
      </c>
      <c r="U19" s="56" t="str">
        <f>IF(AND('Mapa final'!$Y$33="Alta",'Mapa final'!$AA$33="Menor"),CONCATENATE("R4C",'Mapa final'!$O$33),"")</f>
        <v/>
      </c>
      <c r="V19" s="38" t="str">
        <f>IF(AND('Mapa final'!$Y$28="Alta",'Mapa final'!$AA$28="Moderado"),CONCATENATE("R4C",'Mapa final'!$O$28),"")</f>
        <v/>
      </c>
      <c r="W19" s="39" t="str">
        <f>IF(AND('Mapa final'!$Y$29="Alta",'Mapa final'!$AA$29="Moderado"),CONCATENATE("R4C",'Mapa final'!$O$29),"")</f>
        <v/>
      </c>
      <c r="X19" s="44" t="str">
        <f>IF(AND('Mapa final'!$Y$30="Alta",'Mapa final'!$AA$30="Moderado"),CONCATENATE("R4C",'Mapa final'!$O$30),"")</f>
        <v/>
      </c>
      <c r="Y19" s="44" t="str">
        <f>IF(AND('Mapa final'!$Y$31="Alta",'Mapa final'!$AA$31="Moderado"),CONCATENATE("R4C",'Mapa final'!$O$31),"")</f>
        <v/>
      </c>
      <c r="Z19" s="44" t="str">
        <f>IF(AND('Mapa final'!$Y$32="Alta",'Mapa final'!$AA$32="Moderado"),CONCATENATE("R4C",'Mapa final'!$O$32),"")</f>
        <v/>
      </c>
      <c r="AA19" s="40" t="str">
        <f>IF(AND('Mapa final'!$Y$33="Alta",'Mapa final'!$AA$33="Moderado"),CONCATENATE("R4C",'Mapa final'!$O$33),"")</f>
        <v/>
      </c>
      <c r="AB19" s="38" t="str">
        <f>IF(AND('Mapa final'!$Y$28="Alta",'Mapa final'!$AA$28="Mayor"),CONCATENATE("R4C",'Mapa final'!$O$28),"")</f>
        <v/>
      </c>
      <c r="AC19" s="39" t="str">
        <f>IF(AND('Mapa final'!$Y$29="Alta",'Mapa final'!$AA$29="Mayor"),CONCATENATE("R4C",'Mapa final'!$O$29),"")</f>
        <v/>
      </c>
      <c r="AD19" s="44" t="str">
        <f>IF(AND('Mapa final'!$Y$30="Alta",'Mapa final'!$AA$30="Mayor"),CONCATENATE("R4C",'Mapa final'!$O$30),"")</f>
        <v/>
      </c>
      <c r="AE19" s="44" t="str">
        <f>IF(AND('Mapa final'!$Y$31="Alta",'Mapa final'!$AA$31="Mayor"),CONCATENATE("R4C",'Mapa final'!$O$31),"")</f>
        <v/>
      </c>
      <c r="AF19" s="44" t="str">
        <f>IF(AND('Mapa final'!$Y$32="Alta",'Mapa final'!$AA$32="Mayor"),CONCATENATE("R4C",'Mapa final'!$O$32),"")</f>
        <v/>
      </c>
      <c r="AG19" s="40" t="str">
        <f>IF(AND('Mapa final'!$Y$33="Alta",'Mapa final'!$AA$33="Mayor"),CONCATENATE("R4C",'Mapa final'!$O$33),"")</f>
        <v/>
      </c>
      <c r="AH19" s="41" t="str">
        <f>IF(AND('Mapa final'!$Y$28="Alta",'Mapa final'!$AA$28="Catastrófico"),CONCATENATE("R4C",'Mapa final'!$O$28),"")</f>
        <v/>
      </c>
      <c r="AI19" s="42" t="str">
        <f>IF(AND('Mapa final'!$Y$29="Alta",'Mapa final'!$AA$29="Catastrófico"),CONCATENATE("R4C",'Mapa final'!$O$29),"")</f>
        <v/>
      </c>
      <c r="AJ19" s="42" t="str">
        <f>IF(AND('Mapa final'!$Y$30="Alta",'Mapa final'!$AA$30="Catastrófico"),CONCATENATE("R4C",'Mapa final'!$O$30),"")</f>
        <v/>
      </c>
      <c r="AK19" s="42" t="str">
        <f>IF(AND('Mapa final'!$Y$31="Alta",'Mapa final'!$AA$31="Catastrófico"),CONCATENATE("R4C",'Mapa final'!$O$31),"")</f>
        <v/>
      </c>
      <c r="AL19" s="42" t="str">
        <f>IF(AND('Mapa final'!$Y$32="Alta",'Mapa final'!$AA$32="Catastrófico"),CONCATENATE("R4C",'Mapa final'!$O$32),"")</f>
        <v/>
      </c>
      <c r="AM19" s="43" t="str">
        <f>IF(AND('Mapa final'!$Y$33="Alta",'Mapa final'!$AA$33="Catastrófico"),CONCATENATE("R4C",'Mapa final'!$O$33),"")</f>
        <v/>
      </c>
      <c r="AN19" s="70"/>
      <c r="AO19" s="402"/>
      <c r="AP19" s="403"/>
      <c r="AQ19" s="403"/>
      <c r="AR19" s="403"/>
      <c r="AS19" s="403"/>
      <c r="AT19" s="404"/>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row>
    <row r="20" spans="1:76" ht="15" customHeight="1" x14ac:dyDescent="0.25">
      <c r="A20" s="70"/>
      <c r="B20" s="311"/>
      <c r="C20" s="311"/>
      <c r="D20" s="312"/>
      <c r="E20" s="412"/>
      <c r="F20" s="413"/>
      <c r="G20" s="413"/>
      <c r="H20" s="413"/>
      <c r="I20" s="411"/>
      <c r="J20" s="54" t="str">
        <f>IF(AND('Mapa final'!$Y$34="Alta",'Mapa final'!$AA$34="Leve"),CONCATENATE("R5C",'Mapa final'!$O$34),"")</f>
        <v/>
      </c>
      <c r="K20" s="55" t="str">
        <f>IF(AND('Mapa final'!$Y$35="Alta",'Mapa final'!$AA$35="Leve"),CONCATENATE("R5C",'Mapa final'!$O$35),"")</f>
        <v/>
      </c>
      <c r="L20" s="55" t="str">
        <f>IF(AND('Mapa final'!$Y$36="Alta",'Mapa final'!$AA$36="Leve"),CONCATENATE("R5C",'Mapa final'!$O$36),"")</f>
        <v/>
      </c>
      <c r="M20" s="55" t="str">
        <f>IF(AND('Mapa final'!$Y$37="Alta",'Mapa final'!$AA$37="Leve"),CONCATENATE("R5C",'Mapa final'!$O$37),"")</f>
        <v/>
      </c>
      <c r="N20" s="55" t="str">
        <f>IF(AND('Mapa final'!$Y$38="Alta",'Mapa final'!$AA$38="Leve"),CONCATENATE("R5C",'Mapa final'!$O$38),"")</f>
        <v/>
      </c>
      <c r="O20" s="56" t="str">
        <f>IF(AND('Mapa final'!$Y$39="Alta",'Mapa final'!$AA$39="Leve"),CONCATENATE("R5C",'Mapa final'!$O$39),"")</f>
        <v/>
      </c>
      <c r="P20" s="54" t="str">
        <f>IF(AND('Mapa final'!$Y$34="Alta",'Mapa final'!$AA$34="Menor"),CONCATENATE("R5C",'Mapa final'!$O$34),"")</f>
        <v/>
      </c>
      <c r="Q20" s="55" t="str">
        <f>IF(AND('Mapa final'!$Y$35="Alta",'Mapa final'!$AA$35="Menor"),CONCATENATE("R5C",'Mapa final'!$O$35),"")</f>
        <v/>
      </c>
      <c r="R20" s="55" t="str">
        <f>IF(AND('Mapa final'!$Y$36="Alta",'Mapa final'!$AA$36="Menor"),CONCATENATE("R5C",'Mapa final'!$O$36),"")</f>
        <v/>
      </c>
      <c r="S20" s="55" t="str">
        <f>IF(AND('Mapa final'!$Y$37="Alta",'Mapa final'!$AA$37="Menor"),CONCATENATE("R5C",'Mapa final'!$O$37),"")</f>
        <v/>
      </c>
      <c r="T20" s="55" t="str">
        <f>IF(AND('Mapa final'!$Y$38="Alta",'Mapa final'!$AA$38="Menor"),CONCATENATE("R5C",'Mapa final'!$O$38),"")</f>
        <v/>
      </c>
      <c r="U20" s="56" t="str">
        <f>IF(AND('Mapa final'!$Y$39="Alta",'Mapa final'!$AA$39="Menor"),CONCATENATE("R5C",'Mapa final'!$O$39),"")</f>
        <v/>
      </c>
      <c r="V20" s="38" t="str">
        <f>IF(AND('Mapa final'!$Y$34="Alta",'Mapa final'!$AA$34="Moderado"),CONCATENATE("R5C",'Mapa final'!$O$34),"")</f>
        <v/>
      </c>
      <c r="W20" s="39" t="str">
        <f>IF(AND('Mapa final'!$Y$35="Alta",'Mapa final'!$AA$35="Moderado"),CONCATENATE("R5C",'Mapa final'!$O$35),"")</f>
        <v/>
      </c>
      <c r="X20" s="44" t="str">
        <f>IF(AND('Mapa final'!$Y$36="Alta",'Mapa final'!$AA$36="Moderado"),CONCATENATE("R5C",'Mapa final'!$O$36),"")</f>
        <v/>
      </c>
      <c r="Y20" s="44" t="str">
        <f>IF(AND('Mapa final'!$Y$37="Alta",'Mapa final'!$AA$37="Moderado"),CONCATENATE("R5C",'Mapa final'!$O$37),"")</f>
        <v/>
      </c>
      <c r="Z20" s="44" t="str">
        <f>IF(AND('Mapa final'!$Y$38="Alta",'Mapa final'!$AA$38="Moderado"),CONCATENATE("R5C",'Mapa final'!$O$38),"")</f>
        <v/>
      </c>
      <c r="AA20" s="40" t="str">
        <f>IF(AND('Mapa final'!$Y$39="Alta",'Mapa final'!$AA$39="Moderado"),CONCATENATE("R5C",'Mapa final'!$O$39),"")</f>
        <v/>
      </c>
      <c r="AB20" s="38" t="str">
        <f>IF(AND('Mapa final'!$Y$34="Alta",'Mapa final'!$AA$34="Mayor"),CONCATENATE("R5C",'Mapa final'!$O$34),"")</f>
        <v/>
      </c>
      <c r="AC20" s="39" t="str">
        <f>IF(AND('Mapa final'!$Y$35="Alta",'Mapa final'!$AA$35="Mayor"),CONCATENATE("R5C",'Mapa final'!$O$35),"")</f>
        <v/>
      </c>
      <c r="AD20" s="44" t="str">
        <f>IF(AND('Mapa final'!$Y$36="Alta",'Mapa final'!$AA$36="Mayor"),CONCATENATE("R5C",'Mapa final'!$O$36),"")</f>
        <v/>
      </c>
      <c r="AE20" s="44" t="str">
        <f>IF(AND('Mapa final'!$Y$37="Alta",'Mapa final'!$AA$37="Mayor"),CONCATENATE("R5C",'Mapa final'!$O$37),"")</f>
        <v/>
      </c>
      <c r="AF20" s="44" t="str">
        <f>IF(AND('Mapa final'!$Y$38="Alta",'Mapa final'!$AA$38="Mayor"),CONCATENATE("R5C",'Mapa final'!$O$38),"")</f>
        <v/>
      </c>
      <c r="AG20" s="40" t="str">
        <f>IF(AND('Mapa final'!$Y$39="Alta",'Mapa final'!$AA$39="Mayor"),CONCATENATE("R5C",'Mapa final'!$O$39),"")</f>
        <v/>
      </c>
      <c r="AH20" s="41" t="str">
        <f>IF(AND('Mapa final'!$Y$34="Alta",'Mapa final'!$AA$34="Catastrófico"),CONCATENATE("R5C",'Mapa final'!$O$34),"")</f>
        <v/>
      </c>
      <c r="AI20" s="42" t="str">
        <f>IF(AND('Mapa final'!$Y$35="Alta",'Mapa final'!$AA$35="Catastrófico"),CONCATENATE("R5C",'Mapa final'!$O$35),"")</f>
        <v/>
      </c>
      <c r="AJ20" s="42" t="str">
        <f>IF(AND('Mapa final'!$Y$36="Alta",'Mapa final'!$AA$36="Catastrófico"),CONCATENATE("R5C",'Mapa final'!$O$36),"")</f>
        <v/>
      </c>
      <c r="AK20" s="42" t="str">
        <f>IF(AND('Mapa final'!$Y$37="Alta",'Mapa final'!$AA$37="Catastrófico"),CONCATENATE("R5C",'Mapa final'!$O$37),"")</f>
        <v/>
      </c>
      <c r="AL20" s="42" t="str">
        <f>IF(AND('Mapa final'!$Y$38="Alta",'Mapa final'!$AA$38="Catastrófico"),CONCATENATE("R5C",'Mapa final'!$O$38),"")</f>
        <v/>
      </c>
      <c r="AM20" s="43" t="str">
        <f>IF(AND('Mapa final'!$Y$39="Alta",'Mapa final'!$AA$39="Catastrófico"),CONCATENATE("R5C",'Mapa final'!$O$39),"")</f>
        <v/>
      </c>
      <c r="AN20" s="70"/>
      <c r="AO20" s="402"/>
      <c r="AP20" s="403"/>
      <c r="AQ20" s="403"/>
      <c r="AR20" s="403"/>
      <c r="AS20" s="403"/>
      <c r="AT20" s="404"/>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row>
    <row r="21" spans="1:76" ht="15" customHeight="1" x14ac:dyDescent="0.25">
      <c r="A21" s="70"/>
      <c r="B21" s="311"/>
      <c r="C21" s="311"/>
      <c r="D21" s="312"/>
      <c r="E21" s="412"/>
      <c r="F21" s="413"/>
      <c r="G21" s="413"/>
      <c r="H21" s="413"/>
      <c r="I21" s="411"/>
      <c r="J21" s="54" t="str">
        <f>IF(AND('Mapa final'!$Y$40="Alta",'Mapa final'!$AA$40="Leve"),CONCATENATE("R6C",'Mapa final'!$O$40),"")</f>
        <v/>
      </c>
      <c r="K21" s="55" t="str">
        <f>IF(AND('Mapa final'!$Y$41="Alta",'Mapa final'!$AA$41="Leve"),CONCATENATE("R6C",'Mapa final'!$O$41),"")</f>
        <v/>
      </c>
      <c r="L21" s="55" t="str">
        <f>IF(AND('Mapa final'!$Y$42="Alta",'Mapa final'!$AA$42="Leve"),CONCATENATE("R6C",'Mapa final'!$O$42),"")</f>
        <v/>
      </c>
      <c r="M21" s="55" t="str">
        <f>IF(AND('Mapa final'!$Y$43="Alta",'Mapa final'!$AA$43="Leve"),CONCATENATE("R6C",'Mapa final'!$O$43),"")</f>
        <v/>
      </c>
      <c r="N21" s="55" t="str">
        <f>IF(AND('Mapa final'!$Y$44="Alta",'Mapa final'!$AA$44="Leve"),CONCATENATE("R6C",'Mapa final'!$O$44),"")</f>
        <v/>
      </c>
      <c r="O21" s="56" t="str">
        <f>IF(AND('Mapa final'!$Y$45="Alta",'Mapa final'!$AA$45="Leve"),CONCATENATE("R6C",'Mapa final'!$O$45),"")</f>
        <v/>
      </c>
      <c r="P21" s="54" t="str">
        <f>IF(AND('Mapa final'!$Y$40="Alta",'Mapa final'!$AA$40="Menor"),CONCATENATE("R6C",'Mapa final'!$O$40),"")</f>
        <v/>
      </c>
      <c r="Q21" s="55" t="str">
        <f>IF(AND('Mapa final'!$Y$41="Alta",'Mapa final'!$AA$41="Menor"),CONCATENATE("R6C",'Mapa final'!$O$41),"")</f>
        <v/>
      </c>
      <c r="R21" s="55" t="str">
        <f>IF(AND('Mapa final'!$Y$42="Alta",'Mapa final'!$AA$42="Menor"),CONCATENATE("R6C",'Mapa final'!$O$42),"")</f>
        <v/>
      </c>
      <c r="S21" s="55" t="str">
        <f>IF(AND('Mapa final'!$Y$43="Alta",'Mapa final'!$AA$43="Menor"),CONCATENATE("R6C",'Mapa final'!$O$43),"")</f>
        <v/>
      </c>
      <c r="T21" s="55" t="str">
        <f>IF(AND('Mapa final'!$Y$44="Alta",'Mapa final'!$AA$44="Menor"),CONCATENATE("R6C",'Mapa final'!$O$44),"")</f>
        <v/>
      </c>
      <c r="U21" s="56" t="str">
        <f>IF(AND('Mapa final'!$Y$45="Alta",'Mapa final'!$AA$45="Menor"),CONCATENATE("R6C",'Mapa final'!$O$45),"")</f>
        <v/>
      </c>
      <c r="V21" s="38" t="str">
        <f>IF(AND('Mapa final'!$Y$40="Alta",'Mapa final'!$AA$40="Moderado"),CONCATENATE("R6C",'Mapa final'!$O$40),"")</f>
        <v/>
      </c>
      <c r="W21" s="39" t="str">
        <f>IF(AND('Mapa final'!$Y$41="Alta",'Mapa final'!$AA$41="Moderado"),CONCATENATE("R6C",'Mapa final'!$O$41),"")</f>
        <v/>
      </c>
      <c r="X21" s="44" t="str">
        <f>IF(AND('Mapa final'!$Y$42="Alta",'Mapa final'!$AA$42="Moderado"),CONCATENATE("R6C",'Mapa final'!$O$42),"")</f>
        <v/>
      </c>
      <c r="Y21" s="44" t="str">
        <f>IF(AND('Mapa final'!$Y$43="Alta",'Mapa final'!$AA$43="Moderado"),CONCATENATE("R6C",'Mapa final'!$O$43),"")</f>
        <v/>
      </c>
      <c r="Z21" s="44" t="str">
        <f>IF(AND('Mapa final'!$Y$44="Alta",'Mapa final'!$AA$44="Moderado"),CONCATENATE("R6C",'Mapa final'!$O$44),"")</f>
        <v/>
      </c>
      <c r="AA21" s="40" t="str">
        <f>IF(AND('Mapa final'!$Y$45="Alta",'Mapa final'!$AA$45="Moderado"),CONCATENATE("R6C",'Mapa final'!$O$45),"")</f>
        <v/>
      </c>
      <c r="AB21" s="38" t="str">
        <f>IF(AND('Mapa final'!$Y$40="Alta",'Mapa final'!$AA$40="Mayor"),CONCATENATE("R6C",'Mapa final'!$O$40),"")</f>
        <v/>
      </c>
      <c r="AC21" s="39" t="str">
        <f>IF(AND('Mapa final'!$Y$41="Alta",'Mapa final'!$AA$41="Mayor"),CONCATENATE("R6C",'Mapa final'!$O$41),"")</f>
        <v/>
      </c>
      <c r="AD21" s="44" t="str">
        <f>IF(AND('Mapa final'!$Y$42="Alta",'Mapa final'!$AA$42="Mayor"),CONCATENATE("R6C",'Mapa final'!$O$42),"")</f>
        <v/>
      </c>
      <c r="AE21" s="44" t="str">
        <f>IF(AND('Mapa final'!$Y$43="Alta",'Mapa final'!$AA$43="Mayor"),CONCATENATE("R6C",'Mapa final'!$O$43),"")</f>
        <v/>
      </c>
      <c r="AF21" s="44" t="str">
        <f>IF(AND('Mapa final'!$Y$44="Alta",'Mapa final'!$AA$44="Mayor"),CONCATENATE("R6C",'Mapa final'!$O$44),"")</f>
        <v/>
      </c>
      <c r="AG21" s="40" t="str">
        <f>IF(AND('Mapa final'!$Y$45="Alta",'Mapa final'!$AA$45="Mayor"),CONCATENATE("R6C",'Mapa final'!$O$45),"")</f>
        <v/>
      </c>
      <c r="AH21" s="41" t="str">
        <f>IF(AND('Mapa final'!$Y$40="Alta",'Mapa final'!$AA$40="Catastrófico"),CONCATENATE("R6C",'Mapa final'!$O$40),"")</f>
        <v/>
      </c>
      <c r="AI21" s="42" t="str">
        <f>IF(AND('Mapa final'!$Y$41="Alta",'Mapa final'!$AA$41="Catastrófico"),CONCATENATE("R6C",'Mapa final'!$O$41),"")</f>
        <v/>
      </c>
      <c r="AJ21" s="42" t="str">
        <f>IF(AND('Mapa final'!$Y$42="Alta",'Mapa final'!$AA$42="Catastrófico"),CONCATENATE("R6C",'Mapa final'!$O$42),"")</f>
        <v/>
      </c>
      <c r="AK21" s="42" t="str">
        <f>IF(AND('Mapa final'!$Y$43="Alta",'Mapa final'!$AA$43="Catastrófico"),CONCATENATE("R6C",'Mapa final'!$O$43),"")</f>
        <v/>
      </c>
      <c r="AL21" s="42" t="str">
        <f>IF(AND('Mapa final'!$Y$44="Alta",'Mapa final'!$AA$44="Catastrófico"),CONCATENATE("R6C",'Mapa final'!$O$44),"")</f>
        <v/>
      </c>
      <c r="AM21" s="43" t="str">
        <f>IF(AND('Mapa final'!$Y$45="Alta",'Mapa final'!$AA$45="Catastrófico"),CONCATENATE("R6C",'Mapa final'!$O$45),"")</f>
        <v/>
      </c>
      <c r="AN21" s="70"/>
      <c r="AO21" s="402"/>
      <c r="AP21" s="403"/>
      <c r="AQ21" s="403"/>
      <c r="AR21" s="403"/>
      <c r="AS21" s="403"/>
      <c r="AT21" s="404"/>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row>
    <row r="22" spans="1:76" ht="15" customHeight="1" x14ac:dyDescent="0.25">
      <c r="A22" s="70"/>
      <c r="B22" s="311"/>
      <c r="C22" s="311"/>
      <c r="D22" s="312"/>
      <c r="E22" s="412"/>
      <c r="F22" s="413"/>
      <c r="G22" s="413"/>
      <c r="H22" s="413"/>
      <c r="I22" s="411"/>
      <c r="J22" s="54" t="str">
        <f>IF(AND('Mapa final'!$Y$46="Alta",'Mapa final'!$AA$46="Leve"),CONCATENATE("R7C",'Mapa final'!$O$46),"")</f>
        <v/>
      </c>
      <c r="K22" s="55" t="str">
        <f>IF(AND('Mapa final'!$Y$47="Alta",'Mapa final'!$AA$47="Leve"),CONCATENATE("R7C",'Mapa final'!$O$47),"")</f>
        <v/>
      </c>
      <c r="L22" s="55" t="str">
        <f>IF(AND('Mapa final'!$Y$48="Alta",'Mapa final'!$AA$48="Leve"),CONCATENATE("R7C",'Mapa final'!$O$48),"")</f>
        <v/>
      </c>
      <c r="M22" s="55" t="str">
        <f>IF(AND('Mapa final'!$Y$49="Alta",'Mapa final'!$AA$49="Leve"),CONCATENATE("R7C",'Mapa final'!$O$49),"")</f>
        <v/>
      </c>
      <c r="N22" s="55" t="str">
        <f>IF(AND('Mapa final'!$Y$50="Alta",'Mapa final'!$AA$50="Leve"),CONCATENATE("R7C",'Mapa final'!$O$50),"")</f>
        <v/>
      </c>
      <c r="O22" s="56" t="str">
        <f>IF(AND('Mapa final'!$Y$51="Alta",'Mapa final'!$AA$51="Leve"),CONCATENATE("R7C",'Mapa final'!$O$51),"")</f>
        <v/>
      </c>
      <c r="P22" s="54" t="str">
        <f>IF(AND('Mapa final'!$Y$46="Alta",'Mapa final'!$AA$46="Menor"),CONCATENATE("R7C",'Mapa final'!$O$46),"")</f>
        <v/>
      </c>
      <c r="Q22" s="55" t="str">
        <f>IF(AND('Mapa final'!$Y$47="Alta",'Mapa final'!$AA$47="Menor"),CONCATENATE("R7C",'Mapa final'!$O$47),"")</f>
        <v/>
      </c>
      <c r="R22" s="55" t="str">
        <f>IF(AND('Mapa final'!$Y$48="Alta",'Mapa final'!$AA$48="Menor"),CONCATENATE("R7C",'Mapa final'!$O$48),"")</f>
        <v/>
      </c>
      <c r="S22" s="55" t="str">
        <f>IF(AND('Mapa final'!$Y$49="Alta",'Mapa final'!$AA$49="Menor"),CONCATENATE("R7C",'Mapa final'!$O$49),"")</f>
        <v/>
      </c>
      <c r="T22" s="55" t="str">
        <f>IF(AND('Mapa final'!$Y$50="Alta",'Mapa final'!$AA$50="Menor"),CONCATENATE("R7C",'Mapa final'!$O$50),"")</f>
        <v/>
      </c>
      <c r="U22" s="56" t="str">
        <f>IF(AND('Mapa final'!$Y$51="Alta",'Mapa final'!$AA$51="Menor"),CONCATENATE("R7C",'Mapa final'!$O$51),"")</f>
        <v/>
      </c>
      <c r="V22" s="38" t="str">
        <f>IF(AND('Mapa final'!$Y$46="Alta",'Mapa final'!$AA$46="Moderado"),CONCATENATE("R7C",'Mapa final'!$O$46),"")</f>
        <v/>
      </c>
      <c r="W22" s="39" t="str">
        <f>IF(AND('Mapa final'!$Y$47="Alta",'Mapa final'!$AA$47="Moderado"),CONCATENATE("R7C",'Mapa final'!$O$47),"")</f>
        <v/>
      </c>
      <c r="X22" s="44" t="str">
        <f>IF(AND('Mapa final'!$Y$48="Alta",'Mapa final'!$AA$48="Moderado"),CONCATENATE("R7C",'Mapa final'!$O$48),"")</f>
        <v/>
      </c>
      <c r="Y22" s="44" t="str">
        <f>IF(AND('Mapa final'!$Y$49="Alta",'Mapa final'!$AA$49="Moderado"),CONCATENATE("R7C",'Mapa final'!$O$49),"")</f>
        <v/>
      </c>
      <c r="Z22" s="44" t="str">
        <f>IF(AND('Mapa final'!$Y$50="Alta",'Mapa final'!$AA$50="Moderado"),CONCATENATE("R7C",'Mapa final'!$O$50),"")</f>
        <v/>
      </c>
      <c r="AA22" s="40" t="str">
        <f>IF(AND('Mapa final'!$Y$51="Alta",'Mapa final'!$AA$51="Moderado"),CONCATENATE("R7C",'Mapa final'!$O$51),"")</f>
        <v/>
      </c>
      <c r="AB22" s="38" t="str">
        <f>IF(AND('Mapa final'!$Y$46="Alta",'Mapa final'!$AA$46="Mayor"),CONCATENATE("R7C",'Mapa final'!$O$46),"")</f>
        <v/>
      </c>
      <c r="AC22" s="39" t="str">
        <f>IF(AND('Mapa final'!$Y$47="Alta",'Mapa final'!$AA$47="Mayor"),CONCATENATE("R7C",'Mapa final'!$O$47),"")</f>
        <v/>
      </c>
      <c r="AD22" s="44" t="str">
        <f>IF(AND('Mapa final'!$Y$48="Alta",'Mapa final'!$AA$48="Mayor"),CONCATENATE("R7C",'Mapa final'!$O$48),"")</f>
        <v/>
      </c>
      <c r="AE22" s="44" t="str">
        <f>IF(AND('Mapa final'!$Y$49="Alta",'Mapa final'!$AA$49="Mayor"),CONCATENATE("R7C",'Mapa final'!$O$49),"")</f>
        <v/>
      </c>
      <c r="AF22" s="44" t="str">
        <f>IF(AND('Mapa final'!$Y$50="Alta",'Mapa final'!$AA$50="Mayor"),CONCATENATE("R7C",'Mapa final'!$O$50),"")</f>
        <v/>
      </c>
      <c r="AG22" s="40" t="str">
        <f>IF(AND('Mapa final'!$Y$51="Alta",'Mapa final'!$AA$51="Mayor"),CONCATENATE("R7C",'Mapa final'!$O$51),"")</f>
        <v/>
      </c>
      <c r="AH22" s="41" t="str">
        <f>IF(AND('Mapa final'!$Y$46="Alta",'Mapa final'!$AA$46="Catastrófico"),CONCATENATE("R7C",'Mapa final'!$O$46),"")</f>
        <v/>
      </c>
      <c r="AI22" s="42" t="str">
        <f>IF(AND('Mapa final'!$Y$47="Alta",'Mapa final'!$AA$47="Catastrófico"),CONCATENATE("R7C",'Mapa final'!$O$47),"")</f>
        <v/>
      </c>
      <c r="AJ22" s="42" t="str">
        <f>IF(AND('Mapa final'!$Y$48="Alta",'Mapa final'!$AA$48="Catastrófico"),CONCATENATE("R7C",'Mapa final'!$O$48),"")</f>
        <v/>
      </c>
      <c r="AK22" s="42" t="str">
        <f>IF(AND('Mapa final'!$Y$49="Alta",'Mapa final'!$AA$49="Catastrófico"),CONCATENATE("R7C",'Mapa final'!$O$49),"")</f>
        <v/>
      </c>
      <c r="AL22" s="42" t="str">
        <f>IF(AND('Mapa final'!$Y$50="Alta",'Mapa final'!$AA$50="Catastrófico"),CONCATENATE("R7C",'Mapa final'!$O$50),"")</f>
        <v/>
      </c>
      <c r="AM22" s="43" t="str">
        <f>IF(AND('Mapa final'!$Y$51="Alta",'Mapa final'!$AA$51="Catastrófico"),CONCATENATE("R7C",'Mapa final'!$O$51),"")</f>
        <v/>
      </c>
      <c r="AN22" s="70"/>
      <c r="AO22" s="402"/>
      <c r="AP22" s="403"/>
      <c r="AQ22" s="403"/>
      <c r="AR22" s="403"/>
      <c r="AS22" s="403"/>
      <c r="AT22" s="404"/>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row>
    <row r="23" spans="1:76" ht="15" customHeight="1" x14ac:dyDescent="0.25">
      <c r="A23" s="70"/>
      <c r="B23" s="311"/>
      <c r="C23" s="311"/>
      <c r="D23" s="312"/>
      <c r="E23" s="412"/>
      <c r="F23" s="413"/>
      <c r="G23" s="413"/>
      <c r="H23" s="413"/>
      <c r="I23" s="411"/>
      <c r="J23" s="54" t="str">
        <f>IF(AND('Mapa final'!$Y$52="Alta",'Mapa final'!$AA$52="Leve"),CONCATENATE("R8C",'Mapa final'!$O$52),"")</f>
        <v/>
      </c>
      <c r="K23" s="55" t="str">
        <f>IF(AND('Mapa final'!$Y$53="Alta",'Mapa final'!$AA$53="Leve"),CONCATENATE("R8C",'Mapa final'!$O$53),"")</f>
        <v/>
      </c>
      <c r="L23" s="55" t="str">
        <f>IF(AND('Mapa final'!$Y$54="Alta",'Mapa final'!$AA$54="Leve"),CONCATENATE("R8C",'Mapa final'!$O$54),"")</f>
        <v/>
      </c>
      <c r="M23" s="55" t="str">
        <f>IF(AND('Mapa final'!$Y$55="Alta",'Mapa final'!$AA$55="Leve"),CONCATENATE("R8C",'Mapa final'!$O$55),"")</f>
        <v/>
      </c>
      <c r="N23" s="55" t="str">
        <f>IF(AND('Mapa final'!$Y$56="Alta",'Mapa final'!$AA$56="Leve"),CONCATENATE("R8C",'Mapa final'!$O$56),"")</f>
        <v/>
      </c>
      <c r="O23" s="56" t="str">
        <f>IF(AND('Mapa final'!$Y$57="Alta",'Mapa final'!$AA$57="Leve"),CONCATENATE("R8C",'Mapa final'!$O$57),"")</f>
        <v/>
      </c>
      <c r="P23" s="54" t="str">
        <f>IF(AND('Mapa final'!$Y$52="Alta",'Mapa final'!$AA$52="Menor"),CONCATENATE("R8C",'Mapa final'!$O$52),"")</f>
        <v/>
      </c>
      <c r="Q23" s="55" t="str">
        <f>IF(AND('Mapa final'!$Y$53="Alta",'Mapa final'!$AA$53="Menor"),CONCATENATE("R8C",'Mapa final'!$O$53),"")</f>
        <v/>
      </c>
      <c r="R23" s="55" t="str">
        <f>IF(AND('Mapa final'!$Y$54="Alta",'Mapa final'!$AA$54="Menor"),CONCATENATE("R8C",'Mapa final'!$O$54),"")</f>
        <v/>
      </c>
      <c r="S23" s="55" t="str">
        <f>IF(AND('Mapa final'!$Y$55="Alta",'Mapa final'!$AA$55="Menor"),CONCATENATE("R8C",'Mapa final'!$O$55),"")</f>
        <v/>
      </c>
      <c r="T23" s="55" t="str">
        <f>IF(AND('Mapa final'!$Y$56="Alta",'Mapa final'!$AA$56="Menor"),CONCATENATE("R8C",'Mapa final'!$O$56),"")</f>
        <v/>
      </c>
      <c r="U23" s="56" t="str">
        <f>IF(AND('Mapa final'!$Y$57="Alta",'Mapa final'!$AA$57="Menor"),CONCATENATE("R8C",'Mapa final'!$O$57),"")</f>
        <v/>
      </c>
      <c r="V23" s="38" t="str">
        <f>IF(AND('Mapa final'!$Y$52="Alta",'Mapa final'!$AA$52="Moderado"),CONCATENATE("R8C",'Mapa final'!$O$52),"")</f>
        <v/>
      </c>
      <c r="W23" s="39" t="str">
        <f>IF(AND('Mapa final'!$Y$53="Alta",'Mapa final'!$AA$53="Moderado"),CONCATENATE("R8C",'Mapa final'!$O$53),"")</f>
        <v/>
      </c>
      <c r="X23" s="44" t="str">
        <f>IF(AND('Mapa final'!$Y$54="Alta",'Mapa final'!$AA$54="Moderado"),CONCATENATE("R8C",'Mapa final'!$O$54),"")</f>
        <v/>
      </c>
      <c r="Y23" s="44" t="str">
        <f>IF(AND('Mapa final'!$Y$55="Alta",'Mapa final'!$AA$55="Moderado"),CONCATENATE("R8C",'Mapa final'!$O$55),"")</f>
        <v/>
      </c>
      <c r="Z23" s="44" t="str">
        <f>IF(AND('Mapa final'!$Y$56="Alta",'Mapa final'!$AA$56="Moderado"),CONCATENATE("R8C",'Mapa final'!$O$56),"")</f>
        <v/>
      </c>
      <c r="AA23" s="40" t="str">
        <f>IF(AND('Mapa final'!$Y$57="Alta",'Mapa final'!$AA$57="Moderado"),CONCATENATE("R8C",'Mapa final'!$O$57),"")</f>
        <v/>
      </c>
      <c r="AB23" s="38" t="str">
        <f>IF(AND('Mapa final'!$Y$52="Alta",'Mapa final'!$AA$52="Mayor"),CONCATENATE("R8C",'Mapa final'!$O$52),"")</f>
        <v/>
      </c>
      <c r="AC23" s="39" t="str">
        <f>IF(AND('Mapa final'!$Y$53="Alta",'Mapa final'!$AA$53="Mayor"),CONCATENATE("R8C",'Mapa final'!$O$53),"")</f>
        <v/>
      </c>
      <c r="AD23" s="44" t="str">
        <f>IF(AND('Mapa final'!$Y$54="Alta",'Mapa final'!$AA$54="Mayor"),CONCATENATE("R8C",'Mapa final'!$O$54),"")</f>
        <v/>
      </c>
      <c r="AE23" s="44" t="str">
        <f>IF(AND('Mapa final'!$Y$55="Alta",'Mapa final'!$AA$55="Mayor"),CONCATENATE("R8C",'Mapa final'!$O$55),"")</f>
        <v/>
      </c>
      <c r="AF23" s="44" t="str">
        <f>IF(AND('Mapa final'!$Y$56="Alta",'Mapa final'!$AA$56="Mayor"),CONCATENATE("R8C",'Mapa final'!$O$56),"")</f>
        <v/>
      </c>
      <c r="AG23" s="40" t="str">
        <f>IF(AND('Mapa final'!$Y$57="Alta",'Mapa final'!$AA$57="Mayor"),CONCATENATE("R8C",'Mapa final'!$O$57),"")</f>
        <v/>
      </c>
      <c r="AH23" s="41" t="str">
        <f>IF(AND('Mapa final'!$Y$52="Alta",'Mapa final'!$AA$52="Catastrófico"),CONCATENATE("R8C",'Mapa final'!$O$52),"")</f>
        <v/>
      </c>
      <c r="AI23" s="42" t="str">
        <f>IF(AND('Mapa final'!$Y$53="Alta",'Mapa final'!$AA$53="Catastrófico"),CONCATENATE("R8C",'Mapa final'!$O$53),"")</f>
        <v/>
      </c>
      <c r="AJ23" s="42" t="str">
        <f>IF(AND('Mapa final'!$Y$54="Alta",'Mapa final'!$AA$54="Catastrófico"),CONCATENATE("R8C",'Mapa final'!$O$54),"")</f>
        <v/>
      </c>
      <c r="AK23" s="42" t="str">
        <f>IF(AND('Mapa final'!$Y$55="Alta",'Mapa final'!$AA$55="Catastrófico"),CONCATENATE("R8C",'Mapa final'!$O$55),"")</f>
        <v/>
      </c>
      <c r="AL23" s="42" t="str">
        <f>IF(AND('Mapa final'!$Y$56="Alta",'Mapa final'!$AA$56="Catastrófico"),CONCATENATE("R8C",'Mapa final'!$O$56),"")</f>
        <v/>
      </c>
      <c r="AM23" s="43" t="str">
        <f>IF(AND('Mapa final'!$Y$57="Alta",'Mapa final'!$AA$57="Catastrófico"),CONCATENATE("R8C",'Mapa final'!$O$57),"")</f>
        <v/>
      </c>
      <c r="AN23" s="70"/>
      <c r="AO23" s="402"/>
      <c r="AP23" s="403"/>
      <c r="AQ23" s="403"/>
      <c r="AR23" s="403"/>
      <c r="AS23" s="403"/>
      <c r="AT23" s="404"/>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row>
    <row r="24" spans="1:76" ht="15" customHeight="1" x14ac:dyDescent="0.25">
      <c r="A24" s="70"/>
      <c r="B24" s="311"/>
      <c r="C24" s="311"/>
      <c r="D24" s="312"/>
      <c r="E24" s="412"/>
      <c r="F24" s="413"/>
      <c r="G24" s="413"/>
      <c r="H24" s="413"/>
      <c r="I24" s="411"/>
      <c r="J24" s="54" t="str">
        <f>IF(AND('Mapa final'!$Y$58="Alta",'Mapa final'!$AA$58="Leve"),CONCATENATE("R9C",'Mapa final'!$O$58),"")</f>
        <v/>
      </c>
      <c r="K24" s="55" t="str">
        <f>IF(AND('Mapa final'!$Y$59="Alta",'Mapa final'!$AA$59="Leve"),CONCATENATE("R9C",'Mapa final'!$O$59),"")</f>
        <v/>
      </c>
      <c r="L24" s="55" t="str">
        <f>IF(AND('Mapa final'!$Y$60="Alta",'Mapa final'!$AA$60="Leve"),CONCATENATE("R9C",'Mapa final'!$O$60),"")</f>
        <v/>
      </c>
      <c r="M24" s="55" t="str">
        <f>IF(AND('Mapa final'!$Y$61="Alta",'Mapa final'!$AA$61="Leve"),CONCATENATE("R9C",'Mapa final'!$O$61),"")</f>
        <v/>
      </c>
      <c r="N24" s="55" t="str">
        <f>IF(AND('Mapa final'!$Y$62="Alta",'Mapa final'!$AA$62="Leve"),CONCATENATE("R9C",'Mapa final'!$O$62),"")</f>
        <v/>
      </c>
      <c r="O24" s="56" t="str">
        <f>IF(AND('Mapa final'!$Y$63="Alta",'Mapa final'!$AA$63="Leve"),CONCATENATE("R9C",'Mapa final'!$O$63),"")</f>
        <v/>
      </c>
      <c r="P24" s="54" t="str">
        <f>IF(AND('Mapa final'!$Y$58="Alta",'Mapa final'!$AA$58="Menor"),CONCATENATE("R9C",'Mapa final'!$O$58),"")</f>
        <v/>
      </c>
      <c r="Q24" s="55" t="str">
        <f>IF(AND('Mapa final'!$Y$59="Alta",'Mapa final'!$AA$59="Menor"),CONCATENATE("R9C",'Mapa final'!$O$59),"")</f>
        <v/>
      </c>
      <c r="R24" s="55" t="str">
        <f>IF(AND('Mapa final'!$Y$60="Alta",'Mapa final'!$AA$60="Menor"),CONCATENATE("R9C",'Mapa final'!$O$60),"")</f>
        <v/>
      </c>
      <c r="S24" s="55" t="str">
        <f>IF(AND('Mapa final'!$Y$61="Alta",'Mapa final'!$AA$61="Menor"),CONCATENATE("R9C",'Mapa final'!$O$61),"")</f>
        <v/>
      </c>
      <c r="T24" s="55" t="str">
        <f>IF(AND('Mapa final'!$Y$62="Alta",'Mapa final'!$AA$62="Menor"),CONCATENATE("R9C",'Mapa final'!$O$62),"")</f>
        <v/>
      </c>
      <c r="U24" s="56" t="str">
        <f>IF(AND('Mapa final'!$Y$63="Alta",'Mapa final'!$AA$63="Menor"),CONCATENATE("R9C",'Mapa final'!$O$63),"")</f>
        <v/>
      </c>
      <c r="V24" s="38" t="str">
        <f>IF(AND('Mapa final'!$Y$58="Alta",'Mapa final'!$AA$58="Moderado"),CONCATENATE("R9C",'Mapa final'!$O$58),"")</f>
        <v/>
      </c>
      <c r="W24" s="39" t="str">
        <f>IF(AND('Mapa final'!$Y$59="Alta",'Mapa final'!$AA$59="Moderado"),CONCATENATE("R9C",'Mapa final'!$O$59),"")</f>
        <v/>
      </c>
      <c r="X24" s="44" t="str">
        <f>IF(AND('Mapa final'!$Y$60="Alta",'Mapa final'!$AA$60="Moderado"),CONCATENATE("R9C",'Mapa final'!$O$60),"")</f>
        <v/>
      </c>
      <c r="Y24" s="44" t="str">
        <f>IF(AND('Mapa final'!$Y$61="Alta",'Mapa final'!$AA$61="Moderado"),CONCATENATE("R9C",'Mapa final'!$O$61),"")</f>
        <v/>
      </c>
      <c r="Z24" s="44" t="str">
        <f>IF(AND('Mapa final'!$Y$62="Alta",'Mapa final'!$AA$62="Moderado"),CONCATENATE("R9C",'Mapa final'!$O$62),"")</f>
        <v/>
      </c>
      <c r="AA24" s="40" t="str">
        <f>IF(AND('Mapa final'!$Y$63="Alta",'Mapa final'!$AA$63="Moderado"),CONCATENATE("R9C",'Mapa final'!$O$63),"")</f>
        <v/>
      </c>
      <c r="AB24" s="38" t="str">
        <f>IF(AND('Mapa final'!$Y$58="Alta",'Mapa final'!$AA$58="Mayor"),CONCATENATE("R9C",'Mapa final'!$O$58),"")</f>
        <v/>
      </c>
      <c r="AC24" s="39" t="str">
        <f>IF(AND('Mapa final'!$Y$59="Alta",'Mapa final'!$AA$59="Mayor"),CONCATENATE("R9C",'Mapa final'!$O$59),"")</f>
        <v/>
      </c>
      <c r="AD24" s="44" t="str">
        <f>IF(AND('Mapa final'!$Y$60="Alta",'Mapa final'!$AA$60="Mayor"),CONCATENATE("R9C",'Mapa final'!$O$60),"")</f>
        <v/>
      </c>
      <c r="AE24" s="44" t="str">
        <f>IF(AND('Mapa final'!$Y$61="Alta",'Mapa final'!$AA$61="Mayor"),CONCATENATE("R9C",'Mapa final'!$O$61),"")</f>
        <v/>
      </c>
      <c r="AF24" s="44" t="str">
        <f>IF(AND('Mapa final'!$Y$62="Alta",'Mapa final'!$AA$62="Mayor"),CONCATENATE("R9C",'Mapa final'!$O$62),"")</f>
        <v/>
      </c>
      <c r="AG24" s="40" t="str">
        <f>IF(AND('Mapa final'!$Y$63="Alta",'Mapa final'!$AA$63="Mayor"),CONCATENATE("R9C",'Mapa final'!$O$63),"")</f>
        <v/>
      </c>
      <c r="AH24" s="41" t="str">
        <f>IF(AND('Mapa final'!$Y$58="Alta",'Mapa final'!$AA$58="Catastrófico"),CONCATENATE("R9C",'Mapa final'!$O$58),"")</f>
        <v/>
      </c>
      <c r="AI24" s="42" t="str">
        <f>IF(AND('Mapa final'!$Y$59="Alta",'Mapa final'!$AA$59="Catastrófico"),CONCATENATE("R9C",'Mapa final'!$O$59),"")</f>
        <v/>
      </c>
      <c r="AJ24" s="42" t="str">
        <f>IF(AND('Mapa final'!$Y$60="Alta",'Mapa final'!$AA$60="Catastrófico"),CONCATENATE("R9C",'Mapa final'!$O$60),"")</f>
        <v/>
      </c>
      <c r="AK24" s="42" t="str">
        <f>IF(AND('Mapa final'!$Y$61="Alta",'Mapa final'!$AA$61="Catastrófico"),CONCATENATE("R9C",'Mapa final'!$O$61),"")</f>
        <v/>
      </c>
      <c r="AL24" s="42" t="str">
        <f>IF(AND('Mapa final'!$Y$62="Alta",'Mapa final'!$AA$62="Catastrófico"),CONCATENATE("R9C",'Mapa final'!$O$62),"")</f>
        <v/>
      </c>
      <c r="AM24" s="43" t="str">
        <f>IF(AND('Mapa final'!$Y$63="Alta",'Mapa final'!$AA$63="Catastrófico"),CONCATENATE("R9C",'Mapa final'!$O$63),"")</f>
        <v/>
      </c>
      <c r="AN24" s="70"/>
      <c r="AO24" s="402"/>
      <c r="AP24" s="403"/>
      <c r="AQ24" s="403"/>
      <c r="AR24" s="403"/>
      <c r="AS24" s="403"/>
      <c r="AT24" s="404"/>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row>
    <row r="25" spans="1:76" ht="15.75" customHeight="1" thickBot="1" x14ac:dyDescent="0.3">
      <c r="A25" s="70"/>
      <c r="B25" s="311"/>
      <c r="C25" s="311"/>
      <c r="D25" s="312"/>
      <c r="E25" s="414"/>
      <c r="F25" s="415"/>
      <c r="G25" s="415"/>
      <c r="H25" s="415"/>
      <c r="I25" s="415"/>
      <c r="J25" s="57" t="str">
        <f>IF(AND('Mapa final'!$Y$64="Alta",'Mapa final'!$AA$64="Leve"),CONCATENATE("R10C",'Mapa final'!$O$64),"")</f>
        <v/>
      </c>
      <c r="K25" s="58" t="str">
        <f>IF(AND('Mapa final'!$Y$65="Alta",'Mapa final'!$AA$65="Leve"),CONCATENATE("R10C",'Mapa final'!$O$65),"")</f>
        <v/>
      </c>
      <c r="L25" s="58" t="str">
        <f>IF(AND('Mapa final'!$Y$66="Alta",'Mapa final'!$AA$66="Leve"),CONCATENATE("R10C",'Mapa final'!$O$66),"")</f>
        <v/>
      </c>
      <c r="M25" s="58" t="str">
        <f>IF(AND('Mapa final'!$Y$67="Alta",'Mapa final'!$AA$67="Leve"),CONCATENATE("R10C",'Mapa final'!$O$67),"")</f>
        <v/>
      </c>
      <c r="N25" s="58" t="str">
        <f>IF(AND('Mapa final'!$Y$68="Alta",'Mapa final'!$AA$68="Leve"),CONCATENATE("R10C",'Mapa final'!$O$68),"")</f>
        <v/>
      </c>
      <c r="O25" s="59" t="str">
        <f>IF(AND('Mapa final'!$Y$69="Alta",'Mapa final'!$AA$69="Leve"),CONCATENATE("R10C",'Mapa final'!$O$69),"")</f>
        <v/>
      </c>
      <c r="P25" s="57" t="str">
        <f>IF(AND('Mapa final'!$Y$64="Alta",'Mapa final'!$AA$64="Menor"),CONCATENATE("R10C",'Mapa final'!$O$64),"")</f>
        <v/>
      </c>
      <c r="Q25" s="58" t="str">
        <f>IF(AND('Mapa final'!$Y$65="Alta",'Mapa final'!$AA$65="Menor"),CONCATENATE("R10C",'Mapa final'!$O$65),"")</f>
        <v/>
      </c>
      <c r="R25" s="58" t="str">
        <f>IF(AND('Mapa final'!$Y$66="Alta",'Mapa final'!$AA$66="Menor"),CONCATENATE("R10C",'Mapa final'!$O$66),"")</f>
        <v/>
      </c>
      <c r="S25" s="58" t="str">
        <f>IF(AND('Mapa final'!$Y$67="Alta",'Mapa final'!$AA$67="Menor"),CONCATENATE("R10C",'Mapa final'!$O$67),"")</f>
        <v/>
      </c>
      <c r="T25" s="58" t="str">
        <f>IF(AND('Mapa final'!$Y$68="Alta",'Mapa final'!$AA$68="Menor"),CONCATENATE("R10C",'Mapa final'!$O$68),"")</f>
        <v/>
      </c>
      <c r="U25" s="59" t="str">
        <f>IF(AND('Mapa final'!$Y$69="Alta",'Mapa final'!$AA$69="Menor"),CONCATENATE("R10C",'Mapa final'!$O$69),"")</f>
        <v/>
      </c>
      <c r="V25" s="45" t="str">
        <f>IF(AND('Mapa final'!$Y$64="Alta",'Mapa final'!$AA$64="Moderado"),CONCATENATE("R10C",'Mapa final'!$O$64),"")</f>
        <v/>
      </c>
      <c r="W25" s="46" t="str">
        <f>IF(AND('Mapa final'!$Y$65="Alta",'Mapa final'!$AA$65="Moderado"),CONCATENATE("R10C",'Mapa final'!$O$65),"")</f>
        <v/>
      </c>
      <c r="X25" s="46" t="str">
        <f>IF(AND('Mapa final'!$Y$66="Alta",'Mapa final'!$AA$66="Moderado"),CONCATENATE("R10C",'Mapa final'!$O$66),"")</f>
        <v/>
      </c>
      <c r="Y25" s="46" t="str">
        <f>IF(AND('Mapa final'!$Y$67="Alta",'Mapa final'!$AA$67="Moderado"),CONCATENATE("R10C",'Mapa final'!$O$67),"")</f>
        <v/>
      </c>
      <c r="Z25" s="46" t="str">
        <f>IF(AND('Mapa final'!$Y$68="Alta",'Mapa final'!$AA$68="Moderado"),CONCATENATE("R10C",'Mapa final'!$O$68),"")</f>
        <v/>
      </c>
      <c r="AA25" s="47" t="str">
        <f>IF(AND('Mapa final'!$Y$69="Alta",'Mapa final'!$AA$69="Moderado"),CONCATENATE("R10C",'Mapa final'!$O$69),"")</f>
        <v/>
      </c>
      <c r="AB25" s="45" t="str">
        <f>IF(AND('Mapa final'!$Y$64="Alta",'Mapa final'!$AA$64="Mayor"),CONCATENATE("R10C",'Mapa final'!$O$64),"")</f>
        <v/>
      </c>
      <c r="AC25" s="46" t="str">
        <f>IF(AND('Mapa final'!$Y$65="Alta",'Mapa final'!$AA$65="Mayor"),CONCATENATE("R10C",'Mapa final'!$O$65),"")</f>
        <v/>
      </c>
      <c r="AD25" s="46" t="str">
        <f>IF(AND('Mapa final'!$Y$66="Alta",'Mapa final'!$AA$66="Mayor"),CONCATENATE("R10C",'Mapa final'!$O$66),"")</f>
        <v/>
      </c>
      <c r="AE25" s="46" t="str">
        <f>IF(AND('Mapa final'!$Y$67="Alta",'Mapa final'!$AA$67="Mayor"),CONCATENATE("R10C",'Mapa final'!$O$67),"")</f>
        <v/>
      </c>
      <c r="AF25" s="46" t="str">
        <f>IF(AND('Mapa final'!$Y$68="Alta",'Mapa final'!$AA$68="Mayor"),CONCATENATE("R10C",'Mapa final'!$O$68),"")</f>
        <v/>
      </c>
      <c r="AG25" s="47" t="str">
        <f>IF(AND('Mapa final'!$Y$69="Alta",'Mapa final'!$AA$69="Mayor"),CONCATENATE("R10C",'Mapa final'!$O$69),"")</f>
        <v/>
      </c>
      <c r="AH25" s="48" t="str">
        <f>IF(AND('Mapa final'!$Y$64="Alta",'Mapa final'!$AA$64="Catastrófico"),CONCATENATE("R10C",'Mapa final'!$O$64),"")</f>
        <v/>
      </c>
      <c r="AI25" s="49" t="str">
        <f>IF(AND('Mapa final'!$Y$65="Alta",'Mapa final'!$AA$65="Catastrófico"),CONCATENATE("R10C",'Mapa final'!$O$65),"")</f>
        <v/>
      </c>
      <c r="AJ25" s="49" t="str">
        <f>IF(AND('Mapa final'!$Y$66="Alta",'Mapa final'!$AA$66="Catastrófico"),CONCATENATE("R10C",'Mapa final'!$O$66),"")</f>
        <v/>
      </c>
      <c r="AK25" s="49" t="str">
        <f>IF(AND('Mapa final'!$Y$67="Alta",'Mapa final'!$AA$67="Catastrófico"),CONCATENATE("R10C",'Mapa final'!$O$67),"")</f>
        <v/>
      </c>
      <c r="AL25" s="49" t="str">
        <f>IF(AND('Mapa final'!$Y$68="Alta",'Mapa final'!$AA$68="Catastrófico"),CONCATENATE("R10C",'Mapa final'!$O$68),"")</f>
        <v/>
      </c>
      <c r="AM25" s="50" t="str">
        <f>IF(AND('Mapa final'!$Y$69="Alta",'Mapa final'!$AA$69="Catastrófico"),CONCATENATE("R10C",'Mapa final'!$O$69),"")</f>
        <v/>
      </c>
      <c r="AN25" s="70"/>
      <c r="AO25" s="405"/>
      <c r="AP25" s="406"/>
      <c r="AQ25" s="406"/>
      <c r="AR25" s="406"/>
      <c r="AS25" s="406"/>
      <c r="AT25" s="407"/>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row>
    <row r="26" spans="1:76" ht="15" customHeight="1" x14ac:dyDescent="0.25">
      <c r="A26" s="70"/>
      <c r="B26" s="311"/>
      <c r="C26" s="311"/>
      <c r="D26" s="312"/>
      <c r="E26" s="408" t="s">
        <v>117</v>
      </c>
      <c r="F26" s="409"/>
      <c r="G26" s="409"/>
      <c r="H26" s="409"/>
      <c r="I26" s="427"/>
      <c r="J26" s="51" t="str">
        <f>IF(AND('Mapa final'!$Y$10="Media",'Mapa final'!$AA$10="Leve"),CONCATENATE("R1C",'Mapa final'!$O$10),"")</f>
        <v/>
      </c>
      <c r="K26" s="52" t="str">
        <f>IF(AND('Mapa final'!$Y$11="Media",'Mapa final'!$AA$11="Leve"),CONCATENATE("R1C",'Mapa final'!$O$11),"")</f>
        <v/>
      </c>
      <c r="L26" s="52" t="str">
        <f>IF(AND('Mapa final'!$Y$12="Media",'Mapa final'!$AA$12="Leve"),CONCATENATE("R1C",'Mapa final'!$O$12),"")</f>
        <v/>
      </c>
      <c r="M26" s="52" t="str">
        <f>IF(AND('Mapa final'!$Y$13="Media",'Mapa final'!$AA$13="Leve"),CONCATENATE("R1C",'Mapa final'!$O$13),"")</f>
        <v/>
      </c>
      <c r="N26" s="52" t="str">
        <f>IF(AND('Mapa final'!$Y$14="Media",'Mapa final'!$AA$14="Leve"),CONCATENATE("R1C",'Mapa final'!$O$14),"")</f>
        <v/>
      </c>
      <c r="O26" s="53" t="str">
        <f>IF(AND('Mapa final'!$Y$15="Media",'Mapa final'!$AA$15="Leve"),CONCATENATE("R1C",'Mapa final'!$O$15),"")</f>
        <v/>
      </c>
      <c r="P26" s="51" t="str">
        <f>IF(AND('Mapa final'!$Y$10="Media",'Mapa final'!$AA$10="Menor"),CONCATENATE("R1C",'Mapa final'!$O$10),"")</f>
        <v/>
      </c>
      <c r="Q26" s="52" t="str">
        <f>IF(AND('Mapa final'!$Y$11="Media",'Mapa final'!$AA$11="Menor"),CONCATENATE("R1C",'Mapa final'!$O$11),"")</f>
        <v/>
      </c>
      <c r="R26" s="52" t="str">
        <f>IF(AND('Mapa final'!$Y$12="Media",'Mapa final'!$AA$12="Menor"),CONCATENATE("R1C",'Mapa final'!$O$12),"")</f>
        <v/>
      </c>
      <c r="S26" s="52" t="str">
        <f>IF(AND('Mapa final'!$Y$13="Media",'Mapa final'!$AA$13="Menor"),CONCATENATE("R1C",'Mapa final'!$O$13),"")</f>
        <v/>
      </c>
      <c r="T26" s="52" t="str">
        <f>IF(AND('Mapa final'!$Y$14="Media",'Mapa final'!$AA$14="Menor"),CONCATENATE("R1C",'Mapa final'!$O$14),"")</f>
        <v/>
      </c>
      <c r="U26" s="53" t="str">
        <f>IF(AND('Mapa final'!$Y$15="Media",'Mapa final'!$AA$15="Menor"),CONCATENATE("R1C",'Mapa final'!$O$15),"")</f>
        <v/>
      </c>
      <c r="V26" s="51" t="str">
        <f>IF(AND('Mapa final'!$Y$10="Media",'Mapa final'!$AA$10="Moderado"),CONCATENATE("R1C",'Mapa final'!$O$10),"")</f>
        <v/>
      </c>
      <c r="W26" s="52" t="str">
        <f>IF(AND('Mapa final'!$Y$11="Media",'Mapa final'!$AA$11="Moderado"),CONCATENATE("R1C",'Mapa final'!$O$11),"")</f>
        <v/>
      </c>
      <c r="X26" s="52" t="str">
        <f>IF(AND('Mapa final'!$Y$12="Media",'Mapa final'!$AA$12="Moderado"),CONCATENATE("R1C",'Mapa final'!$O$12),"")</f>
        <v/>
      </c>
      <c r="Y26" s="52" t="str">
        <f>IF(AND('Mapa final'!$Y$13="Media",'Mapa final'!$AA$13="Moderado"),CONCATENATE("R1C",'Mapa final'!$O$13),"")</f>
        <v/>
      </c>
      <c r="Z26" s="52" t="str">
        <f>IF(AND('Mapa final'!$Y$14="Media",'Mapa final'!$AA$14="Moderado"),CONCATENATE("R1C",'Mapa final'!$O$14),"")</f>
        <v/>
      </c>
      <c r="AA26" s="53" t="str">
        <f>IF(AND('Mapa final'!$Y$15="Media",'Mapa final'!$AA$15="Moderado"),CONCATENATE("R1C",'Mapa final'!$O$15),"")</f>
        <v/>
      </c>
      <c r="AB26" s="32" t="str">
        <f>IF(AND('Mapa final'!$Y$10="Media",'Mapa final'!$AA$10="Mayor"),CONCATENATE("R1C",'Mapa final'!$O$10),"")</f>
        <v/>
      </c>
      <c r="AC26" s="33" t="str">
        <f>IF(AND('Mapa final'!$Y$11="Media",'Mapa final'!$AA$11="Mayor"),CONCATENATE("R1C",'Mapa final'!$O$11),"")</f>
        <v/>
      </c>
      <c r="AD26" s="33" t="str">
        <f>IF(AND('Mapa final'!$Y$12="Media",'Mapa final'!$AA$12="Mayor"),CONCATENATE("R1C",'Mapa final'!$O$12),"")</f>
        <v/>
      </c>
      <c r="AE26" s="33" t="str">
        <f>IF(AND('Mapa final'!$Y$13="Media",'Mapa final'!$AA$13="Mayor"),CONCATENATE("R1C",'Mapa final'!$O$13),"")</f>
        <v/>
      </c>
      <c r="AF26" s="33" t="str">
        <f>IF(AND('Mapa final'!$Y$14="Media",'Mapa final'!$AA$14="Mayor"),CONCATENATE("R1C",'Mapa final'!$O$14),"")</f>
        <v/>
      </c>
      <c r="AG26" s="34" t="str">
        <f>IF(AND('Mapa final'!$Y$15="Media",'Mapa final'!$AA$15="Mayor"),CONCATENATE("R1C",'Mapa final'!$O$15),"")</f>
        <v/>
      </c>
      <c r="AH26" s="35" t="str">
        <f>IF(AND('Mapa final'!$Y$10="Media",'Mapa final'!$AA$10="Catastrófico"),CONCATENATE("R1C",'Mapa final'!$O$10),"")</f>
        <v/>
      </c>
      <c r="AI26" s="36" t="str">
        <f>IF(AND('Mapa final'!$Y$11="Media",'Mapa final'!$AA$11="Catastrófico"),CONCATENATE("R1C",'Mapa final'!$O$11),"")</f>
        <v/>
      </c>
      <c r="AJ26" s="36" t="str">
        <f>IF(AND('Mapa final'!$Y$12="Media",'Mapa final'!$AA$12="Catastrófico"),CONCATENATE("R1C",'Mapa final'!$O$12),"")</f>
        <v/>
      </c>
      <c r="AK26" s="36" t="str">
        <f>IF(AND('Mapa final'!$Y$13="Media",'Mapa final'!$AA$13="Catastrófico"),CONCATENATE("R1C",'Mapa final'!$O$13),"")</f>
        <v/>
      </c>
      <c r="AL26" s="36" t="str">
        <f>IF(AND('Mapa final'!$Y$14="Media",'Mapa final'!$AA$14="Catastrófico"),CONCATENATE("R1C",'Mapa final'!$O$14),"")</f>
        <v/>
      </c>
      <c r="AM26" s="37" t="str">
        <f>IF(AND('Mapa final'!$Y$15="Media",'Mapa final'!$AA$15="Catastrófico"),CONCATENATE("R1C",'Mapa final'!$O$15),"")</f>
        <v/>
      </c>
      <c r="AN26" s="70"/>
      <c r="AO26" s="439" t="s">
        <v>81</v>
      </c>
      <c r="AP26" s="440"/>
      <c r="AQ26" s="440"/>
      <c r="AR26" s="440"/>
      <c r="AS26" s="440"/>
      <c r="AT26" s="441"/>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row>
    <row r="27" spans="1:76" ht="15" customHeight="1" x14ac:dyDescent="0.25">
      <c r="A27" s="70"/>
      <c r="B27" s="311"/>
      <c r="C27" s="311"/>
      <c r="D27" s="312"/>
      <c r="E27" s="410"/>
      <c r="F27" s="411"/>
      <c r="G27" s="411"/>
      <c r="H27" s="411"/>
      <c r="I27" s="428"/>
      <c r="J27" s="54" t="str">
        <f>IF(AND('Mapa final'!$Y$16="Media",'Mapa final'!$AA$16="Leve"),CONCATENATE("R2C",'Mapa final'!$O$16),"")</f>
        <v/>
      </c>
      <c r="K27" s="55" t="str">
        <f>IF(AND('Mapa final'!$Y$17="Media",'Mapa final'!$AA$17="Leve"),CONCATENATE("R2C",'Mapa final'!$O$17),"")</f>
        <v/>
      </c>
      <c r="L27" s="55" t="str">
        <f>IF(AND('Mapa final'!$Y$18="Media",'Mapa final'!$AA$18="Leve"),CONCATENATE("R2C",'Mapa final'!$O$18),"")</f>
        <v/>
      </c>
      <c r="M27" s="55" t="str">
        <f>IF(AND('Mapa final'!$Y$19="Media",'Mapa final'!$AA$19="Leve"),CONCATENATE("R2C",'Mapa final'!$O$19),"")</f>
        <v/>
      </c>
      <c r="N27" s="55" t="str">
        <f>IF(AND('Mapa final'!$Y$20="Media",'Mapa final'!$AA$20="Leve"),CONCATENATE("R2C",'Mapa final'!$O$20),"")</f>
        <v/>
      </c>
      <c r="O27" s="56" t="str">
        <f>IF(AND('Mapa final'!$Y$21="Media",'Mapa final'!$AA$21="Leve"),CONCATENATE("R2C",'Mapa final'!$O$21),"")</f>
        <v/>
      </c>
      <c r="P27" s="54" t="str">
        <f>IF(AND('Mapa final'!$Y$16="Media",'Mapa final'!$AA$16="Menor"),CONCATENATE("R2C",'Mapa final'!$O$16),"")</f>
        <v/>
      </c>
      <c r="Q27" s="55" t="str">
        <f>IF(AND('Mapa final'!$Y$17="Media",'Mapa final'!$AA$17="Menor"),CONCATENATE("R2C",'Mapa final'!$O$17),"")</f>
        <v/>
      </c>
      <c r="R27" s="55" t="str">
        <f>IF(AND('Mapa final'!$Y$18="Media",'Mapa final'!$AA$18="Menor"),CONCATENATE("R2C",'Mapa final'!$O$18),"")</f>
        <v/>
      </c>
      <c r="S27" s="55" t="str">
        <f>IF(AND('Mapa final'!$Y$19="Media",'Mapa final'!$AA$19="Menor"),CONCATENATE("R2C",'Mapa final'!$O$19),"")</f>
        <v/>
      </c>
      <c r="T27" s="55" t="str">
        <f>IF(AND('Mapa final'!$Y$20="Media",'Mapa final'!$AA$20="Menor"),CONCATENATE("R2C",'Mapa final'!$O$20),"")</f>
        <v/>
      </c>
      <c r="U27" s="56" t="str">
        <f>IF(AND('Mapa final'!$Y$21="Media",'Mapa final'!$AA$21="Menor"),CONCATENATE("R2C",'Mapa final'!$O$21),"")</f>
        <v/>
      </c>
      <c r="V27" s="54" t="str">
        <f>IF(AND('Mapa final'!$Y$16="Media",'Mapa final'!$AA$16="Moderado"),CONCATENATE("R2C",'Mapa final'!$O$16),"")</f>
        <v/>
      </c>
      <c r="W27" s="55" t="str">
        <f>IF(AND('Mapa final'!$Y$17="Media",'Mapa final'!$AA$17="Moderado"),CONCATENATE("R2C",'Mapa final'!$O$17),"")</f>
        <v/>
      </c>
      <c r="X27" s="55" t="str">
        <f>IF(AND('Mapa final'!$Y$18="Media",'Mapa final'!$AA$18="Moderado"),CONCATENATE("R2C",'Mapa final'!$O$18),"")</f>
        <v/>
      </c>
      <c r="Y27" s="55" t="str">
        <f>IF(AND('Mapa final'!$Y$19="Media",'Mapa final'!$AA$19="Moderado"),CONCATENATE("R2C",'Mapa final'!$O$19),"")</f>
        <v/>
      </c>
      <c r="Z27" s="55" t="str">
        <f>IF(AND('Mapa final'!$Y$20="Media",'Mapa final'!$AA$20="Moderado"),CONCATENATE("R2C",'Mapa final'!$O$20),"")</f>
        <v/>
      </c>
      <c r="AA27" s="56" t="str">
        <f>IF(AND('Mapa final'!$Y$21="Media",'Mapa final'!$AA$21="Moderado"),CONCATENATE("R2C",'Mapa final'!$O$21),"")</f>
        <v/>
      </c>
      <c r="AB27" s="38" t="str">
        <f>IF(AND('Mapa final'!$Y$16="Media",'Mapa final'!$AA$16="Mayor"),CONCATENATE("R2C",'Mapa final'!$O$16),"")</f>
        <v/>
      </c>
      <c r="AC27" s="39" t="str">
        <f>IF(AND('Mapa final'!$Y$17="Media",'Mapa final'!$AA$17="Mayor"),CONCATENATE("R2C",'Mapa final'!$O$17),"")</f>
        <v/>
      </c>
      <c r="AD27" s="39" t="str">
        <f>IF(AND('Mapa final'!$Y$18="Media",'Mapa final'!$AA$18="Mayor"),CONCATENATE("R2C",'Mapa final'!$O$18),"")</f>
        <v/>
      </c>
      <c r="AE27" s="39" t="str">
        <f>IF(AND('Mapa final'!$Y$19="Media",'Mapa final'!$AA$19="Mayor"),CONCATENATE("R2C",'Mapa final'!$O$19),"")</f>
        <v/>
      </c>
      <c r="AF27" s="39" t="str">
        <f>IF(AND('Mapa final'!$Y$20="Media",'Mapa final'!$AA$20="Mayor"),CONCATENATE("R2C",'Mapa final'!$O$20),"")</f>
        <v/>
      </c>
      <c r="AG27" s="40" t="str">
        <f>IF(AND('Mapa final'!$Y$21="Media",'Mapa final'!$AA$21="Mayor"),CONCATENATE("R2C",'Mapa final'!$O$21),"")</f>
        <v/>
      </c>
      <c r="AH27" s="41" t="str">
        <f>IF(AND('Mapa final'!$Y$16="Media",'Mapa final'!$AA$16="Catastrófico"),CONCATENATE("R2C",'Mapa final'!$O$16),"")</f>
        <v/>
      </c>
      <c r="AI27" s="42" t="str">
        <f>IF(AND('Mapa final'!$Y$17="Media",'Mapa final'!$AA$17="Catastrófico"),CONCATENATE("R2C",'Mapa final'!$O$17),"")</f>
        <v/>
      </c>
      <c r="AJ27" s="42" t="str">
        <f>IF(AND('Mapa final'!$Y$18="Media",'Mapa final'!$AA$18="Catastrófico"),CONCATENATE("R2C",'Mapa final'!$O$18),"")</f>
        <v/>
      </c>
      <c r="AK27" s="42" t="str">
        <f>IF(AND('Mapa final'!$Y$19="Media",'Mapa final'!$AA$19="Catastrófico"),CONCATENATE("R2C",'Mapa final'!$O$19),"")</f>
        <v/>
      </c>
      <c r="AL27" s="42" t="str">
        <f>IF(AND('Mapa final'!$Y$20="Media",'Mapa final'!$AA$20="Catastrófico"),CONCATENATE("R2C",'Mapa final'!$O$20),"")</f>
        <v/>
      </c>
      <c r="AM27" s="43" t="str">
        <f>IF(AND('Mapa final'!$Y$21="Media",'Mapa final'!$AA$21="Catastrófico"),CONCATENATE("R2C",'Mapa final'!$O$21),"")</f>
        <v/>
      </c>
      <c r="AN27" s="70"/>
      <c r="AO27" s="442"/>
      <c r="AP27" s="443"/>
      <c r="AQ27" s="443"/>
      <c r="AR27" s="443"/>
      <c r="AS27" s="443"/>
      <c r="AT27" s="444"/>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row>
    <row r="28" spans="1:76" ht="15" customHeight="1" x14ac:dyDescent="0.25">
      <c r="A28" s="70"/>
      <c r="B28" s="311"/>
      <c r="C28" s="311"/>
      <c r="D28" s="312"/>
      <c r="E28" s="412"/>
      <c r="F28" s="413"/>
      <c r="G28" s="413"/>
      <c r="H28" s="413"/>
      <c r="I28" s="428"/>
      <c r="J28" s="54" t="str">
        <f>IF(AND('Mapa final'!$Y$22="Media",'Mapa final'!$AA$22="Leve"),CONCATENATE("R3C",'Mapa final'!$O$22),"")</f>
        <v/>
      </c>
      <c r="K28" s="55" t="str">
        <f>IF(AND('Mapa final'!$Y$23="Media",'Mapa final'!$AA$23="Leve"),CONCATENATE("R3C",'Mapa final'!$O$23),"")</f>
        <v/>
      </c>
      <c r="L28" s="55" t="str">
        <f>IF(AND('Mapa final'!$Y$24="Media",'Mapa final'!$AA$24="Leve"),CONCATENATE("R3C",'Mapa final'!$O$24),"")</f>
        <v/>
      </c>
      <c r="M28" s="55" t="str">
        <f>IF(AND('Mapa final'!$Y$25="Media",'Mapa final'!$AA$25="Leve"),CONCATENATE("R3C",'Mapa final'!$O$25),"")</f>
        <v/>
      </c>
      <c r="N28" s="55" t="str">
        <f>IF(AND('Mapa final'!$Y$26="Media",'Mapa final'!$AA$26="Leve"),CONCATENATE("R3C",'Mapa final'!$O$26),"")</f>
        <v/>
      </c>
      <c r="O28" s="56" t="str">
        <f>IF(AND('Mapa final'!$Y$27="Media",'Mapa final'!$AA$27="Leve"),CONCATENATE("R3C",'Mapa final'!$O$27),"")</f>
        <v/>
      </c>
      <c r="P28" s="54" t="str">
        <f>IF(AND('Mapa final'!$Y$22="Media",'Mapa final'!$AA$22="Menor"),CONCATENATE("R3C",'Mapa final'!$O$22),"")</f>
        <v/>
      </c>
      <c r="Q28" s="55" t="str">
        <f>IF(AND('Mapa final'!$Y$23="Media",'Mapa final'!$AA$23="Menor"),CONCATENATE("R3C",'Mapa final'!$O$23),"")</f>
        <v/>
      </c>
      <c r="R28" s="55" t="str">
        <f>IF(AND('Mapa final'!$Y$24="Media",'Mapa final'!$AA$24="Menor"),CONCATENATE("R3C",'Mapa final'!$O$24),"")</f>
        <v/>
      </c>
      <c r="S28" s="55" t="str">
        <f>IF(AND('Mapa final'!$Y$25="Media",'Mapa final'!$AA$25="Menor"),CONCATENATE("R3C",'Mapa final'!$O$25),"")</f>
        <v/>
      </c>
      <c r="T28" s="55" t="str">
        <f>IF(AND('Mapa final'!$Y$26="Media",'Mapa final'!$AA$26="Menor"),CONCATENATE("R3C",'Mapa final'!$O$26),"")</f>
        <v/>
      </c>
      <c r="U28" s="56" t="str">
        <f>IF(AND('Mapa final'!$Y$27="Media",'Mapa final'!$AA$27="Menor"),CONCATENATE("R3C",'Mapa final'!$O$27),"")</f>
        <v/>
      </c>
      <c r="V28" s="54" t="str">
        <f>IF(AND('Mapa final'!$Y$22="Media",'Mapa final'!$AA$22="Moderado"),CONCATENATE("R3C",'Mapa final'!$O$22),"")</f>
        <v>R3C3</v>
      </c>
      <c r="W28" s="55" t="str">
        <f>IF(AND('Mapa final'!$Y$23="Media",'Mapa final'!$AA$23="Moderado"),CONCATENATE("R3C",'Mapa final'!$O$23),"")</f>
        <v/>
      </c>
      <c r="X28" s="55" t="str">
        <f>IF(AND('Mapa final'!$Y$24="Media",'Mapa final'!$AA$24="Moderado"),CONCATENATE("R3C",'Mapa final'!$O$24),"")</f>
        <v/>
      </c>
      <c r="Y28" s="55" t="str">
        <f>IF(AND('Mapa final'!$Y$25="Media",'Mapa final'!$AA$25="Moderado"),CONCATENATE("R3C",'Mapa final'!$O$25),"")</f>
        <v/>
      </c>
      <c r="Z28" s="55" t="str">
        <f>IF(AND('Mapa final'!$Y$26="Media",'Mapa final'!$AA$26="Moderado"),CONCATENATE("R3C",'Mapa final'!$O$26),"")</f>
        <v/>
      </c>
      <c r="AA28" s="56" t="str">
        <f>IF(AND('Mapa final'!$Y$27="Media",'Mapa final'!$AA$27="Moderado"),CONCATENATE("R3C",'Mapa final'!$O$27),"")</f>
        <v/>
      </c>
      <c r="AB28" s="38" t="str">
        <f>IF(AND('Mapa final'!$Y$22="Media",'Mapa final'!$AA$22="Mayor"),CONCATENATE("R3C",'Mapa final'!$O$22),"")</f>
        <v/>
      </c>
      <c r="AC28" s="39" t="str">
        <f>IF(AND('Mapa final'!$Y$23="Media",'Mapa final'!$AA$23="Mayor"),CONCATENATE("R3C",'Mapa final'!$O$23),"")</f>
        <v/>
      </c>
      <c r="AD28" s="39" t="str">
        <f>IF(AND('Mapa final'!$Y$24="Media",'Mapa final'!$AA$24="Mayor"),CONCATENATE("R3C",'Mapa final'!$O$24),"")</f>
        <v/>
      </c>
      <c r="AE28" s="39" t="str">
        <f>IF(AND('Mapa final'!$Y$25="Media",'Mapa final'!$AA$25="Mayor"),CONCATENATE("R3C",'Mapa final'!$O$25),"")</f>
        <v/>
      </c>
      <c r="AF28" s="39" t="str">
        <f>IF(AND('Mapa final'!$Y$26="Media",'Mapa final'!$AA$26="Mayor"),CONCATENATE("R3C",'Mapa final'!$O$26),"")</f>
        <v/>
      </c>
      <c r="AG28" s="40" t="str">
        <f>IF(AND('Mapa final'!$Y$27="Media",'Mapa final'!$AA$27="Mayor"),CONCATENATE("R3C",'Mapa final'!$O$27),"")</f>
        <v/>
      </c>
      <c r="AH28" s="41" t="str">
        <f>IF(AND('Mapa final'!$Y$22="Media",'Mapa final'!$AA$22="Catastrófico"),CONCATENATE("R3C",'Mapa final'!$O$22),"")</f>
        <v/>
      </c>
      <c r="AI28" s="42" t="str">
        <f>IF(AND('Mapa final'!$Y$23="Media",'Mapa final'!$AA$23="Catastrófico"),CONCATENATE("R3C",'Mapa final'!$O$23),"")</f>
        <v/>
      </c>
      <c r="AJ28" s="42" t="str">
        <f>IF(AND('Mapa final'!$Y$24="Media",'Mapa final'!$AA$24="Catastrófico"),CONCATENATE("R3C",'Mapa final'!$O$24),"")</f>
        <v/>
      </c>
      <c r="AK28" s="42" t="str">
        <f>IF(AND('Mapa final'!$Y$25="Media",'Mapa final'!$AA$25="Catastrófico"),CONCATENATE("R3C",'Mapa final'!$O$25),"")</f>
        <v/>
      </c>
      <c r="AL28" s="42" t="str">
        <f>IF(AND('Mapa final'!$Y$26="Media",'Mapa final'!$AA$26="Catastrófico"),CONCATENATE("R3C",'Mapa final'!$O$26),"")</f>
        <v/>
      </c>
      <c r="AM28" s="43" t="str">
        <f>IF(AND('Mapa final'!$Y$27="Media",'Mapa final'!$AA$27="Catastrófico"),CONCATENATE("R3C",'Mapa final'!$O$27),"")</f>
        <v/>
      </c>
      <c r="AN28" s="70"/>
      <c r="AO28" s="442"/>
      <c r="AP28" s="443"/>
      <c r="AQ28" s="443"/>
      <c r="AR28" s="443"/>
      <c r="AS28" s="443"/>
      <c r="AT28" s="444"/>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row>
    <row r="29" spans="1:76" ht="15" customHeight="1" x14ac:dyDescent="0.25">
      <c r="A29" s="70"/>
      <c r="B29" s="311"/>
      <c r="C29" s="311"/>
      <c r="D29" s="312"/>
      <c r="E29" s="412"/>
      <c r="F29" s="413"/>
      <c r="G29" s="413"/>
      <c r="H29" s="413"/>
      <c r="I29" s="428"/>
      <c r="J29" s="54" t="str">
        <f>IF(AND('Mapa final'!$Y$28="Media",'Mapa final'!$AA$28="Leve"),CONCATENATE("R4C",'Mapa final'!$O$28),"")</f>
        <v/>
      </c>
      <c r="K29" s="55" t="str">
        <f>IF(AND('Mapa final'!$Y$29="Media",'Mapa final'!$AA$29="Leve"),CONCATENATE("R4C",'Mapa final'!$O$29),"")</f>
        <v/>
      </c>
      <c r="L29" s="55" t="str">
        <f>IF(AND('Mapa final'!$Y$30="Media",'Mapa final'!$AA$30="Leve"),CONCATENATE("R4C",'Mapa final'!$O$30),"")</f>
        <v/>
      </c>
      <c r="M29" s="55" t="str">
        <f>IF(AND('Mapa final'!$Y$31="Media",'Mapa final'!$AA$31="Leve"),CONCATENATE("R4C",'Mapa final'!$O$31),"")</f>
        <v/>
      </c>
      <c r="N29" s="55" t="str">
        <f>IF(AND('Mapa final'!$Y$32="Media",'Mapa final'!$AA$32="Leve"),CONCATENATE("R4C",'Mapa final'!$O$32),"")</f>
        <v/>
      </c>
      <c r="O29" s="56" t="str">
        <f>IF(AND('Mapa final'!$Y$33="Media",'Mapa final'!$AA$33="Leve"),CONCATENATE("R4C",'Mapa final'!$O$33),"")</f>
        <v/>
      </c>
      <c r="P29" s="54" t="str">
        <f>IF(AND('Mapa final'!$Y$28="Media",'Mapa final'!$AA$28="Menor"),CONCATENATE("R4C",'Mapa final'!$O$28),"")</f>
        <v/>
      </c>
      <c r="Q29" s="55" t="str">
        <f>IF(AND('Mapa final'!$Y$29="Media",'Mapa final'!$AA$29="Menor"),CONCATENATE("R4C",'Mapa final'!$O$29),"")</f>
        <v/>
      </c>
      <c r="R29" s="55" t="str">
        <f>IF(AND('Mapa final'!$Y$30="Media",'Mapa final'!$AA$30="Menor"),CONCATENATE("R4C",'Mapa final'!$O$30),"")</f>
        <v/>
      </c>
      <c r="S29" s="55" t="str">
        <f>IF(AND('Mapa final'!$Y$31="Media",'Mapa final'!$AA$31="Menor"),CONCATENATE("R4C",'Mapa final'!$O$31),"")</f>
        <v/>
      </c>
      <c r="T29" s="55" t="str">
        <f>IF(AND('Mapa final'!$Y$32="Media",'Mapa final'!$AA$32="Menor"),CONCATENATE("R4C",'Mapa final'!$O$32),"")</f>
        <v/>
      </c>
      <c r="U29" s="56" t="str">
        <f>IF(AND('Mapa final'!$Y$33="Media",'Mapa final'!$AA$33="Menor"),CONCATENATE("R4C",'Mapa final'!$O$33),"")</f>
        <v/>
      </c>
      <c r="V29" s="54" t="str">
        <f>IF(AND('Mapa final'!$Y$28="Media",'Mapa final'!$AA$28="Moderado"),CONCATENATE("R4C",'Mapa final'!$O$28),"")</f>
        <v/>
      </c>
      <c r="W29" s="55" t="str">
        <f>IF(AND('Mapa final'!$Y$29="Media",'Mapa final'!$AA$29="Moderado"),CONCATENATE("R4C",'Mapa final'!$O$29),"")</f>
        <v/>
      </c>
      <c r="X29" s="55" t="str">
        <f>IF(AND('Mapa final'!$Y$30="Media",'Mapa final'!$AA$30="Moderado"),CONCATENATE("R4C",'Mapa final'!$O$30),"")</f>
        <v/>
      </c>
      <c r="Y29" s="55" t="str">
        <f>IF(AND('Mapa final'!$Y$31="Media",'Mapa final'!$AA$31="Moderado"),CONCATENATE("R4C",'Mapa final'!$O$31),"")</f>
        <v/>
      </c>
      <c r="Z29" s="55" t="str">
        <f>IF(AND('Mapa final'!$Y$32="Media",'Mapa final'!$AA$32="Moderado"),CONCATENATE("R4C",'Mapa final'!$O$32),"")</f>
        <v/>
      </c>
      <c r="AA29" s="56" t="str">
        <f>IF(AND('Mapa final'!$Y$33="Media",'Mapa final'!$AA$33="Moderado"),CONCATENATE("R4C",'Mapa final'!$O$33),"")</f>
        <v/>
      </c>
      <c r="AB29" s="38" t="str">
        <f>IF(AND('Mapa final'!$Y$28="Media",'Mapa final'!$AA$28="Mayor"),CONCATENATE("R4C",'Mapa final'!$O$28),"")</f>
        <v/>
      </c>
      <c r="AC29" s="39" t="str">
        <f>IF(AND('Mapa final'!$Y$29="Media",'Mapa final'!$AA$29="Mayor"),CONCATENATE("R4C",'Mapa final'!$O$29),"")</f>
        <v/>
      </c>
      <c r="AD29" s="44" t="str">
        <f>IF(AND('Mapa final'!$Y$30="Media",'Mapa final'!$AA$30="Mayor"),CONCATENATE("R4C",'Mapa final'!$O$30),"")</f>
        <v/>
      </c>
      <c r="AE29" s="44" t="str">
        <f>IF(AND('Mapa final'!$Y$31="Media",'Mapa final'!$AA$31="Mayor"),CONCATENATE("R4C",'Mapa final'!$O$31),"")</f>
        <v/>
      </c>
      <c r="AF29" s="44" t="str">
        <f>IF(AND('Mapa final'!$Y$32="Media",'Mapa final'!$AA$32="Mayor"),CONCATENATE("R4C",'Mapa final'!$O$32),"")</f>
        <v/>
      </c>
      <c r="AG29" s="40" t="str">
        <f>IF(AND('Mapa final'!$Y$33="Media",'Mapa final'!$AA$33="Mayor"),CONCATENATE("R4C",'Mapa final'!$O$33),"")</f>
        <v/>
      </c>
      <c r="AH29" s="41" t="str">
        <f>IF(AND('Mapa final'!$Y$28="Media",'Mapa final'!$AA$28="Catastrófico"),CONCATENATE("R4C",'Mapa final'!$O$28),"")</f>
        <v/>
      </c>
      <c r="AI29" s="42" t="str">
        <f>IF(AND('Mapa final'!$Y$29="Media",'Mapa final'!$AA$29="Catastrófico"),CONCATENATE("R4C",'Mapa final'!$O$29),"")</f>
        <v/>
      </c>
      <c r="AJ29" s="42" t="str">
        <f>IF(AND('Mapa final'!$Y$30="Media",'Mapa final'!$AA$30="Catastrófico"),CONCATENATE("R4C",'Mapa final'!$O$30),"")</f>
        <v/>
      </c>
      <c r="AK29" s="42" t="str">
        <f>IF(AND('Mapa final'!$Y$31="Media",'Mapa final'!$AA$31="Catastrófico"),CONCATENATE("R4C",'Mapa final'!$O$31),"")</f>
        <v/>
      </c>
      <c r="AL29" s="42" t="str">
        <f>IF(AND('Mapa final'!$Y$32="Media",'Mapa final'!$AA$32="Catastrófico"),CONCATENATE("R4C",'Mapa final'!$O$32),"")</f>
        <v/>
      </c>
      <c r="AM29" s="43" t="str">
        <f>IF(AND('Mapa final'!$Y$33="Media",'Mapa final'!$AA$33="Catastrófico"),CONCATENATE("R4C",'Mapa final'!$O$33),"")</f>
        <v/>
      </c>
      <c r="AN29" s="70"/>
      <c r="AO29" s="442"/>
      <c r="AP29" s="443"/>
      <c r="AQ29" s="443"/>
      <c r="AR29" s="443"/>
      <c r="AS29" s="443"/>
      <c r="AT29" s="444"/>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row>
    <row r="30" spans="1:76" ht="15" customHeight="1" x14ac:dyDescent="0.25">
      <c r="A30" s="70"/>
      <c r="B30" s="311"/>
      <c r="C30" s="311"/>
      <c r="D30" s="312"/>
      <c r="E30" s="412"/>
      <c r="F30" s="413"/>
      <c r="G30" s="413"/>
      <c r="H30" s="413"/>
      <c r="I30" s="428"/>
      <c r="J30" s="54" t="str">
        <f>IF(AND('Mapa final'!$Y$34="Media",'Mapa final'!$AA$34="Leve"),CONCATENATE("R5C",'Mapa final'!$O$34),"")</f>
        <v/>
      </c>
      <c r="K30" s="55" t="str">
        <f>IF(AND('Mapa final'!$Y$35="Media",'Mapa final'!$AA$35="Leve"),CONCATENATE("R5C",'Mapa final'!$O$35),"")</f>
        <v/>
      </c>
      <c r="L30" s="55" t="str">
        <f>IF(AND('Mapa final'!$Y$36="Media",'Mapa final'!$AA$36="Leve"),CONCATENATE("R5C",'Mapa final'!$O$36),"")</f>
        <v/>
      </c>
      <c r="M30" s="55" t="str">
        <f>IF(AND('Mapa final'!$Y$37="Media",'Mapa final'!$AA$37="Leve"),CONCATENATE("R5C",'Mapa final'!$O$37),"")</f>
        <v/>
      </c>
      <c r="N30" s="55" t="str">
        <f>IF(AND('Mapa final'!$Y$38="Media",'Mapa final'!$AA$38="Leve"),CONCATENATE("R5C",'Mapa final'!$O$38),"")</f>
        <v/>
      </c>
      <c r="O30" s="56" t="str">
        <f>IF(AND('Mapa final'!$Y$39="Media",'Mapa final'!$AA$39="Leve"),CONCATENATE("R5C",'Mapa final'!$O$39),"")</f>
        <v/>
      </c>
      <c r="P30" s="54" t="str">
        <f>IF(AND('Mapa final'!$Y$34="Media",'Mapa final'!$AA$34="Menor"),CONCATENATE("R5C",'Mapa final'!$O$34),"")</f>
        <v/>
      </c>
      <c r="Q30" s="55" t="str">
        <f>IF(AND('Mapa final'!$Y$35="Media",'Mapa final'!$AA$35="Menor"),CONCATENATE("R5C",'Mapa final'!$O$35),"")</f>
        <v/>
      </c>
      <c r="R30" s="55" t="str">
        <f>IF(AND('Mapa final'!$Y$36="Media",'Mapa final'!$AA$36="Menor"),CONCATENATE("R5C",'Mapa final'!$O$36),"")</f>
        <v/>
      </c>
      <c r="S30" s="55" t="str">
        <f>IF(AND('Mapa final'!$Y$37="Media",'Mapa final'!$AA$37="Menor"),CONCATENATE("R5C",'Mapa final'!$O$37),"")</f>
        <v/>
      </c>
      <c r="T30" s="55" t="str">
        <f>IF(AND('Mapa final'!$Y$38="Media",'Mapa final'!$AA$38="Menor"),CONCATENATE("R5C",'Mapa final'!$O$38),"")</f>
        <v/>
      </c>
      <c r="U30" s="56" t="str">
        <f>IF(AND('Mapa final'!$Y$39="Media",'Mapa final'!$AA$39="Menor"),CONCATENATE("R5C",'Mapa final'!$O$39),"")</f>
        <v/>
      </c>
      <c r="V30" s="54" t="str">
        <f>IF(AND('Mapa final'!$Y$34="Media",'Mapa final'!$AA$34="Moderado"),CONCATENATE("R5C",'Mapa final'!$O$34),"")</f>
        <v/>
      </c>
      <c r="W30" s="55" t="str">
        <f>IF(AND('Mapa final'!$Y$35="Media",'Mapa final'!$AA$35="Moderado"),CONCATENATE("R5C",'Mapa final'!$O$35),"")</f>
        <v/>
      </c>
      <c r="X30" s="55" t="str">
        <f>IF(AND('Mapa final'!$Y$36="Media",'Mapa final'!$AA$36="Moderado"),CONCATENATE("R5C",'Mapa final'!$O$36),"")</f>
        <v/>
      </c>
      <c r="Y30" s="55" t="str">
        <f>IF(AND('Mapa final'!$Y$37="Media",'Mapa final'!$AA$37="Moderado"),CONCATENATE("R5C",'Mapa final'!$O$37),"")</f>
        <v/>
      </c>
      <c r="Z30" s="55" t="str">
        <f>IF(AND('Mapa final'!$Y$38="Media",'Mapa final'!$AA$38="Moderado"),CONCATENATE("R5C",'Mapa final'!$O$38),"")</f>
        <v/>
      </c>
      <c r="AA30" s="56" t="str">
        <f>IF(AND('Mapa final'!$Y$39="Media",'Mapa final'!$AA$39="Moderado"),CONCATENATE("R5C",'Mapa final'!$O$39),"")</f>
        <v/>
      </c>
      <c r="AB30" s="38" t="str">
        <f>IF(AND('Mapa final'!$Y$34="Media",'Mapa final'!$AA$34="Mayor"),CONCATENATE("R5C",'Mapa final'!$O$34),"")</f>
        <v/>
      </c>
      <c r="AC30" s="39" t="str">
        <f>IF(AND('Mapa final'!$Y$35="Media",'Mapa final'!$AA$35="Mayor"),CONCATENATE("R5C",'Mapa final'!$O$35),"")</f>
        <v/>
      </c>
      <c r="AD30" s="44" t="str">
        <f>IF(AND('Mapa final'!$Y$36="Media",'Mapa final'!$AA$36="Mayor"),CONCATENATE("R5C",'Mapa final'!$O$36),"")</f>
        <v/>
      </c>
      <c r="AE30" s="44" t="str">
        <f>IF(AND('Mapa final'!$Y$37="Media",'Mapa final'!$AA$37="Mayor"),CONCATENATE("R5C",'Mapa final'!$O$37),"")</f>
        <v/>
      </c>
      <c r="AF30" s="44" t="str">
        <f>IF(AND('Mapa final'!$Y$38="Media",'Mapa final'!$AA$38="Mayor"),CONCATENATE("R5C",'Mapa final'!$O$38),"")</f>
        <v/>
      </c>
      <c r="AG30" s="40" t="str">
        <f>IF(AND('Mapa final'!$Y$39="Media",'Mapa final'!$AA$39="Mayor"),CONCATENATE("R5C",'Mapa final'!$O$39),"")</f>
        <v/>
      </c>
      <c r="AH30" s="41" t="str">
        <f>IF(AND('Mapa final'!$Y$34="Media",'Mapa final'!$AA$34="Catastrófico"),CONCATENATE("R5C",'Mapa final'!$O$34),"")</f>
        <v/>
      </c>
      <c r="AI30" s="42" t="str">
        <f>IF(AND('Mapa final'!$Y$35="Media",'Mapa final'!$AA$35="Catastrófico"),CONCATENATE("R5C",'Mapa final'!$O$35),"")</f>
        <v/>
      </c>
      <c r="AJ30" s="42" t="str">
        <f>IF(AND('Mapa final'!$Y$36="Media",'Mapa final'!$AA$36="Catastrófico"),CONCATENATE("R5C",'Mapa final'!$O$36),"")</f>
        <v/>
      </c>
      <c r="AK30" s="42" t="str">
        <f>IF(AND('Mapa final'!$Y$37="Media",'Mapa final'!$AA$37="Catastrófico"),CONCATENATE("R5C",'Mapa final'!$O$37),"")</f>
        <v/>
      </c>
      <c r="AL30" s="42" t="str">
        <f>IF(AND('Mapa final'!$Y$38="Media",'Mapa final'!$AA$38="Catastrófico"),CONCATENATE("R5C",'Mapa final'!$O$38),"")</f>
        <v/>
      </c>
      <c r="AM30" s="43" t="str">
        <f>IF(AND('Mapa final'!$Y$39="Media",'Mapa final'!$AA$39="Catastrófico"),CONCATENATE("R5C",'Mapa final'!$O$39),"")</f>
        <v/>
      </c>
      <c r="AN30" s="70"/>
      <c r="AO30" s="442"/>
      <c r="AP30" s="443"/>
      <c r="AQ30" s="443"/>
      <c r="AR30" s="443"/>
      <c r="AS30" s="443"/>
      <c r="AT30" s="444"/>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row>
    <row r="31" spans="1:76" ht="15" customHeight="1" x14ac:dyDescent="0.25">
      <c r="A31" s="70"/>
      <c r="B31" s="311"/>
      <c r="C31" s="311"/>
      <c r="D31" s="312"/>
      <c r="E31" s="412"/>
      <c r="F31" s="413"/>
      <c r="G31" s="413"/>
      <c r="H31" s="413"/>
      <c r="I31" s="428"/>
      <c r="J31" s="54" t="str">
        <f>IF(AND('Mapa final'!$Y$40="Media",'Mapa final'!$AA$40="Leve"),CONCATENATE("R6C",'Mapa final'!$O$40),"")</f>
        <v/>
      </c>
      <c r="K31" s="55" t="str">
        <f>IF(AND('Mapa final'!$Y$41="Media",'Mapa final'!$AA$41="Leve"),CONCATENATE("R6C",'Mapa final'!$O$41),"")</f>
        <v/>
      </c>
      <c r="L31" s="55" t="str">
        <f>IF(AND('Mapa final'!$Y$42="Media",'Mapa final'!$AA$42="Leve"),CONCATENATE("R6C",'Mapa final'!$O$42),"")</f>
        <v/>
      </c>
      <c r="M31" s="55" t="str">
        <f>IF(AND('Mapa final'!$Y$43="Media",'Mapa final'!$AA$43="Leve"),CONCATENATE("R6C",'Mapa final'!$O$43),"")</f>
        <v/>
      </c>
      <c r="N31" s="55" t="str">
        <f>IF(AND('Mapa final'!$Y$44="Media",'Mapa final'!$AA$44="Leve"),CONCATENATE("R6C",'Mapa final'!$O$44),"")</f>
        <v/>
      </c>
      <c r="O31" s="56" t="str">
        <f>IF(AND('Mapa final'!$Y$45="Media",'Mapa final'!$AA$45="Leve"),CONCATENATE("R6C",'Mapa final'!$O$45),"")</f>
        <v/>
      </c>
      <c r="P31" s="54" t="str">
        <f>IF(AND('Mapa final'!$Y$40="Media",'Mapa final'!$AA$40="Menor"),CONCATENATE("R6C",'Mapa final'!$O$40),"")</f>
        <v/>
      </c>
      <c r="Q31" s="55" t="str">
        <f>IF(AND('Mapa final'!$Y$41="Media",'Mapa final'!$AA$41="Menor"),CONCATENATE("R6C",'Mapa final'!$O$41),"")</f>
        <v/>
      </c>
      <c r="R31" s="55" t="str">
        <f>IF(AND('Mapa final'!$Y$42="Media",'Mapa final'!$AA$42="Menor"),CONCATENATE("R6C",'Mapa final'!$O$42),"")</f>
        <v/>
      </c>
      <c r="S31" s="55" t="str">
        <f>IF(AND('Mapa final'!$Y$43="Media",'Mapa final'!$AA$43="Menor"),CONCATENATE("R6C",'Mapa final'!$O$43),"")</f>
        <v/>
      </c>
      <c r="T31" s="55" t="str">
        <f>IF(AND('Mapa final'!$Y$44="Media",'Mapa final'!$AA$44="Menor"),CONCATENATE("R6C",'Mapa final'!$O$44),"")</f>
        <v/>
      </c>
      <c r="U31" s="56" t="str">
        <f>IF(AND('Mapa final'!$Y$45="Media",'Mapa final'!$AA$45="Menor"),CONCATENATE("R6C",'Mapa final'!$O$45),"")</f>
        <v/>
      </c>
      <c r="V31" s="54" t="str">
        <f>IF(AND('Mapa final'!$Y$40="Media",'Mapa final'!$AA$40="Moderado"),CONCATENATE("R6C",'Mapa final'!$O$40),"")</f>
        <v/>
      </c>
      <c r="W31" s="55" t="str">
        <f>IF(AND('Mapa final'!$Y$41="Media",'Mapa final'!$AA$41="Moderado"),CONCATENATE("R6C",'Mapa final'!$O$41),"")</f>
        <v/>
      </c>
      <c r="X31" s="55" t="str">
        <f>IF(AND('Mapa final'!$Y$42="Media",'Mapa final'!$AA$42="Moderado"),CONCATENATE("R6C",'Mapa final'!$O$42),"")</f>
        <v/>
      </c>
      <c r="Y31" s="55" t="str">
        <f>IF(AND('Mapa final'!$Y$43="Media",'Mapa final'!$AA$43="Moderado"),CONCATENATE("R6C",'Mapa final'!$O$43),"")</f>
        <v/>
      </c>
      <c r="Z31" s="55" t="str">
        <f>IF(AND('Mapa final'!$Y$44="Media",'Mapa final'!$AA$44="Moderado"),CONCATENATE("R6C",'Mapa final'!$O$44),"")</f>
        <v/>
      </c>
      <c r="AA31" s="56" t="str">
        <f>IF(AND('Mapa final'!$Y$45="Media",'Mapa final'!$AA$45="Moderado"),CONCATENATE("R6C",'Mapa final'!$O$45),"")</f>
        <v/>
      </c>
      <c r="AB31" s="38" t="str">
        <f>IF(AND('Mapa final'!$Y$40="Media",'Mapa final'!$AA$40="Mayor"),CONCATENATE("R6C",'Mapa final'!$O$40),"")</f>
        <v/>
      </c>
      <c r="AC31" s="39" t="str">
        <f>IF(AND('Mapa final'!$Y$41="Media",'Mapa final'!$AA$41="Mayor"),CONCATENATE("R6C",'Mapa final'!$O$41),"")</f>
        <v/>
      </c>
      <c r="AD31" s="44" t="str">
        <f>IF(AND('Mapa final'!$Y$42="Media",'Mapa final'!$AA$42="Mayor"),CONCATENATE("R6C",'Mapa final'!$O$42),"")</f>
        <v/>
      </c>
      <c r="AE31" s="44" t="str">
        <f>IF(AND('Mapa final'!$Y$43="Media",'Mapa final'!$AA$43="Mayor"),CONCATENATE("R6C",'Mapa final'!$O$43),"")</f>
        <v/>
      </c>
      <c r="AF31" s="44" t="str">
        <f>IF(AND('Mapa final'!$Y$44="Media",'Mapa final'!$AA$44="Mayor"),CONCATENATE("R6C",'Mapa final'!$O$44),"")</f>
        <v/>
      </c>
      <c r="AG31" s="40" t="str">
        <f>IF(AND('Mapa final'!$Y$45="Media",'Mapa final'!$AA$45="Mayor"),CONCATENATE("R6C",'Mapa final'!$O$45),"")</f>
        <v/>
      </c>
      <c r="AH31" s="41" t="str">
        <f>IF(AND('Mapa final'!$Y$40="Media",'Mapa final'!$AA$40="Catastrófico"),CONCATENATE("R6C",'Mapa final'!$O$40),"")</f>
        <v/>
      </c>
      <c r="AI31" s="42" t="str">
        <f>IF(AND('Mapa final'!$Y$41="Media",'Mapa final'!$AA$41="Catastrófico"),CONCATENATE("R6C",'Mapa final'!$O$41),"")</f>
        <v/>
      </c>
      <c r="AJ31" s="42" t="str">
        <f>IF(AND('Mapa final'!$Y$42="Media",'Mapa final'!$AA$42="Catastrófico"),CONCATENATE("R6C",'Mapa final'!$O$42),"")</f>
        <v/>
      </c>
      <c r="AK31" s="42" t="str">
        <f>IF(AND('Mapa final'!$Y$43="Media",'Mapa final'!$AA$43="Catastrófico"),CONCATENATE("R6C",'Mapa final'!$O$43),"")</f>
        <v/>
      </c>
      <c r="AL31" s="42" t="str">
        <f>IF(AND('Mapa final'!$Y$44="Media",'Mapa final'!$AA$44="Catastrófico"),CONCATENATE("R6C",'Mapa final'!$O$44),"")</f>
        <v/>
      </c>
      <c r="AM31" s="43" t="str">
        <f>IF(AND('Mapa final'!$Y$45="Media",'Mapa final'!$AA$45="Catastrófico"),CONCATENATE("R6C",'Mapa final'!$O$45),"")</f>
        <v/>
      </c>
      <c r="AN31" s="70"/>
      <c r="AO31" s="442"/>
      <c r="AP31" s="443"/>
      <c r="AQ31" s="443"/>
      <c r="AR31" s="443"/>
      <c r="AS31" s="443"/>
      <c r="AT31" s="444"/>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row>
    <row r="32" spans="1:76" ht="15" customHeight="1" x14ac:dyDescent="0.25">
      <c r="A32" s="70"/>
      <c r="B32" s="311"/>
      <c r="C32" s="311"/>
      <c r="D32" s="312"/>
      <c r="E32" s="412"/>
      <c r="F32" s="413"/>
      <c r="G32" s="413"/>
      <c r="H32" s="413"/>
      <c r="I32" s="428"/>
      <c r="J32" s="54" t="str">
        <f>IF(AND('Mapa final'!$Y$46="Media",'Mapa final'!$AA$46="Leve"),CONCATENATE("R7C",'Mapa final'!$O$46),"")</f>
        <v/>
      </c>
      <c r="K32" s="55" t="str">
        <f>IF(AND('Mapa final'!$Y$47="Media",'Mapa final'!$AA$47="Leve"),CONCATENATE("R7C",'Mapa final'!$O$47),"")</f>
        <v/>
      </c>
      <c r="L32" s="55" t="str">
        <f>IF(AND('Mapa final'!$Y$48="Media",'Mapa final'!$AA$48="Leve"),CONCATENATE("R7C",'Mapa final'!$O$48),"")</f>
        <v/>
      </c>
      <c r="M32" s="55" t="str">
        <f>IF(AND('Mapa final'!$Y$49="Media",'Mapa final'!$AA$49="Leve"),CONCATENATE("R7C",'Mapa final'!$O$49),"")</f>
        <v/>
      </c>
      <c r="N32" s="55" t="str">
        <f>IF(AND('Mapa final'!$Y$50="Media",'Mapa final'!$AA$50="Leve"),CONCATENATE("R7C",'Mapa final'!$O$50),"")</f>
        <v/>
      </c>
      <c r="O32" s="56" t="str">
        <f>IF(AND('Mapa final'!$Y$51="Media",'Mapa final'!$AA$51="Leve"),CONCATENATE("R7C",'Mapa final'!$O$51),"")</f>
        <v/>
      </c>
      <c r="P32" s="54" t="str">
        <f>IF(AND('Mapa final'!$Y$46="Media",'Mapa final'!$AA$46="Menor"),CONCATENATE("R7C",'Mapa final'!$O$46),"")</f>
        <v/>
      </c>
      <c r="Q32" s="55" t="str">
        <f>IF(AND('Mapa final'!$Y$47="Media",'Mapa final'!$AA$47="Menor"),CONCATENATE("R7C",'Mapa final'!$O$47),"")</f>
        <v/>
      </c>
      <c r="R32" s="55" t="str">
        <f>IF(AND('Mapa final'!$Y$48="Media",'Mapa final'!$AA$48="Menor"),CONCATENATE("R7C",'Mapa final'!$O$48),"")</f>
        <v/>
      </c>
      <c r="S32" s="55" t="str">
        <f>IF(AND('Mapa final'!$Y$49="Media",'Mapa final'!$AA$49="Menor"),CONCATENATE("R7C",'Mapa final'!$O$49),"")</f>
        <v/>
      </c>
      <c r="T32" s="55" t="str">
        <f>IF(AND('Mapa final'!$Y$50="Media",'Mapa final'!$AA$50="Menor"),CONCATENATE("R7C",'Mapa final'!$O$50),"")</f>
        <v/>
      </c>
      <c r="U32" s="56" t="str">
        <f>IF(AND('Mapa final'!$Y$51="Media",'Mapa final'!$AA$51="Menor"),CONCATENATE("R7C",'Mapa final'!$O$51),"")</f>
        <v/>
      </c>
      <c r="V32" s="54" t="str">
        <f>IF(AND('Mapa final'!$Y$46="Media",'Mapa final'!$AA$46="Moderado"),CONCATENATE("R7C",'Mapa final'!$O$46),"")</f>
        <v/>
      </c>
      <c r="W32" s="55" t="str">
        <f>IF(AND('Mapa final'!$Y$47="Media",'Mapa final'!$AA$47="Moderado"),CONCATENATE("R7C",'Mapa final'!$O$47),"")</f>
        <v/>
      </c>
      <c r="X32" s="55" t="str">
        <f>IF(AND('Mapa final'!$Y$48="Media",'Mapa final'!$AA$48="Moderado"),CONCATENATE("R7C",'Mapa final'!$O$48),"")</f>
        <v/>
      </c>
      <c r="Y32" s="55" t="str">
        <f>IF(AND('Mapa final'!$Y$49="Media",'Mapa final'!$AA$49="Moderado"),CONCATENATE("R7C",'Mapa final'!$O$49),"")</f>
        <v/>
      </c>
      <c r="Z32" s="55" t="str">
        <f>IF(AND('Mapa final'!$Y$50="Media",'Mapa final'!$AA$50="Moderado"),CONCATENATE("R7C",'Mapa final'!$O$50),"")</f>
        <v/>
      </c>
      <c r="AA32" s="56" t="str">
        <f>IF(AND('Mapa final'!$Y$51="Media",'Mapa final'!$AA$51="Moderado"),CONCATENATE("R7C",'Mapa final'!$O$51),"")</f>
        <v/>
      </c>
      <c r="AB32" s="38" t="str">
        <f>IF(AND('Mapa final'!$Y$46="Media",'Mapa final'!$AA$46="Mayor"),CONCATENATE("R7C",'Mapa final'!$O$46),"")</f>
        <v/>
      </c>
      <c r="AC32" s="39" t="str">
        <f>IF(AND('Mapa final'!$Y$47="Media",'Mapa final'!$AA$47="Mayor"),CONCATENATE("R7C",'Mapa final'!$O$47),"")</f>
        <v/>
      </c>
      <c r="AD32" s="44" t="str">
        <f>IF(AND('Mapa final'!$Y$48="Media",'Mapa final'!$AA$48="Mayor"),CONCATENATE("R7C",'Mapa final'!$O$48),"")</f>
        <v/>
      </c>
      <c r="AE32" s="44" t="str">
        <f>IF(AND('Mapa final'!$Y$49="Media",'Mapa final'!$AA$49="Mayor"),CONCATENATE("R7C",'Mapa final'!$O$49),"")</f>
        <v/>
      </c>
      <c r="AF32" s="44" t="str">
        <f>IF(AND('Mapa final'!$Y$50="Media",'Mapa final'!$AA$50="Mayor"),CONCATENATE("R7C",'Mapa final'!$O$50),"")</f>
        <v/>
      </c>
      <c r="AG32" s="40" t="str">
        <f>IF(AND('Mapa final'!$Y$51="Media",'Mapa final'!$AA$51="Mayor"),CONCATENATE("R7C",'Mapa final'!$O$51),"")</f>
        <v/>
      </c>
      <c r="AH32" s="41" t="str">
        <f>IF(AND('Mapa final'!$Y$46="Media",'Mapa final'!$AA$46="Catastrófico"),CONCATENATE("R7C",'Mapa final'!$O$46),"")</f>
        <v/>
      </c>
      <c r="AI32" s="42" t="str">
        <f>IF(AND('Mapa final'!$Y$47="Media",'Mapa final'!$AA$47="Catastrófico"),CONCATENATE("R7C",'Mapa final'!$O$47),"")</f>
        <v/>
      </c>
      <c r="AJ32" s="42" t="str">
        <f>IF(AND('Mapa final'!$Y$48="Media",'Mapa final'!$AA$48="Catastrófico"),CONCATENATE("R7C",'Mapa final'!$O$48),"")</f>
        <v/>
      </c>
      <c r="AK32" s="42" t="str">
        <f>IF(AND('Mapa final'!$Y$49="Media",'Mapa final'!$AA$49="Catastrófico"),CONCATENATE("R7C",'Mapa final'!$O$49),"")</f>
        <v/>
      </c>
      <c r="AL32" s="42" t="str">
        <f>IF(AND('Mapa final'!$Y$50="Media",'Mapa final'!$AA$50="Catastrófico"),CONCATENATE("R7C",'Mapa final'!$O$50),"")</f>
        <v/>
      </c>
      <c r="AM32" s="43" t="str">
        <f>IF(AND('Mapa final'!$Y$51="Media",'Mapa final'!$AA$51="Catastrófico"),CONCATENATE("R7C",'Mapa final'!$O$51),"")</f>
        <v/>
      </c>
      <c r="AN32" s="70"/>
      <c r="AO32" s="442"/>
      <c r="AP32" s="443"/>
      <c r="AQ32" s="443"/>
      <c r="AR32" s="443"/>
      <c r="AS32" s="443"/>
      <c r="AT32" s="444"/>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row>
    <row r="33" spans="1:80" ht="15" customHeight="1" x14ac:dyDescent="0.25">
      <c r="A33" s="70"/>
      <c r="B33" s="311"/>
      <c r="C33" s="311"/>
      <c r="D33" s="312"/>
      <c r="E33" s="412"/>
      <c r="F33" s="413"/>
      <c r="G33" s="413"/>
      <c r="H33" s="413"/>
      <c r="I33" s="428"/>
      <c r="J33" s="54" t="str">
        <f>IF(AND('Mapa final'!$Y$52="Media",'Mapa final'!$AA$52="Leve"),CONCATENATE("R8C",'Mapa final'!$O$52),"")</f>
        <v/>
      </c>
      <c r="K33" s="55" t="str">
        <f>IF(AND('Mapa final'!$Y$53="Media",'Mapa final'!$AA$53="Leve"),CONCATENATE("R8C",'Mapa final'!$O$53),"")</f>
        <v/>
      </c>
      <c r="L33" s="55" t="str">
        <f>IF(AND('Mapa final'!$Y$54="Media",'Mapa final'!$AA$54="Leve"),CONCATENATE("R8C",'Mapa final'!$O$54),"")</f>
        <v/>
      </c>
      <c r="M33" s="55" t="str">
        <f>IF(AND('Mapa final'!$Y$55="Media",'Mapa final'!$AA$55="Leve"),CONCATENATE("R8C",'Mapa final'!$O$55),"")</f>
        <v/>
      </c>
      <c r="N33" s="55" t="str">
        <f>IF(AND('Mapa final'!$Y$56="Media",'Mapa final'!$AA$56="Leve"),CONCATENATE("R8C",'Mapa final'!$O$56),"")</f>
        <v/>
      </c>
      <c r="O33" s="56" t="str">
        <f>IF(AND('Mapa final'!$Y$57="Media",'Mapa final'!$AA$57="Leve"),CONCATENATE("R8C",'Mapa final'!$O$57),"")</f>
        <v/>
      </c>
      <c r="P33" s="54" t="str">
        <f>IF(AND('Mapa final'!$Y$52="Media",'Mapa final'!$AA$52="Menor"),CONCATENATE("R8C",'Mapa final'!$O$52),"")</f>
        <v/>
      </c>
      <c r="Q33" s="55" t="str">
        <f>IF(AND('Mapa final'!$Y$53="Media",'Mapa final'!$AA$53="Menor"),CONCATENATE("R8C",'Mapa final'!$O$53),"")</f>
        <v/>
      </c>
      <c r="R33" s="55" t="str">
        <f>IF(AND('Mapa final'!$Y$54="Media",'Mapa final'!$AA$54="Menor"),CONCATENATE("R8C",'Mapa final'!$O$54),"")</f>
        <v/>
      </c>
      <c r="S33" s="55" t="str">
        <f>IF(AND('Mapa final'!$Y$55="Media",'Mapa final'!$AA$55="Menor"),CONCATENATE("R8C",'Mapa final'!$O$55),"")</f>
        <v/>
      </c>
      <c r="T33" s="55" t="str">
        <f>IF(AND('Mapa final'!$Y$56="Media",'Mapa final'!$AA$56="Menor"),CONCATENATE("R8C",'Mapa final'!$O$56),"")</f>
        <v/>
      </c>
      <c r="U33" s="56" t="str">
        <f>IF(AND('Mapa final'!$Y$57="Media",'Mapa final'!$AA$57="Menor"),CONCATENATE("R8C",'Mapa final'!$O$57),"")</f>
        <v/>
      </c>
      <c r="V33" s="54" t="str">
        <f>IF(AND('Mapa final'!$Y$52="Media",'Mapa final'!$AA$52="Moderado"),CONCATENATE("R8C",'Mapa final'!$O$52),"")</f>
        <v/>
      </c>
      <c r="W33" s="55" t="str">
        <f>IF(AND('Mapa final'!$Y$53="Media",'Mapa final'!$AA$53="Moderado"),CONCATENATE("R8C",'Mapa final'!$O$53),"")</f>
        <v/>
      </c>
      <c r="X33" s="55" t="str">
        <f>IF(AND('Mapa final'!$Y$54="Media",'Mapa final'!$AA$54="Moderado"),CONCATENATE("R8C",'Mapa final'!$O$54),"")</f>
        <v/>
      </c>
      <c r="Y33" s="55" t="str">
        <f>IF(AND('Mapa final'!$Y$55="Media",'Mapa final'!$AA$55="Moderado"),CONCATENATE("R8C",'Mapa final'!$O$55),"")</f>
        <v/>
      </c>
      <c r="Z33" s="55" t="str">
        <f>IF(AND('Mapa final'!$Y$56="Media",'Mapa final'!$AA$56="Moderado"),CONCATENATE("R8C",'Mapa final'!$O$56),"")</f>
        <v/>
      </c>
      <c r="AA33" s="56" t="str">
        <f>IF(AND('Mapa final'!$Y$57="Media",'Mapa final'!$AA$57="Moderado"),CONCATENATE("R8C",'Mapa final'!$O$57),"")</f>
        <v/>
      </c>
      <c r="AB33" s="38" t="str">
        <f>IF(AND('Mapa final'!$Y$52="Media",'Mapa final'!$AA$52="Mayor"),CONCATENATE("R8C",'Mapa final'!$O$52),"")</f>
        <v/>
      </c>
      <c r="AC33" s="39" t="str">
        <f>IF(AND('Mapa final'!$Y$53="Media",'Mapa final'!$AA$53="Mayor"),CONCATENATE("R8C",'Mapa final'!$O$53),"")</f>
        <v/>
      </c>
      <c r="AD33" s="44" t="str">
        <f>IF(AND('Mapa final'!$Y$54="Media",'Mapa final'!$AA$54="Mayor"),CONCATENATE("R8C",'Mapa final'!$O$54),"")</f>
        <v/>
      </c>
      <c r="AE33" s="44" t="str">
        <f>IF(AND('Mapa final'!$Y$55="Media",'Mapa final'!$AA$55="Mayor"),CONCATENATE("R8C",'Mapa final'!$O$55),"")</f>
        <v/>
      </c>
      <c r="AF33" s="44" t="str">
        <f>IF(AND('Mapa final'!$Y$56="Media",'Mapa final'!$AA$56="Mayor"),CONCATENATE("R8C",'Mapa final'!$O$56),"")</f>
        <v/>
      </c>
      <c r="AG33" s="40" t="str">
        <f>IF(AND('Mapa final'!$Y$57="Media",'Mapa final'!$AA$57="Mayor"),CONCATENATE("R8C",'Mapa final'!$O$57),"")</f>
        <v/>
      </c>
      <c r="AH33" s="41" t="str">
        <f>IF(AND('Mapa final'!$Y$52="Media",'Mapa final'!$AA$52="Catastrófico"),CONCATENATE("R8C",'Mapa final'!$O$52),"")</f>
        <v/>
      </c>
      <c r="AI33" s="42" t="str">
        <f>IF(AND('Mapa final'!$Y$53="Media",'Mapa final'!$AA$53="Catastrófico"),CONCATENATE("R8C",'Mapa final'!$O$53),"")</f>
        <v/>
      </c>
      <c r="AJ33" s="42" t="str">
        <f>IF(AND('Mapa final'!$Y$54="Media",'Mapa final'!$AA$54="Catastrófico"),CONCATENATE("R8C",'Mapa final'!$O$54),"")</f>
        <v/>
      </c>
      <c r="AK33" s="42" t="str">
        <f>IF(AND('Mapa final'!$Y$55="Media",'Mapa final'!$AA$55="Catastrófico"),CONCATENATE("R8C",'Mapa final'!$O$55),"")</f>
        <v/>
      </c>
      <c r="AL33" s="42" t="str">
        <f>IF(AND('Mapa final'!$Y$56="Media",'Mapa final'!$AA$56="Catastrófico"),CONCATENATE("R8C",'Mapa final'!$O$56),"")</f>
        <v/>
      </c>
      <c r="AM33" s="43" t="str">
        <f>IF(AND('Mapa final'!$Y$57="Media",'Mapa final'!$AA$57="Catastrófico"),CONCATENATE("R8C",'Mapa final'!$O$57),"")</f>
        <v/>
      </c>
      <c r="AN33" s="70"/>
      <c r="AO33" s="442"/>
      <c r="AP33" s="443"/>
      <c r="AQ33" s="443"/>
      <c r="AR33" s="443"/>
      <c r="AS33" s="443"/>
      <c r="AT33" s="444"/>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row>
    <row r="34" spans="1:80" ht="15" customHeight="1" x14ac:dyDescent="0.25">
      <c r="A34" s="70"/>
      <c r="B34" s="311"/>
      <c r="C34" s="311"/>
      <c r="D34" s="312"/>
      <c r="E34" s="412"/>
      <c r="F34" s="413"/>
      <c r="G34" s="413"/>
      <c r="H34" s="413"/>
      <c r="I34" s="428"/>
      <c r="J34" s="54" t="str">
        <f>IF(AND('Mapa final'!$Y$58="Media",'Mapa final'!$AA$58="Leve"),CONCATENATE("R9C",'Mapa final'!$O$58),"")</f>
        <v/>
      </c>
      <c r="K34" s="55" t="str">
        <f>IF(AND('Mapa final'!$Y$59="Media",'Mapa final'!$AA$59="Leve"),CONCATENATE("R9C",'Mapa final'!$O$59),"")</f>
        <v/>
      </c>
      <c r="L34" s="55" t="str">
        <f>IF(AND('Mapa final'!$Y$60="Media",'Mapa final'!$AA$60="Leve"),CONCATENATE("R9C",'Mapa final'!$O$60),"")</f>
        <v/>
      </c>
      <c r="M34" s="55" t="str">
        <f>IF(AND('Mapa final'!$Y$61="Media",'Mapa final'!$AA$61="Leve"),CONCATENATE("R9C",'Mapa final'!$O$61),"")</f>
        <v/>
      </c>
      <c r="N34" s="55" t="str">
        <f>IF(AND('Mapa final'!$Y$62="Media",'Mapa final'!$AA$62="Leve"),CONCATENATE("R9C",'Mapa final'!$O$62),"")</f>
        <v/>
      </c>
      <c r="O34" s="56" t="str">
        <f>IF(AND('Mapa final'!$Y$63="Media",'Mapa final'!$AA$63="Leve"),CONCATENATE("R9C",'Mapa final'!$O$63),"")</f>
        <v/>
      </c>
      <c r="P34" s="54" t="str">
        <f>IF(AND('Mapa final'!$Y$58="Media",'Mapa final'!$AA$58="Menor"),CONCATENATE("R9C",'Mapa final'!$O$58),"")</f>
        <v/>
      </c>
      <c r="Q34" s="55" t="str">
        <f>IF(AND('Mapa final'!$Y$59="Media",'Mapa final'!$AA$59="Menor"),CONCATENATE("R9C",'Mapa final'!$O$59),"")</f>
        <v/>
      </c>
      <c r="R34" s="55" t="str">
        <f>IF(AND('Mapa final'!$Y$60="Media",'Mapa final'!$AA$60="Menor"),CONCATENATE("R9C",'Mapa final'!$O$60),"")</f>
        <v/>
      </c>
      <c r="S34" s="55" t="str">
        <f>IF(AND('Mapa final'!$Y$61="Media",'Mapa final'!$AA$61="Menor"),CONCATENATE("R9C",'Mapa final'!$O$61),"")</f>
        <v/>
      </c>
      <c r="T34" s="55" t="str">
        <f>IF(AND('Mapa final'!$Y$62="Media",'Mapa final'!$AA$62="Menor"),CONCATENATE("R9C",'Mapa final'!$O$62),"")</f>
        <v/>
      </c>
      <c r="U34" s="56" t="str">
        <f>IF(AND('Mapa final'!$Y$63="Media",'Mapa final'!$AA$63="Menor"),CONCATENATE("R9C",'Mapa final'!$O$63),"")</f>
        <v/>
      </c>
      <c r="V34" s="54" t="str">
        <f>IF(AND('Mapa final'!$Y$58="Media",'Mapa final'!$AA$58="Moderado"),CONCATENATE("R9C",'Mapa final'!$O$58),"")</f>
        <v/>
      </c>
      <c r="W34" s="55" t="str">
        <f>IF(AND('Mapa final'!$Y$59="Media",'Mapa final'!$AA$59="Moderado"),CONCATENATE("R9C",'Mapa final'!$O$59),"")</f>
        <v/>
      </c>
      <c r="X34" s="55" t="str">
        <f>IF(AND('Mapa final'!$Y$60="Media",'Mapa final'!$AA$60="Moderado"),CONCATENATE("R9C",'Mapa final'!$O$60),"")</f>
        <v/>
      </c>
      <c r="Y34" s="55" t="str">
        <f>IF(AND('Mapa final'!$Y$61="Media",'Mapa final'!$AA$61="Moderado"),CONCATENATE("R9C",'Mapa final'!$O$61),"")</f>
        <v/>
      </c>
      <c r="Z34" s="55" t="str">
        <f>IF(AND('Mapa final'!$Y$62="Media",'Mapa final'!$AA$62="Moderado"),CONCATENATE("R9C",'Mapa final'!$O$62),"")</f>
        <v/>
      </c>
      <c r="AA34" s="56" t="str">
        <f>IF(AND('Mapa final'!$Y$63="Media",'Mapa final'!$AA$63="Moderado"),CONCATENATE("R9C",'Mapa final'!$O$63),"")</f>
        <v/>
      </c>
      <c r="AB34" s="38" t="str">
        <f>IF(AND('Mapa final'!$Y$58="Media",'Mapa final'!$AA$58="Mayor"),CONCATENATE("R9C",'Mapa final'!$O$58),"")</f>
        <v/>
      </c>
      <c r="AC34" s="39" t="str">
        <f>IF(AND('Mapa final'!$Y$59="Media",'Mapa final'!$AA$59="Mayor"),CONCATENATE("R9C",'Mapa final'!$O$59),"")</f>
        <v/>
      </c>
      <c r="AD34" s="44" t="str">
        <f>IF(AND('Mapa final'!$Y$60="Media",'Mapa final'!$AA$60="Mayor"),CONCATENATE("R9C",'Mapa final'!$O$60),"")</f>
        <v/>
      </c>
      <c r="AE34" s="44" t="str">
        <f>IF(AND('Mapa final'!$Y$61="Media",'Mapa final'!$AA$61="Mayor"),CONCATENATE("R9C",'Mapa final'!$O$61),"")</f>
        <v/>
      </c>
      <c r="AF34" s="44" t="str">
        <f>IF(AND('Mapa final'!$Y$62="Media",'Mapa final'!$AA$62="Mayor"),CONCATENATE("R9C",'Mapa final'!$O$62),"")</f>
        <v/>
      </c>
      <c r="AG34" s="40" t="str">
        <f>IF(AND('Mapa final'!$Y$63="Media",'Mapa final'!$AA$63="Mayor"),CONCATENATE("R9C",'Mapa final'!$O$63),"")</f>
        <v/>
      </c>
      <c r="AH34" s="41" t="str">
        <f>IF(AND('Mapa final'!$Y$58="Media",'Mapa final'!$AA$58="Catastrófico"),CONCATENATE("R9C",'Mapa final'!$O$58),"")</f>
        <v/>
      </c>
      <c r="AI34" s="42" t="str">
        <f>IF(AND('Mapa final'!$Y$59="Media",'Mapa final'!$AA$59="Catastrófico"),CONCATENATE("R9C",'Mapa final'!$O$59),"")</f>
        <v/>
      </c>
      <c r="AJ34" s="42" t="str">
        <f>IF(AND('Mapa final'!$Y$60="Media",'Mapa final'!$AA$60="Catastrófico"),CONCATENATE("R9C",'Mapa final'!$O$60),"")</f>
        <v/>
      </c>
      <c r="AK34" s="42" t="str">
        <f>IF(AND('Mapa final'!$Y$61="Media",'Mapa final'!$AA$61="Catastrófico"),CONCATENATE("R9C",'Mapa final'!$O$61),"")</f>
        <v/>
      </c>
      <c r="AL34" s="42" t="str">
        <f>IF(AND('Mapa final'!$Y$62="Media",'Mapa final'!$AA$62="Catastrófico"),CONCATENATE("R9C",'Mapa final'!$O$62),"")</f>
        <v/>
      </c>
      <c r="AM34" s="43" t="str">
        <f>IF(AND('Mapa final'!$Y$63="Media",'Mapa final'!$AA$63="Catastrófico"),CONCATENATE("R9C",'Mapa final'!$O$63),"")</f>
        <v/>
      </c>
      <c r="AN34" s="70"/>
      <c r="AO34" s="442"/>
      <c r="AP34" s="443"/>
      <c r="AQ34" s="443"/>
      <c r="AR34" s="443"/>
      <c r="AS34" s="443"/>
      <c r="AT34" s="444"/>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row>
    <row r="35" spans="1:80" ht="15.75" customHeight="1" thickBot="1" x14ac:dyDescent="0.3">
      <c r="A35" s="70"/>
      <c r="B35" s="311"/>
      <c r="C35" s="311"/>
      <c r="D35" s="312"/>
      <c r="E35" s="414"/>
      <c r="F35" s="415"/>
      <c r="G35" s="415"/>
      <c r="H35" s="415"/>
      <c r="I35" s="429"/>
      <c r="J35" s="54" t="str">
        <f>IF(AND('Mapa final'!$Y$64="Media",'Mapa final'!$AA$64="Leve"),CONCATENATE("R10C",'Mapa final'!$O$64),"")</f>
        <v/>
      </c>
      <c r="K35" s="55" t="str">
        <f>IF(AND('Mapa final'!$Y$65="Media",'Mapa final'!$AA$65="Leve"),CONCATENATE("R10C",'Mapa final'!$O$65),"")</f>
        <v/>
      </c>
      <c r="L35" s="55" t="str">
        <f>IF(AND('Mapa final'!$Y$66="Media",'Mapa final'!$AA$66="Leve"),CONCATENATE("R10C",'Mapa final'!$O$66),"")</f>
        <v/>
      </c>
      <c r="M35" s="55" t="str">
        <f>IF(AND('Mapa final'!$Y$67="Media",'Mapa final'!$AA$67="Leve"),CONCATENATE("R10C",'Mapa final'!$O$67),"")</f>
        <v/>
      </c>
      <c r="N35" s="55" t="str">
        <f>IF(AND('Mapa final'!$Y$68="Media",'Mapa final'!$AA$68="Leve"),CONCATENATE("R10C",'Mapa final'!$O$68),"")</f>
        <v/>
      </c>
      <c r="O35" s="56" t="str">
        <f>IF(AND('Mapa final'!$Y$69="Media",'Mapa final'!$AA$69="Leve"),CONCATENATE("R10C",'Mapa final'!$O$69),"")</f>
        <v/>
      </c>
      <c r="P35" s="54" t="str">
        <f>IF(AND('Mapa final'!$Y$64="Media",'Mapa final'!$AA$64="Menor"),CONCATENATE("R10C",'Mapa final'!$O$64),"")</f>
        <v/>
      </c>
      <c r="Q35" s="55" t="str">
        <f>IF(AND('Mapa final'!$Y$65="Media",'Mapa final'!$AA$65="Menor"),CONCATENATE("R10C",'Mapa final'!$O$65),"")</f>
        <v/>
      </c>
      <c r="R35" s="55" t="str">
        <f>IF(AND('Mapa final'!$Y$66="Media",'Mapa final'!$AA$66="Menor"),CONCATENATE("R10C",'Mapa final'!$O$66),"")</f>
        <v/>
      </c>
      <c r="S35" s="55" t="str">
        <f>IF(AND('Mapa final'!$Y$67="Media",'Mapa final'!$AA$67="Menor"),CONCATENATE("R10C",'Mapa final'!$O$67),"")</f>
        <v/>
      </c>
      <c r="T35" s="55" t="str">
        <f>IF(AND('Mapa final'!$Y$68="Media",'Mapa final'!$AA$68="Menor"),CONCATENATE("R10C",'Mapa final'!$O$68),"")</f>
        <v/>
      </c>
      <c r="U35" s="56" t="str">
        <f>IF(AND('Mapa final'!$Y$69="Media",'Mapa final'!$AA$69="Menor"),CONCATENATE("R10C",'Mapa final'!$O$69),"")</f>
        <v/>
      </c>
      <c r="V35" s="54" t="str">
        <f>IF(AND('Mapa final'!$Y$64="Media",'Mapa final'!$AA$64="Moderado"),CONCATENATE("R10C",'Mapa final'!$O$64),"")</f>
        <v/>
      </c>
      <c r="W35" s="55" t="str">
        <f>IF(AND('Mapa final'!$Y$65="Media",'Mapa final'!$AA$65="Moderado"),CONCATENATE("R10C",'Mapa final'!$O$65),"")</f>
        <v/>
      </c>
      <c r="X35" s="55" t="str">
        <f>IF(AND('Mapa final'!$Y$66="Media",'Mapa final'!$AA$66="Moderado"),CONCATENATE("R10C",'Mapa final'!$O$66),"")</f>
        <v/>
      </c>
      <c r="Y35" s="55" t="str">
        <f>IF(AND('Mapa final'!$Y$67="Media",'Mapa final'!$AA$67="Moderado"),CONCATENATE("R10C",'Mapa final'!$O$67),"")</f>
        <v/>
      </c>
      <c r="Z35" s="55" t="str">
        <f>IF(AND('Mapa final'!$Y$68="Media",'Mapa final'!$AA$68="Moderado"),CONCATENATE("R10C",'Mapa final'!$O$68),"")</f>
        <v/>
      </c>
      <c r="AA35" s="56" t="str">
        <f>IF(AND('Mapa final'!$Y$69="Media",'Mapa final'!$AA$69="Moderado"),CONCATENATE("R10C",'Mapa final'!$O$69),"")</f>
        <v/>
      </c>
      <c r="AB35" s="45" t="str">
        <f>IF(AND('Mapa final'!$Y$64="Media",'Mapa final'!$AA$64="Mayor"),CONCATENATE("R10C",'Mapa final'!$O$64),"")</f>
        <v/>
      </c>
      <c r="AC35" s="46" t="str">
        <f>IF(AND('Mapa final'!$Y$65="Media",'Mapa final'!$AA$65="Mayor"),CONCATENATE("R10C",'Mapa final'!$O$65),"")</f>
        <v/>
      </c>
      <c r="AD35" s="46" t="str">
        <f>IF(AND('Mapa final'!$Y$66="Media",'Mapa final'!$AA$66="Mayor"),CONCATENATE("R10C",'Mapa final'!$O$66),"")</f>
        <v/>
      </c>
      <c r="AE35" s="46" t="str">
        <f>IF(AND('Mapa final'!$Y$67="Media",'Mapa final'!$AA$67="Mayor"),CONCATENATE("R10C",'Mapa final'!$O$67),"")</f>
        <v/>
      </c>
      <c r="AF35" s="46" t="str">
        <f>IF(AND('Mapa final'!$Y$68="Media",'Mapa final'!$AA$68="Mayor"),CONCATENATE("R10C",'Mapa final'!$O$68),"")</f>
        <v/>
      </c>
      <c r="AG35" s="47" t="str">
        <f>IF(AND('Mapa final'!$Y$69="Media",'Mapa final'!$AA$69="Mayor"),CONCATENATE("R10C",'Mapa final'!$O$69),"")</f>
        <v/>
      </c>
      <c r="AH35" s="48" t="str">
        <f>IF(AND('Mapa final'!$Y$64="Media",'Mapa final'!$AA$64="Catastrófico"),CONCATENATE("R10C",'Mapa final'!$O$64),"")</f>
        <v/>
      </c>
      <c r="AI35" s="49" t="str">
        <f>IF(AND('Mapa final'!$Y$65="Media",'Mapa final'!$AA$65="Catastrófico"),CONCATENATE("R10C",'Mapa final'!$O$65),"")</f>
        <v/>
      </c>
      <c r="AJ35" s="49" t="str">
        <f>IF(AND('Mapa final'!$Y$66="Media",'Mapa final'!$AA$66="Catastrófico"),CONCATENATE("R10C",'Mapa final'!$O$66),"")</f>
        <v/>
      </c>
      <c r="AK35" s="49" t="str">
        <f>IF(AND('Mapa final'!$Y$67="Media",'Mapa final'!$AA$67="Catastrófico"),CONCATENATE("R10C",'Mapa final'!$O$67),"")</f>
        <v/>
      </c>
      <c r="AL35" s="49" t="str">
        <f>IF(AND('Mapa final'!$Y$68="Media",'Mapa final'!$AA$68="Catastrófico"),CONCATENATE("R10C",'Mapa final'!$O$68),"")</f>
        <v/>
      </c>
      <c r="AM35" s="50" t="str">
        <f>IF(AND('Mapa final'!$Y$69="Media",'Mapa final'!$AA$69="Catastrófico"),CONCATENATE("R10C",'Mapa final'!$O$69),"")</f>
        <v/>
      </c>
      <c r="AN35" s="70"/>
      <c r="AO35" s="445"/>
      <c r="AP35" s="446"/>
      <c r="AQ35" s="446"/>
      <c r="AR35" s="446"/>
      <c r="AS35" s="446"/>
      <c r="AT35" s="447"/>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row>
    <row r="36" spans="1:80" ht="15" customHeight="1" x14ac:dyDescent="0.25">
      <c r="A36" s="70"/>
      <c r="B36" s="311"/>
      <c r="C36" s="311"/>
      <c r="D36" s="312"/>
      <c r="E36" s="408" t="s">
        <v>114</v>
      </c>
      <c r="F36" s="409"/>
      <c r="G36" s="409"/>
      <c r="H36" s="409"/>
      <c r="I36" s="409"/>
      <c r="J36" s="60" t="str">
        <f>IF(AND('Mapa final'!$Y$10="Baja",'Mapa final'!$AA$10="Leve"),CONCATENATE("R1C",'Mapa final'!$O$10),"")</f>
        <v/>
      </c>
      <c r="K36" s="61" t="str">
        <f>IF(AND('Mapa final'!$Y$11="Baja",'Mapa final'!$AA$11="Leve"),CONCATENATE("R1C",'Mapa final'!$O$11),"")</f>
        <v/>
      </c>
      <c r="L36" s="61" t="str">
        <f>IF(AND('Mapa final'!$Y$12="Baja",'Mapa final'!$AA$12="Leve"),CONCATENATE("R1C",'Mapa final'!$O$12),"")</f>
        <v/>
      </c>
      <c r="M36" s="61" t="str">
        <f>IF(AND('Mapa final'!$Y$13="Baja",'Mapa final'!$AA$13="Leve"),CONCATENATE("R1C",'Mapa final'!$O$13),"")</f>
        <v/>
      </c>
      <c r="N36" s="61" t="str">
        <f>IF(AND('Mapa final'!$Y$14="Baja",'Mapa final'!$AA$14="Leve"),CONCATENATE("R1C",'Mapa final'!$O$14),"")</f>
        <v/>
      </c>
      <c r="O36" s="62" t="str">
        <f>IF(AND('Mapa final'!$Y$15="Baja",'Mapa final'!$AA$15="Leve"),CONCATENATE("R1C",'Mapa final'!$O$15),"")</f>
        <v/>
      </c>
      <c r="P36" s="51" t="str">
        <f>IF(AND('Mapa final'!$Y$10="Baja",'Mapa final'!$AA$10="Menor"),CONCATENATE("R1C",'Mapa final'!$O$10),"")</f>
        <v/>
      </c>
      <c r="Q36" s="52" t="str">
        <f>IF(AND('Mapa final'!$Y$11="Baja",'Mapa final'!$AA$11="Menor"),CONCATENATE("R1C",'Mapa final'!$O$11),"")</f>
        <v/>
      </c>
      <c r="R36" s="52" t="str">
        <f>IF(AND('Mapa final'!$Y$12="Baja",'Mapa final'!$AA$12="Menor"),CONCATENATE("R1C",'Mapa final'!$O$12),"")</f>
        <v/>
      </c>
      <c r="S36" s="52" t="str">
        <f>IF(AND('Mapa final'!$Y$13="Baja",'Mapa final'!$AA$13="Menor"),CONCATENATE("R1C",'Mapa final'!$O$13),"")</f>
        <v/>
      </c>
      <c r="T36" s="52" t="str">
        <f>IF(AND('Mapa final'!$Y$14="Baja",'Mapa final'!$AA$14="Menor"),CONCATENATE("R1C",'Mapa final'!$O$14),"")</f>
        <v/>
      </c>
      <c r="U36" s="53" t="str">
        <f>IF(AND('Mapa final'!$Y$15="Baja",'Mapa final'!$AA$15="Menor"),CONCATENATE("R1C",'Mapa final'!$O$15),"")</f>
        <v/>
      </c>
      <c r="V36" s="51" t="str">
        <f>IF(AND('Mapa final'!$Y$10="Baja",'Mapa final'!$AA$10="Moderado"),CONCATENATE("R1C",'Mapa final'!$O$10),"")</f>
        <v>R1C1</v>
      </c>
      <c r="W36" s="52" t="str">
        <f>IF(AND('Mapa final'!$Y$11="Baja",'Mapa final'!$AA$11="Moderado"),CONCATENATE("R1C",'Mapa final'!$O$11),"")</f>
        <v/>
      </c>
      <c r="X36" s="52" t="str">
        <f>IF(AND('Mapa final'!$Y$12="Baja",'Mapa final'!$AA$12="Moderado"),CONCATENATE("R1C",'Mapa final'!$O$12),"")</f>
        <v/>
      </c>
      <c r="Y36" s="52" t="str">
        <f>IF(AND('Mapa final'!$Y$13="Baja",'Mapa final'!$AA$13="Moderado"),CONCATENATE("R1C",'Mapa final'!$O$13),"")</f>
        <v/>
      </c>
      <c r="Z36" s="52" t="str">
        <f>IF(AND('Mapa final'!$Y$14="Baja",'Mapa final'!$AA$14="Moderado"),CONCATENATE("R1C",'Mapa final'!$O$14),"")</f>
        <v/>
      </c>
      <c r="AA36" s="53" t="str">
        <f>IF(AND('Mapa final'!$Y$15="Baja",'Mapa final'!$AA$15="Moderado"),CONCATENATE("R1C",'Mapa final'!$O$15),"")</f>
        <v/>
      </c>
      <c r="AB36" s="32" t="str">
        <f>IF(AND('Mapa final'!$Y$10="Baja",'Mapa final'!$AA$10="Mayor"),CONCATENATE("R1C",'Mapa final'!$O$10),"")</f>
        <v/>
      </c>
      <c r="AC36" s="33" t="str">
        <f>IF(AND('Mapa final'!$Y$11="Baja",'Mapa final'!$AA$11="Mayor"),CONCATENATE("R1C",'Mapa final'!$O$11),"")</f>
        <v/>
      </c>
      <c r="AD36" s="33" t="str">
        <f>IF(AND('Mapa final'!$Y$12="Baja",'Mapa final'!$AA$12="Mayor"),CONCATENATE("R1C",'Mapa final'!$O$12),"")</f>
        <v/>
      </c>
      <c r="AE36" s="33" t="str">
        <f>IF(AND('Mapa final'!$Y$13="Baja",'Mapa final'!$AA$13="Mayor"),CONCATENATE("R1C",'Mapa final'!$O$13),"")</f>
        <v/>
      </c>
      <c r="AF36" s="33" t="str">
        <f>IF(AND('Mapa final'!$Y$14="Baja",'Mapa final'!$AA$14="Mayor"),CONCATENATE("R1C",'Mapa final'!$O$14),"")</f>
        <v/>
      </c>
      <c r="AG36" s="34" t="str">
        <f>IF(AND('Mapa final'!$Y$15="Baja",'Mapa final'!$AA$15="Mayor"),CONCATENATE("R1C",'Mapa final'!$O$15),"")</f>
        <v/>
      </c>
      <c r="AH36" s="35" t="str">
        <f>IF(AND('Mapa final'!$Y$10="Baja",'Mapa final'!$AA$10="Catastrófico"),CONCATENATE("R1C",'Mapa final'!$O$10),"")</f>
        <v/>
      </c>
      <c r="AI36" s="36" t="str">
        <f>IF(AND('Mapa final'!$Y$11="Baja",'Mapa final'!$AA$11="Catastrófico"),CONCATENATE("R1C",'Mapa final'!$O$11),"")</f>
        <v/>
      </c>
      <c r="AJ36" s="36" t="str">
        <f>IF(AND('Mapa final'!$Y$12="Baja",'Mapa final'!$AA$12="Catastrófico"),CONCATENATE("R1C",'Mapa final'!$O$12),"")</f>
        <v/>
      </c>
      <c r="AK36" s="36" t="str">
        <f>IF(AND('Mapa final'!$Y$13="Baja",'Mapa final'!$AA$13="Catastrófico"),CONCATENATE("R1C",'Mapa final'!$O$13),"")</f>
        <v/>
      </c>
      <c r="AL36" s="36" t="str">
        <f>IF(AND('Mapa final'!$Y$14="Baja",'Mapa final'!$AA$14="Catastrófico"),CONCATENATE("R1C",'Mapa final'!$O$14),"")</f>
        <v/>
      </c>
      <c r="AM36" s="37" t="str">
        <f>IF(AND('Mapa final'!$Y$15="Baja",'Mapa final'!$AA$15="Catastrófico"),CONCATENATE("R1C",'Mapa final'!$O$15),"")</f>
        <v/>
      </c>
      <c r="AN36" s="70"/>
      <c r="AO36" s="430" t="s">
        <v>82</v>
      </c>
      <c r="AP36" s="431"/>
      <c r="AQ36" s="431"/>
      <c r="AR36" s="431"/>
      <c r="AS36" s="431"/>
      <c r="AT36" s="432"/>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row>
    <row r="37" spans="1:80" ht="15" customHeight="1" x14ac:dyDescent="0.25">
      <c r="A37" s="70"/>
      <c r="B37" s="311"/>
      <c r="C37" s="311"/>
      <c r="D37" s="312"/>
      <c r="E37" s="410"/>
      <c r="F37" s="411"/>
      <c r="G37" s="411"/>
      <c r="H37" s="411"/>
      <c r="I37" s="411"/>
      <c r="J37" s="63" t="str">
        <f>IF(AND('Mapa final'!$Y$16="Baja",'Mapa final'!$AA$16="Leve"),CONCATENATE("R2C",'Mapa final'!$O$16),"")</f>
        <v/>
      </c>
      <c r="K37" s="64" t="str">
        <f>IF(AND('Mapa final'!$Y$17="Baja",'Mapa final'!$AA$17="Leve"),CONCATENATE("R2C",'Mapa final'!$O$17),"")</f>
        <v/>
      </c>
      <c r="L37" s="64" t="str">
        <f>IF(AND('Mapa final'!$Y$18="Baja",'Mapa final'!$AA$18="Leve"),CONCATENATE("R2C",'Mapa final'!$O$18),"")</f>
        <v/>
      </c>
      <c r="M37" s="64" t="str">
        <f>IF(AND('Mapa final'!$Y$19="Baja",'Mapa final'!$AA$19="Leve"),CONCATENATE("R2C",'Mapa final'!$O$19),"")</f>
        <v/>
      </c>
      <c r="N37" s="64" t="str">
        <f>IF(AND('Mapa final'!$Y$20="Baja",'Mapa final'!$AA$20="Leve"),CONCATENATE("R2C",'Mapa final'!$O$20),"")</f>
        <v/>
      </c>
      <c r="O37" s="65" t="str">
        <f>IF(AND('Mapa final'!$Y$21="Baja",'Mapa final'!$AA$21="Leve"),CONCATENATE("R2C",'Mapa final'!$O$21),"")</f>
        <v/>
      </c>
      <c r="P37" s="54" t="str">
        <f>IF(AND('Mapa final'!$Y$16="Baja",'Mapa final'!$AA$16="Menor"),CONCATENATE("R2C",'Mapa final'!$O$16),"")</f>
        <v/>
      </c>
      <c r="Q37" s="55" t="str">
        <f>IF(AND('Mapa final'!$Y$17="Baja",'Mapa final'!$AA$17="Menor"),CONCATENATE("R2C",'Mapa final'!$O$17),"")</f>
        <v/>
      </c>
      <c r="R37" s="55" t="str">
        <f>IF(AND('Mapa final'!$Y$18="Baja",'Mapa final'!$AA$18="Menor"),CONCATENATE("R2C",'Mapa final'!$O$18),"")</f>
        <v/>
      </c>
      <c r="S37" s="55" t="str">
        <f>IF(AND('Mapa final'!$Y$19="Baja",'Mapa final'!$AA$19="Menor"),CONCATENATE("R2C",'Mapa final'!$O$19),"")</f>
        <v/>
      </c>
      <c r="T37" s="55" t="str">
        <f>IF(AND('Mapa final'!$Y$20="Baja",'Mapa final'!$AA$20="Menor"),CONCATENATE("R2C",'Mapa final'!$O$20),"")</f>
        <v/>
      </c>
      <c r="U37" s="56" t="str">
        <f>IF(AND('Mapa final'!$Y$21="Baja",'Mapa final'!$AA$21="Menor"),CONCATENATE("R2C",'Mapa final'!$O$21),"")</f>
        <v/>
      </c>
      <c r="V37" s="54" t="str">
        <f>IF(AND('Mapa final'!$Y$16="Baja",'Mapa final'!$AA$16="Moderado"),CONCATENATE("R2C",'Mapa final'!$O$16),"")</f>
        <v/>
      </c>
      <c r="W37" s="55" t="str">
        <f>IF(AND('Mapa final'!$Y$17="Baja",'Mapa final'!$AA$17="Moderado"),CONCATENATE("R2C",'Mapa final'!$O$17),"")</f>
        <v/>
      </c>
      <c r="X37" s="55" t="str">
        <f>IF(AND('Mapa final'!$Y$18="Baja",'Mapa final'!$AA$18="Moderado"),CONCATENATE("R2C",'Mapa final'!$O$18),"")</f>
        <v/>
      </c>
      <c r="Y37" s="55" t="str">
        <f>IF(AND('Mapa final'!$Y$19="Baja",'Mapa final'!$AA$19="Moderado"),CONCATENATE("R2C",'Mapa final'!$O$19),"")</f>
        <v/>
      </c>
      <c r="Z37" s="55" t="str">
        <f>IF(AND('Mapa final'!$Y$20="Baja",'Mapa final'!$AA$20="Moderado"),CONCATENATE("R2C",'Mapa final'!$O$20),"")</f>
        <v/>
      </c>
      <c r="AA37" s="56" t="str">
        <f>IF(AND('Mapa final'!$Y$21="Baja",'Mapa final'!$AA$21="Moderado"),CONCATENATE("R2C",'Mapa final'!$O$21),"")</f>
        <v/>
      </c>
      <c r="AB37" s="38" t="str">
        <f>IF(AND('Mapa final'!$Y$16="Baja",'Mapa final'!$AA$16="Mayor"),CONCATENATE("R2C",'Mapa final'!$O$16),"")</f>
        <v>R2C2</v>
      </c>
      <c r="AC37" s="39" t="str">
        <f>IF(AND('Mapa final'!$Y$17="Baja",'Mapa final'!$AA$17="Mayor"),CONCATENATE("R2C",'Mapa final'!$O$17),"")</f>
        <v/>
      </c>
      <c r="AD37" s="39" t="str">
        <f>IF(AND('Mapa final'!$Y$18="Baja",'Mapa final'!$AA$18="Mayor"),CONCATENATE("R2C",'Mapa final'!$O$18),"")</f>
        <v/>
      </c>
      <c r="AE37" s="39" t="str">
        <f>IF(AND('Mapa final'!$Y$19="Baja",'Mapa final'!$AA$19="Mayor"),CONCATENATE("R2C",'Mapa final'!$O$19),"")</f>
        <v/>
      </c>
      <c r="AF37" s="39" t="str">
        <f>IF(AND('Mapa final'!$Y$20="Baja",'Mapa final'!$AA$20="Mayor"),CONCATENATE("R2C",'Mapa final'!$O$20),"")</f>
        <v/>
      </c>
      <c r="AG37" s="40" t="str">
        <f>IF(AND('Mapa final'!$Y$21="Baja",'Mapa final'!$AA$21="Mayor"),CONCATENATE("R2C",'Mapa final'!$O$21),"")</f>
        <v/>
      </c>
      <c r="AH37" s="41" t="str">
        <f>IF(AND('Mapa final'!$Y$16="Baja",'Mapa final'!$AA$16="Catastrófico"),CONCATENATE("R2C",'Mapa final'!$O$16),"")</f>
        <v/>
      </c>
      <c r="AI37" s="42" t="str">
        <f>IF(AND('Mapa final'!$Y$17="Baja",'Mapa final'!$AA$17="Catastrófico"),CONCATENATE("R2C",'Mapa final'!$O$17),"")</f>
        <v/>
      </c>
      <c r="AJ37" s="42" t="str">
        <f>IF(AND('Mapa final'!$Y$18="Baja",'Mapa final'!$AA$18="Catastrófico"),CONCATENATE("R2C",'Mapa final'!$O$18),"")</f>
        <v/>
      </c>
      <c r="AK37" s="42" t="str">
        <f>IF(AND('Mapa final'!$Y$19="Baja",'Mapa final'!$AA$19="Catastrófico"),CONCATENATE("R2C",'Mapa final'!$O$19),"")</f>
        <v/>
      </c>
      <c r="AL37" s="42" t="str">
        <f>IF(AND('Mapa final'!$Y$20="Baja",'Mapa final'!$AA$20="Catastrófico"),CONCATENATE("R2C",'Mapa final'!$O$20),"")</f>
        <v/>
      </c>
      <c r="AM37" s="43" t="str">
        <f>IF(AND('Mapa final'!$Y$21="Baja",'Mapa final'!$AA$21="Catastrófico"),CONCATENATE("R2C",'Mapa final'!$O$21),"")</f>
        <v/>
      </c>
      <c r="AN37" s="70"/>
      <c r="AO37" s="433"/>
      <c r="AP37" s="434"/>
      <c r="AQ37" s="434"/>
      <c r="AR37" s="434"/>
      <c r="AS37" s="434"/>
      <c r="AT37" s="435"/>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row>
    <row r="38" spans="1:80" ht="15" customHeight="1" x14ac:dyDescent="0.25">
      <c r="A38" s="70"/>
      <c r="B38" s="311"/>
      <c r="C38" s="311"/>
      <c r="D38" s="312"/>
      <c r="E38" s="412"/>
      <c r="F38" s="413"/>
      <c r="G38" s="413"/>
      <c r="H38" s="413"/>
      <c r="I38" s="411"/>
      <c r="J38" s="63" t="str">
        <f>IF(AND('Mapa final'!$Y$22="Baja",'Mapa final'!$AA$22="Leve"),CONCATENATE("R3C",'Mapa final'!$O$22),"")</f>
        <v/>
      </c>
      <c r="K38" s="64" t="str">
        <f>IF(AND('Mapa final'!$Y$23="Baja",'Mapa final'!$AA$23="Leve"),CONCATENATE("R3C",'Mapa final'!$O$23),"")</f>
        <v/>
      </c>
      <c r="L38" s="64" t="str">
        <f>IF(AND('Mapa final'!$Y$24="Baja",'Mapa final'!$AA$24="Leve"),CONCATENATE("R3C",'Mapa final'!$O$24),"")</f>
        <v/>
      </c>
      <c r="M38" s="64" t="str">
        <f>IF(AND('Mapa final'!$Y$25="Baja",'Mapa final'!$AA$25="Leve"),CONCATENATE("R3C",'Mapa final'!$O$25),"")</f>
        <v/>
      </c>
      <c r="N38" s="64" t="str">
        <f>IF(AND('Mapa final'!$Y$26="Baja",'Mapa final'!$AA$26="Leve"),CONCATENATE("R3C",'Mapa final'!$O$26),"")</f>
        <v/>
      </c>
      <c r="O38" s="65" t="str">
        <f>IF(AND('Mapa final'!$Y$27="Baja",'Mapa final'!$AA$27="Leve"),CONCATENATE("R3C",'Mapa final'!$O$27),"")</f>
        <v/>
      </c>
      <c r="P38" s="54" t="str">
        <f>IF(AND('Mapa final'!$Y$22="Baja",'Mapa final'!$AA$22="Menor"),CONCATENATE("R3C",'Mapa final'!$O$22),"")</f>
        <v/>
      </c>
      <c r="Q38" s="55" t="str">
        <f>IF(AND('Mapa final'!$Y$23="Baja",'Mapa final'!$AA$23="Menor"),CONCATENATE("R3C",'Mapa final'!$O$23),"")</f>
        <v/>
      </c>
      <c r="R38" s="55" t="str">
        <f>IF(AND('Mapa final'!$Y$24="Baja",'Mapa final'!$AA$24="Menor"),CONCATENATE("R3C",'Mapa final'!$O$24),"")</f>
        <v/>
      </c>
      <c r="S38" s="55" t="str">
        <f>IF(AND('Mapa final'!$Y$25="Baja",'Mapa final'!$AA$25="Menor"),CONCATENATE("R3C",'Mapa final'!$O$25),"")</f>
        <v/>
      </c>
      <c r="T38" s="55" t="str">
        <f>IF(AND('Mapa final'!$Y$26="Baja",'Mapa final'!$AA$26="Menor"),CONCATENATE("R3C",'Mapa final'!$O$26),"")</f>
        <v/>
      </c>
      <c r="U38" s="56" t="str">
        <f>IF(AND('Mapa final'!$Y$27="Baja",'Mapa final'!$AA$27="Menor"),CONCATENATE("R3C",'Mapa final'!$O$27),"")</f>
        <v/>
      </c>
      <c r="V38" s="54" t="str">
        <f>IF(AND('Mapa final'!$Y$22="Baja",'Mapa final'!$AA$22="Moderado"),CONCATENATE("R3C",'Mapa final'!$O$22),"")</f>
        <v/>
      </c>
      <c r="W38" s="55" t="str">
        <f>IF(AND('Mapa final'!$Y$23="Baja",'Mapa final'!$AA$23="Moderado"),CONCATENATE("R3C",'Mapa final'!$O$23),"")</f>
        <v/>
      </c>
      <c r="X38" s="55" t="str">
        <f>IF(AND('Mapa final'!$Y$24="Baja",'Mapa final'!$AA$24="Moderado"),CONCATENATE("R3C",'Mapa final'!$O$24),"")</f>
        <v/>
      </c>
      <c r="Y38" s="55" t="str">
        <f>IF(AND('Mapa final'!$Y$25="Baja",'Mapa final'!$AA$25="Moderado"),CONCATENATE("R3C",'Mapa final'!$O$25),"")</f>
        <v/>
      </c>
      <c r="Z38" s="55" t="str">
        <f>IF(AND('Mapa final'!$Y$26="Baja",'Mapa final'!$AA$26="Moderado"),CONCATENATE("R3C",'Mapa final'!$O$26),"")</f>
        <v/>
      </c>
      <c r="AA38" s="56" t="str">
        <f>IF(AND('Mapa final'!$Y$27="Baja",'Mapa final'!$AA$27="Moderado"),CONCATENATE("R3C",'Mapa final'!$O$27),"")</f>
        <v/>
      </c>
      <c r="AB38" s="38" t="str">
        <f>IF(AND('Mapa final'!$Y$22="Baja",'Mapa final'!$AA$22="Mayor"),CONCATENATE("R3C",'Mapa final'!$O$22),"")</f>
        <v/>
      </c>
      <c r="AC38" s="39" t="str">
        <f>IF(AND('Mapa final'!$Y$23="Baja",'Mapa final'!$AA$23="Mayor"),CONCATENATE("R3C",'Mapa final'!$O$23),"")</f>
        <v/>
      </c>
      <c r="AD38" s="39" t="str">
        <f>IF(AND('Mapa final'!$Y$24="Baja",'Mapa final'!$AA$24="Mayor"),CONCATENATE("R3C",'Mapa final'!$O$24),"")</f>
        <v/>
      </c>
      <c r="AE38" s="39" t="str">
        <f>IF(AND('Mapa final'!$Y$25="Baja",'Mapa final'!$AA$25="Mayor"),CONCATENATE("R3C",'Mapa final'!$O$25),"")</f>
        <v/>
      </c>
      <c r="AF38" s="39" t="str">
        <f>IF(AND('Mapa final'!$Y$26="Baja",'Mapa final'!$AA$26="Mayor"),CONCATENATE("R3C",'Mapa final'!$O$26),"")</f>
        <v/>
      </c>
      <c r="AG38" s="40" t="str">
        <f>IF(AND('Mapa final'!$Y$27="Baja",'Mapa final'!$AA$27="Mayor"),CONCATENATE("R3C",'Mapa final'!$O$27),"")</f>
        <v/>
      </c>
      <c r="AH38" s="41" t="str">
        <f>IF(AND('Mapa final'!$Y$22="Baja",'Mapa final'!$AA$22="Catastrófico"),CONCATENATE("R3C",'Mapa final'!$O$22),"")</f>
        <v/>
      </c>
      <c r="AI38" s="42" t="str">
        <f>IF(AND('Mapa final'!$Y$23="Baja",'Mapa final'!$AA$23="Catastrófico"),CONCATENATE("R3C",'Mapa final'!$O$23),"")</f>
        <v/>
      </c>
      <c r="AJ38" s="42" t="str">
        <f>IF(AND('Mapa final'!$Y$24="Baja",'Mapa final'!$AA$24="Catastrófico"),CONCATENATE("R3C",'Mapa final'!$O$24),"")</f>
        <v/>
      </c>
      <c r="AK38" s="42" t="str">
        <f>IF(AND('Mapa final'!$Y$25="Baja",'Mapa final'!$AA$25="Catastrófico"),CONCATENATE("R3C",'Mapa final'!$O$25),"")</f>
        <v/>
      </c>
      <c r="AL38" s="42" t="str">
        <f>IF(AND('Mapa final'!$Y$26="Baja",'Mapa final'!$AA$26="Catastrófico"),CONCATENATE("R3C",'Mapa final'!$O$26),"")</f>
        <v/>
      </c>
      <c r="AM38" s="43" t="str">
        <f>IF(AND('Mapa final'!$Y$27="Baja",'Mapa final'!$AA$27="Catastrófico"),CONCATENATE("R3C",'Mapa final'!$O$27),"")</f>
        <v/>
      </c>
      <c r="AN38" s="70"/>
      <c r="AO38" s="433"/>
      <c r="AP38" s="434"/>
      <c r="AQ38" s="434"/>
      <c r="AR38" s="434"/>
      <c r="AS38" s="434"/>
      <c r="AT38" s="435"/>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row>
    <row r="39" spans="1:80" ht="15" customHeight="1" x14ac:dyDescent="0.25">
      <c r="A39" s="70"/>
      <c r="B39" s="311"/>
      <c r="C39" s="311"/>
      <c r="D39" s="312"/>
      <c r="E39" s="412"/>
      <c r="F39" s="413"/>
      <c r="G39" s="413"/>
      <c r="H39" s="413"/>
      <c r="I39" s="411"/>
      <c r="J39" s="63" t="str">
        <f>IF(AND('Mapa final'!$Y$28="Baja",'Mapa final'!$AA$28="Leve"),CONCATENATE("R4C",'Mapa final'!$O$28),"")</f>
        <v/>
      </c>
      <c r="K39" s="64" t="str">
        <f>IF(AND('Mapa final'!$Y$29="Baja",'Mapa final'!$AA$29="Leve"),CONCATENATE("R4C",'Mapa final'!$O$29),"")</f>
        <v/>
      </c>
      <c r="L39" s="64" t="str">
        <f>IF(AND('Mapa final'!$Y$30="Baja",'Mapa final'!$AA$30="Leve"),CONCATENATE("R4C",'Mapa final'!$O$30),"")</f>
        <v/>
      </c>
      <c r="M39" s="64" t="str">
        <f>IF(AND('Mapa final'!$Y$31="Baja",'Mapa final'!$AA$31="Leve"),CONCATENATE("R4C",'Mapa final'!$O$31),"")</f>
        <v/>
      </c>
      <c r="N39" s="64" t="str">
        <f>IF(AND('Mapa final'!$Y$32="Baja",'Mapa final'!$AA$32="Leve"),CONCATENATE("R4C",'Mapa final'!$O$32),"")</f>
        <v/>
      </c>
      <c r="O39" s="65" t="str">
        <f>IF(AND('Mapa final'!$Y$33="Baja",'Mapa final'!$AA$33="Leve"),CONCATENATE("R4C",'Mapa final'!$O$33),"")</f>
        <v/>
      </c>
      <c r="P39" s="54" t="str">
        <f>IF(AND('Mapa final'!$Y$28="Baja",'Mapa final'!$AA$28="Menor"),CONCATENATE("R4C",'Mapa final'!$O$28),"")</f>
        <v>R4C4</v>
      </c>
      <c r="Q39" s="55" t="str">
        <f>IF(AND('Mapa final'!$Y$29="Baja",'Mapa final'!$AA$29="Menor"),CONCATENATE("R4C",'Mapa final'!$O$29),"")</f>
        <v/>
      </c>
      <c r="R39" s="55" t="str">
        <f>IF(AND('Mapa final'!$Y$30="Baja",'Mapa final'!$AA$30="Menor"),CONCATENATE("R4C",'Mapa final'!$O$30),"")</f>
        <v/>
      </c>
      <c r="S39" s="55" t="str">
        <f>IF(AND('Mapa final'!$Y$31="Baja",'Mapa final'!$AA$31="Menor"),CONCATENATE("R4C",'Mapa final'!$O$31),"")</f>
        <v/>
      </c>
      <c r="T39" s="55" t="str">
        <f>IF(AND('Mapa final'!$Y$32="Baja",'Mapa final'!$AA$32="Menor"),CONCATENATE("R4C",'Mapa final'!$O$32),"")</f>
        <v/>
      </c>
      <c r="U39" s="56" t="str">
        <f>IF(AND('Mapa final'!$Y$33="Baja",'Mapa final'!$AA$33="Menor"),CONCATENATE("R4C",'Mapa final'!$O$33),"")</f>
        <v/>
      </c>
      <c r="V39" s="54" t="str">
        <f>IF(AND('Mapa final'!$Y$28="Baja",'Mapa final'!$AA$28="Moderado"),CONCATENATE("R4C",'Mapa final'!$O$28),"")</f>
        <v/>
      </c>
      <c r="W39" s="55" t="str">
        <f>IF(AND('Mapa final'!$Y$29="Baja",'Mapa final'!$AA$29="Moderado"),CONCATENATE("R4C",'Mapa final'!$O$29),"")</f>
        <v/>
      </c>
      <c r="X39" s="55" t="str">
        <f>IF(AND('Mapa final'!$Y$30="Baja",'Mapa final'!$AA$30="Moderado"),CONCATENATE("R4C",'Mapa final'!$O$30),"")</f>
        <v/>
      </c>
      <c r="Y39" s="55" t="str">
        <f>IF(AND('Mapa final'!$Y$31="Baja",'Mapa final'!$AA$31="Moderado"),CONCATENATE("R4C",'Mapa final'!$O$31),"")</f>
        <v/>
      </c>
      <c r="Z39" s="55" t="str">
        <f>IF(AND('Mapa final'!$Y$32="Baja",'Mapa final'!$AA$32="Moderado"),CONCATENATE("R4C",'Mapa final'!$O$32),"")</f>
        <v/>
      </c>
      <c r="AA39" s="56" t="str">
        <f>IF(AND('Mapa final'!$Y$33="Baja",'Mapa final'!$AA$33="Moderado"),CONCATENATE("R4C",'Mapa final'!$O$33),"")</f>
        <v/>
      </c>
      <c r="AB39" s="38" t="str">
        <f>IF(AND('Mapa final'!$Y$28="Baja",'Mapa final'!$AA$28="Mayor"),CONCATENATE("R4C",'Mapa final'!$O$28),"")</f>
        <v/>
      </c>
      <c r="AC39" s="39" t="str">
        <f>IF(AND('Mapa final'!$Y$29="Baja",'Mapa final'!$AA$29="Mayor"),CONCATENATE("R4C",'Mapa final'!$O$29),"")</f>
        <v/>
      </c>
      <c r="AD39" s="39" t="str">
        <f>IF(AND('Mapa final'!$Y$30="Baja",'Mapa final'!$AA$30="Mayor"),CONCATENATE("R4C",'Mapa final'!$O$30),"")</f>
        <v/>
      </c>
      <c r="AE39" s="39" t="str">
        <f>IF(AND('Mapa final'!$Y$31="Baja",'Mapa final'!$AA$31="Mayor"),CONCATENATE("R4C",'Mapa final'!$O$31),"")</f>
        <v/>
      </c>
      <c r="AF39" s="39" t="str">
        <f>IF(AND('Mapa final'!$Y$32="Baja",'Mapa final'!$AA$32="Mayor"),CONCATENATE("R4C",'Mapa final'!$O$32),"")</f>
        <v/>
      </c>
      <c r="AG39" s="40" t="str">
        <f>IF(AND('Mapa final'!$Y$33="Baja",'Mapa final'!$AA$33="Mayor"),CONCATENATE("R4C",'Mapa final'!$O$33),"")</f>
        <v/>
      </c>
      <c r="AH39" s="41" t="str">
        <f>IF(AND('Mapa final'!$Y$28="Baja",'Mapa final'!$AA$28="Catastrófico"),CONCATENATE("R4C",'Mapa final'!$O$28),"")</f>
        <v/>
      </c>
      <c r="AI39" s="42" t="str">
        <f>IF(AND('Mapa final'!$Y$29="Baja",'Mapa final'!$AA$29="Catastrófico"),CONCATENATE("R4C",'Mapa final'!$O$29),"")</f>
        <v/>
      </c>
      <c r="AJ39" s="42" t="str">
        <f>IF(AND('Mapa final'!$Y$30="Baja",'Mapa final'!$AA$30="Catastrófico"),CONCATENATE("R4C",'Mapa final'!$O$30),"")</f>
        <v/>
      </c>
      <c r="AK39" s="42" t="str">
        <f>IF(AND('Mapa final'!$Y$31="Baja",'Mapa final'!$AA$31="Catastrófico"),CONCATENATE("R4C",'Mapa final'!$O$31),"")</f>
        <v/>
      </c>
      <c r="AL39" s="42" t="str">
        <f>IF(AND('Mapa final'!$Y$32="Baja",'Mapa final'!$AA$32="Catastrófico"),CONCATENATE("R4C",'Mapa final'!$O$32),"")</f>
        <v/>
      </c>
      <c r="AM39" s="43" t="str">
        <f>IF(AND('Mapa final'!$Y$33="Baja",'Mapa final'!$AA$33="Catastrófico"),CONCATENATE("R4C",'Mapa final'!$O$33),"")</f>
        <v/>
      </c>
      <c r="AN39" s="70"/>
      <c r="AO39" s="433"/>
      <c r="AP39" s="434"/>
      <c r="AQ39" s="434"/>
      <c r="AR39" s="434"/>
      <c r="AS39" s="434"/>
      <c r="AT39" s="435"/>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row>
    <row r="40" spans="1:80" ht="15" customHeight="1" x14ac:dyDescent="0.25">
      <c r="A40" s="70"/>
      <c r="B40" s="311"/>
      <c r="C40" s="311"/>
      <c r="D40" s="312"/>
      <c r="E40" s="412"/>
      <c r="F40" s="413"/>
      <c r="G40" s="413"/>
      <c r="H40" s="413"/>
      <c r="I40" s="411"/>
      <c r="J40" s="63" t="str">
        <f>IF(AND('Mapa final'!$Y$34="Baja",'Mapa final'!$AA$34="Leve"),CONCATENATE("R5C",'Mapa final'!$O$34),"")</f>
        <v/>
      </c>
      <c r="K40" s="64" t="str">
        <f>IF(AND('Mapa final'!$Y$35="Baja",'Mapa final'!$AA$35="Leve"),CONCATENATE("R5C",'Mapa final'!$O$35),"")</f>
        <v/>
      </c>
      <c r="L40" s="64" t="str">
        <f>IF(AND('Mapa final'!$Y$36="Baja",'Mapa final'!$AA$36="Leve"),CONCATENATE("R5C",'Mapa final'!$O$36),"")</f>
        <v/>
      </c>
      <c r="M40" s="64" t="str">
        <f>IF(AND('Mapa final'!$Y$37="Baja",'Mapa final'!$AA$37="Leve"),CONCATENATE("R5C",'Mapa final'!$O$37),"")</f>
        <v/>
      </c>
      <c r="N40" s="64" t="str">
        <f>IF(AND('Mapa final'!$Y$38="Baja",'Mapa final'!$AA$38="Leve"),CONCATENATE("R5C",'Mapa final'!$O$38),"")</f>
        <v/>
      </c>
      <c r="O40" s="65" t="str">
        <f>IF(AND('Mapa final'!$Y$39="Baja",'Mapa final'!$AA$39="Leve"),CONCATENATE("R5C",'Mapa final'!$O$39),"")</f>
        <v/>
      </c>
      <c r="P40" s="54" t="str">
        <f>IF(AND('Mapa final'!$Y$34="Baja",'Mapa final'!$AA$34="Menor"),CONCATENATE("R5C",'Mapa final'!$O$34),"")</f>
        <v>R5C5</v>
      </c>
      <c r="Q40" s="55" t="str">
        <f>IF(AND('Mapa final'!$Y$35="Baja",'Mapa final'!$AA$35="Menor"),CONCATENATE("R5C",'Mapa final'!$O$35),"")</f>
        <v/>
      </c>
      <c r="R40" s="55" t="str">
        <f>IF(AND('Mapa final'!$Y$36="Baja",'Mapa final'!$AA$36="Menor"),CONCATENATE("R5C",'Mapa final'!$O$36),"")</f>
        <v/>
      </c>
      <c r="S40" s="55" t="str">
        <f>IF(AND('Mapa final'!$Y$37="Baja",'Mapa final'!$AA$37="Menor"),CONCATENATE("R5C",'Mapa final'!$O$37),"")</f>
        <v/>
      </c>
      <c r="T40" s="55" t="str">
        <f>IF(AND('Mapa final'!$Y$38="Baja",'Mapa final'!$AA$38="Menor"),CONCATENATE("R5C",'Mapa final'!$O$38),"")</f>
        <v/>
      </c>
      <c r="U40" s="56" t="str">
        <f>IF(AND('Mapa final'!$Y$39="Baja",'Mapa final'!$AA$39="Menor"),CONCATENATE("R5C",'Mapa final'!$O$39),"")</f>
        <v/>
      </c>
      <c r="V40" s="54" t="str">
        <f>IF(AND('Mapa final'!$Y$34="Baja",'Mapa final'!$AA$34="Moderado"),CONCATENATE("R5C",'Mapa final'!$O$34),"")</f>
        <v/>
      </c>
      <c r="W40" s="55" t="str">
        <f>IF(AND('Mapa final'!$Y$35="Baja",'Mapa final'!$AA$35="Moderado"),CONCATENATE("R5C",'Mapa final'!$O$35),"")</f>
        <v/>
      </c>
      <c r="X40" s="55" t="str">
        <f>IF(AND('Mapa final'!$Y$36="Baja",'Mapa final'!$AA$36="Moderado"),CONCATENATE("R5C",'Mapa final'!$O$36),"")</f>
        <v/>
      </c>
      <c r="Y40" s="55" t="str">
        <f>IF(AND('Mapa final'!$Y$37="Baja",'Mapa final'!$AA$37="Moderado"),CONCATENATE("R5C",'Mapa final'!$O$37),"")</f>
        <v/>
      </c>
      <c r="Z40" s="55" t="str">
        <f>IF(AND('Mapa final'!$Y$38="Baja",'Mapa final'!$AA$38="Moderado"),CONCATENATE("R5C",'Mapa final'!$O$38),"")</f>
        <v/>
      </c>
      <c r="AA40" s="56" t="str">
        <f>IF(AND('Mapa final'!$Y$39="Baja",'Mapa final'!$AA$39="Moderado"),CONCATENATE("R5C",'Mapa final'!$O$39),"")</f>
        <v/>
      </c>
      <c r="AB40" s="38" t="str">
        <f>IF(AND('Mapa final'!$Y$34="Baja",'Mapa final'!$AA$34="Mayor"),CONCATENATE("R5C",'Mapa final'!$O$34),"")</f>
        <v/>
      </c>
      <c r="AC40" s="39" t="str">
        <f>IF(AND('Mapa final'!$Y$35="Baja",'Mapa final'!$AA$35="Mayor"),CONCATENATE("R5C",'Mapa final'!$O$35),"")</f>
        <v/>
      </c>
      <c r="AD40" s="44" t="str">
        <f>IF(AND('Mapa final'!$Y$36="Baja",'Mapa final'!$AA$36="Mayor"),CONCATENATE("R5C",'Mapa final'!$O$36),"")</f>
        <v/>
      </c>
      <c r="AE40" s="44" t="str">
        <f>IF(AND('Mapa final'!$Y$37="Baja",'Mapa final'!$AA$37="Mayor"),CONCATENATE("R5C",'Mapa final'!$O$37),"")</f>
        <v/>
      </c>
      <c r="AF40" s="44" t="str">
        <f>IF(AND('Mapa final'!$Y$38="Baja",'Mapa final'!$AA$38="Mayor"),CONCATENATE("R5C",'Mapa final'!$O$38),"")</f>
        <v/>
      </c>
      <c r="AG40" s="40" t="str">
        <f>IF(AND('Mapa final'!$Y$39="Baja",'Mapa final'!$AA$39="Mayor"),CONCATENATE("R5C",'Mapa final'!$O$39),"")</f>
        <v/>
      </c>
      <c r="AH40" s="41" t="str">
        <f>IF(AND('Mapa final'!$Y$34="Baja",'Mapa final'!$AA$34="Catastrófico"),CONCATENATE("R5C",'Mapa final'!$O$34),"")</f>
        <v/>
      </c>
      <c r="AI40" s="42" t="str">
        <f>IF(AND('Mapa final'!$Y$35="Baja",'Mapa final'!$AA$35="Catastrófico"),CONCATENATE("R5C",'Mapa final'!$O$35),"")</f>
        <v/>
      </c>
      <c r="AJ40" s="42" t="str">
        <f>IF(AND('Mapa final'!$Y$36="Baja",'Mapa final'!$AA$36="Catastrófico"),CONCATENATE("R5C",'Mapa final'!$O$36),"")</f>
        <v/>
      </c>
      <c r="AK40" s="42" t="str">
        <f>IF(AND('Mapa final'!$Y$37="Baja",'Mapa final'!$AA$37="Catastrófico"),CONCATENATE("R5C",'Mapa final'!$O$37),"")</f>
        <v/>
      </c>
      <c r="AL40" s="42" t="str">
        <f>IF(AND('Mapa final'!$Y$38="Baja",'Mapa final'!$AA$38="Catastrófico"),CONCATENATE("R5C",'Mapa final'!$O$38),"")</f>
        <v/>
      </c>
      <c r="AM40" s="43" t="str">
        <f>IF(AND('Mapa final'!$Y$39="Baja",'Mapa final'!$AA$39="Catastrófico"),CONCATENATE("R5C",'Mapa final'!$O$39),"")</f>
        <v/>
      </c>
      <c r="AN40" s="70"/>
      <c r="AO40" s="433"/>
      <c r="AP40" s="434"/>
      <c r="AQ40" s="434"/>
      <c r="AR40" s="434"/>
      <c r="AS40" s="434"/>
      <c r="AT40" s="435"/>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row>
    <row r="41" spans="1:80" ht="15" customHeight="1" x14ac:dyDescent="0.25">
      <c r="A41" s="70"/>
      <c r="B41" s="311"/>
      <c r="C41" s="311"/>
      <c r="D41" s="312"/>
      <c r="E41" s="412"/>
      <c r="F41" s="413"/>
      <c r="G41" s="413"/>
      <c r="H41" s="413"/>
      <c r="I41" s="411"/>
      <c r="J41" s="63" t="str">
        <f>IF(AND('Mapa final'!$Y$40="Baja",'Mapa final'!$AA$40="Leve"),CONCATENATE("R6C",'Mapa final'!$O$40),"")</f>
        <v/>
      </c>
      <c r="K41" s="64" t="str">
        <f>IF(AND('Mapa final'!$Y$41="Baja",'Mapa final'!$AA$41="Leve"),CONCATENATE("R6C",'Mapa final'!$O$41),"")</f>
        <v/>
      </c>
      <c r="L41" s="64" t="str">
        <f>IF(AND('Mapa final'!$Y$42="Baja",'Mapa final'!$AA$42="Leve"),CONCATENATE("R6C",'Mapa final'!$O$42),"")</f>
        <v/>
      </c>
      <c r="M41" s="64" t="str">
        <f>IF(AND('Mapa final'!$Y$43="Baja",'Mapa final'!$AA$43="Leve"),CONCATENATE("R6C",'Mapa final'!$O$43),"")</f>
        <v/>
      </c>
      <c r="N41" s="64" t="str">
        <f>IF(AND('Mapa final'!$Y$44="Baja",'Mapa final'!$AA$44="Leve"),CONCATENATE("R6C",'Mapa final'!$O$44),"")</f>
        <v/>
      </c>
      <c r="O41" s="65" t="str">
        <f>IF(AND('Mapa final'!$Y$45="Baja",'Mapa final'!$AA$45="Leve"),CONCATENATE("R6C",'Mapa final'!$O$45),"")</f>
        <v/>
      </c>
      <c r="P41" s="54" t="str">
        <f>IF(AND('Mapa final'!$Y$40="Baja",'Mapa final'!$AA$40="Menor"),CONCATENATE("R6C",'Mapa final'!$O$40),"")</f>
        <v/>
      </c>
      <c r="Q41" s="55" t="str">
        <f>IF(AND('Mapa final'!$Y$41="Baja",'Mapa final'!$AA$41="Menor"),CONCATENATE("R6C",'Mapa final'!$O$41),"")</f>
        <v/>
      </c>
      <c r="R41" s="55" t="str">
        <f>IF(AND('Mapa final'!$Y$42="Baja",'Mapa final'!$AA$42="Menor"),CONCATENATE("R6C",'Mapa final'!$O$42),"")</f>
        <v/>
      </c>
      <c r="S41" s="55" t="str">
        <f>IF(AND('Mapa final'!$Y$43="Baja",'Mapa final'!$AA$43="Menor"),CONCATENATE("R6C",'Mapa final'!$O$43),"")</f>
        <v/>
      </c>
      <c r="T41" s="55" t="str">
        <f>IF(AND('Mapa final'!$Y$44="Baja",'Mapa final'!$AA$44="Menor"),CONCATENATE("R6C",'Mapa final'!$O$44),"")</f>
        <v/>
      </c>
      <c r="U41" s="56" t="str">
        <f>IF(AND('Mapa final'!$Y$45="Baja",'Mapa final'!$AA$45="Menor"),CONCATENATE("R6C",'Mapa final'!$O$45),"")</f>
        <v/>
      </c>
      <c r="V41" s="54" t="str">
        <f>IF(AND('Mapa final'!$Y$40="Baja",'Mapa final'!$AA$40="Moderado"),CONCATENATE("R6C",'Mapa final'!$O$40),"")</f>
        <v>R6C6</v>
      </c>
      <c r="W41" s="55" t="str">
        <f>IF(AND('Mapa final'!$Y$41="Baja",'Mapa final'!$AA$41="Moderado"),CONCATENATE("R6C",'Mapa final'!$O$41),"")</f>
        <v/>
      </c>
      <c r="X41" s="55" t="str">
        <f>IF(AND('Mapa final'!$Y$42="Baja",'Mapa final'!$AA$42="Moderado"),CONCATENATE("R6C",'Mapa final'!$O$42),"")</f>
        <v/>
      </c>
      <c r="Y41" s="55" t="str">
        <f>IF(AND('Mapa final'!$Y$43="Baja",'Mapa final'!$AA$43="Moderado"),CONCATENATE("R6C",'Mapa final'!$O$43),"")</f>
        <v/>
      </c>
      <c r="Z41" s="55" t="str">
        <f>IF(AND('Mapa final'!$Y$44="Baja",'Mapa final'!$AA$44="Moderado"),CONCATENATE("R6C",'Mapa final'!$O$44),"")</f>
        <v/>
      </c>
      <c r="AA41" s="56" t="str">
        <f>IF(AND('Mapa final'!$Y$45="Baja",'Mapa final'!$AA$45="Moderado"),CONCATENATE("R6C",'Mapa final'!$O$45),"")</f>
        <v/>
      </c>
      <c r="AB41" s="38" t="str">
        <f>IF(AND('Mapa final'!$Y$40="Baja",'Mapa final'!$AA$40="Mayor"),CONCATENATE("R6C",'Mapa final'!$O$40),"")</f>
        <v/>
      </c>
      <c r="AC41" s="39" t="str">
        <f>IF(AND('Mapa final'!$Y$41="Baja",'Mapa final'!$AA$41="Mayor"),CONCATENATE("R6C",'Mapa final'!$O$41),"")</f>
        <v/>
      </c>
      <c r="AD41" s="44" t="str">
        <f>IF(AND('Mapa final'!$Y$42="Baja",'Mapa final'!$AA$42="Mayor"),CONCATENATE("R6C",'Mapa final'!$O$42),"")</f>
        <v/>
      </c>
      <c r="AE41" s="44" t="str">
        <f>IF(AND('Mapa final'!$Y$43="Baja",'Mapa final'!$AA$43="Mayor"),CONCATENATE("R6C",'Mapa final'!$O$43),"")</f>
        <v/>
      </c>
      <c r="AF41" s="44" t="str">
        <f>IF(AND('Mapa final'!$Y$44="Baja",'Mapa final'!$AA$44="Mayor"),CONCATENATE("R6C",'Mapa final'!$O$44),"")</f>
        <v/>
      </c>
      <c r="AG41" s="40" t="str">
        <f>IF(AND('Mapa final'!$Y$45="Baja",'Mapa final'!$AA$45="Mayor"),CONCATENATE("R6C",'Mapa final'!$O$45),"")</f>
        <v/>
      </c>
      <c r="AH41" s="41" t="str">
        <f>IF(AND('Mapa final'!$Y$40="Baja",'Mapa final'!$AA$40="Catastrófico"),CONCATENATE("R6C",'Mapa final'!$O$40),"")</f>
        <v/>
      </c>
      <c r="AI41" s="42" t="str">
        <f>IF(AND('Mapa final'!$Y$41="Baja",'Mapa final'!$AA$41="Catastrófico"),CONCATENATE("R6C",'Mapa final'!$O$41),"")</f>
        <v/>
      </c>
      <c r="AJ41" s="42" t="str">
        <f>IF(AND('Mapa final'!$Y$42="Baja",'Mapa final'!$AA$42="Catastrófico"),CONCATENATE("R6C",'Mapa final'!$O$42),"")</f>
        <v/>
      </c>
      <c r="AK41" s="42" t="str">
        <f>IF(AND('Mapa final'!$Y$43="Baja",'Mapa final'!$AA$43="Catastrófico"),CONCATENATE("R6C",'Mapa final'!$O$43),"")</f>
        <v/>
      </c>
      <c r="AL41" s="42" t="str">
        <f>IF(AND('Mapa final'!$Y$44="Baja",'Mapa final'!$AA$44="Catastrófico"),CONCATENATE("R6C",'Mapa final'!$O$44),"")</f>
        <v/>
      </c>
      <c r="AM41" s="43" t="str">
        <f>IF(AND('Mapa final'!$Y$45="Baja",'Mapa final'!$AA$45="Catastrófico"),CONCATENATE("R6C",'Mapa final'!$O$45),"")</f>
        <v/>
      </c>
      <c r="AN41" s="70"/>
      <c r="AO41" s="433"/>
      <c r="AP41" s="434"/>
      <c r="AQ41" s="434"/>
      <c r="AR41" s="434"/>
      <c r="AS41" s="434"/>
      <c r="AT41" s="435"/>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row>
    <row r="42" spans="1:80" ht="15" customHeight="1" x14ac:dyDescent="0.25">
      <c r="A42" s="70"/>
      <c r="B42" s="311"/>
      <c r="C42" s="311"/>
      <c r="D42" s="312"/>
      <c r="E42" s="412"/>
      <c r="F42" s="413"/>
      <c r="G42" s="413"/>
      <c r="H42" s="413"/>
      <c r="I42" s="411"/>
      <c r="J42" s="63" t="str">
        <f>IF(AND('Mapa final'!$Y$46="Baja",'Mapa final'!$AA$46="Leve"),CONCATENATE("R7C",'Mapa final'!$O$46),"")</f>
        <v/>
      </c>
      <c r="K42" s="64" t="str">
        <f>IF(AND('Mapa final'!$Y$47="Baja",'Mapa final'!$AA$47="Leve"),CONCATENATE("R7C",'Mapa final'!$O$47),"")</f>
        <v/>
      </c>
      <c r="L42" s="64" t="str">
        <f>IF(AND('Mapa final'!$Y$48="Baja",'Mapa final'!$AA$48="Leve"),CONCATENATE("R7C",'Mapa final'!$O$48),"")</f>
        <v/>
      </c>
      <c r="M42" s="64" t="str">
        <f>IF(AND('Mapa final'!$Y$49="Baja",'Mapa final'!$AA$49="Leve"),CONCATENATE("R7C",'Mapa final'!$O$49),"")</f>
        <v/>
      </c>
      <c r="N42" s="64" t="str">
        <f>IF(AND('Mapa final'!$Y$50="Baja",'Mapa final'!$AA$50="Leve"),CONCATENATE("R7C",'Mapa final'!$O$50),"")</f>
        <v/>
      </c>
      <c r="O42" s="65" t="str">
        <f>IF(AND('Mapa final'!$Y$51="Baja",'Mapa final'!$AA$51="Leve"),CONCATENATE("R7C",'Mapa final'!$O$51),"")</f>
        <v/>
      </c>
      <c r="P42" s="54" t="str">
        <f>IF(AND('Mapa final'!$Y$46="Baja",'Mapa final'!$AA$46="Menor"),CONCATENATE("R7C",'Mapa final'!$O$46),"")</f>
        <v/>
      </c>
      <c r="Q42" s="55" t="str">
        <f>IF(AND('Mapa final'!$Y$47="Baja",'Mapa final'!$AA$47="Menor"),CONCATENATE("R7C",'Mapa final'!$O$47),"")</f>
        <v/>
      </c>
      <c r="R42" s="55" t="str">
        <f>IF(AND('Mapa final'!$Y$48="Baja",'Mapa final'!$AA$48="Menor"),CONCATENATE("R7C",'Mapa final'!$O$48),"")</f>
        <v/>
      </c>
      <c r="S42" s="55" t="str">
        <f>IF(AND('Mapa final'!$Y$49="Baja",'Mapa final'!$AA$49="Menor"),CONCATENATE("R7C",'Mapa final'!$O$49),"")</f>
        <v/>
      </c>
      <c r="T42" s="55" t="str">
        <f>IF(AND('Mapa final'!$Y$50="Baja",'Mapa final'!$AA$50="Menor"),CONCATENATE("R7C",'Mapa final'!$O$50),"")</f>
        <v/>
      </c>
      <c r="U42" s="56" t="str">
        <f>IF(AND('Mapa final'!$Y$51="Baja",'Mapa final'!$AA$51="Menor"),CONCATENATE("R7C",'Mapa final'!$O$51),"")</f>
        <v/>
      </c>
      <c r="V42" s="54" t="str">
        <f>IF(AND('Mapa final'!$Y$46="Baja",'Mapa final'!$AA$46="Moderado"),CONCATENATE("R7C",'Mapa final'!$O$46),"")</f>
        <v/>
      </c>
      <c r="W42" s="55" t="str">
        <f>IF(AND('Mapa final'!$Y$47="Baja",'Mapa final'!$AA$47="Moderado"),CONCATENATE("R7C",'Mapa final'!$O$47),"")</f>
        <v/>
      </c>
      <c r="X42" s="55" t="str">
        <f>IF(AND('Mapa final'!$Y$48="Baja",'Mapa final'!$AA$48="Moderado"),CONCATENATE("R7C",'Mapa final'!$O$48),"")</f>
        <v/>
      </c>
      <c r="Y42" s="55" t="str">
        <f>IF(AND('Mapa final'!$Y$49="Baja",'Mapa final'!$AA$49="Moderado"),CONCATENATE("R7C",'Mapa final'!$O$49),"")</f>
        <v/>
      </c>
      <c r="Z42" s="55" t="str">
        <f>IF(AND('Mapa final'!$Y$50="Baja",'Mapa final'!$AA$50="Moderado"),CONCATENATE("R7C",'Mapa final'!$O$50),"")</f>
        <v/>
      </c>
      <c r="AA42" s="56" t="str">
        <f>IF(AND('Mapa final'!$Y$51="Baja",'Mapa final'!$AA$51="Moderado"),CONCATENATE("R7C",'Mapa final'!$O$51),"")</f>
        <v/>
      </c>
      <c r="AB42" s="38" t="str">
        <f>IF(AND('Mapa final'!$Y$46="Baja",'Mapa final'!$AA$46="Mayor"),CONCATENATE("R7C",'Mapa final'!$O$46),"")</f>
        <v/>
      </c>
      <c r="AC42" s="39" t="str">
        <f>IF(AND('Mapa final'!$Y$47="Baja",'Mapa final'!$AA$47="Mayor"),CONCATENATE("R7C",'Mapa final'!$O$47),"")</f>
        <v/>
      </c>
      <c r="AD42" s="44" t="str">
        <f>IF(AND('Mapa final'!$Y$48="Baja",'Mapa final'!$AA$48="Mayor"),CONCATENATE("R7C",'Mapa final'!$O$48),"")</f>
        <v/>
      </c>
      <c r="AE42" s="44" t="str">
        <f>IF(AND('Mapa final'!$Y$49="Baja",'Mapa final'!$AA$49="Mayor"),CONCATENATE("R7C",'Mapa final'!$O$49),"")</f>
        <v/>
      </c>
      <c r="AF42" s="44" t="str">
        <f>IF(AND('Mapa final'!$Y$50="Baja",'Mapa final'!$AA$50="Mayor"),CONCATENATE("R7C",'Mapa final'!$O$50),"")</f>
        <v/>
      </c>
      <c r="AG42" s="40" t="str">
        <f>IF(AND('Mapa final'!$Y$51="Baja",'Mapa final'!$AA$51="Mayor"),CONCATENATE("R7C",'Mapa final'!$O$51),"")</f>
        <v/>
      </c>
      <c r="AH42" s="41" t="str">
        <f>IF(AND('Mapa final'!$Y$46="Baja",'Mapa final'!$AA$46="Catastrófico"),CONCATENATE("R7C",'Mapa final'!$O$46),"")</f>
        <v/>
      </c>
      <c r="AI42" s="42" t="str">
        <f>IF(AND('Mapa final'!$Y$47="Baja",'Mapa final'!$AA$47="Catastrófico"),CONCATENATE("R7C",'Mapa final'!$O$47),"")</f>
        <v/>
      </c>
      <c r="AJ42" s="42" t="str">
        <f>IF(AND('Mapa final'!$Y$48="Baja",'Mapa final'!$AA$48="Catastrófico"),CONCATENATE("R7C",'Mapa final'!$O$48),"")</f>
        <v/>
      </c>
      <c r="AK42" s="42" t="str">
        <f>IF(AND('Mapa final'!$Y$49="Baja",'Mapa final'!$AA$49="Catastrófico"),CONCATENATE("R7C",'Mapa final'!$O$49),"")</f>
        <v/>
      </c>
      <c r="AL42" s="42" t="str">
        <f>IF(AND('Mapa final'!$Y$50="Baja",'Mapa final'!$AA$50="Catastrófico"),CONCATENATE("R7C",'Mapa final'!$O$50),"")</f>
        <v/>
      </c>
      <c r="AM42" s="43" t="str">
        <f>IF(AND('Mapa final'!$Y$51="Baja",'Mapa final'!$AA$51="Catastrófico"),CONCATENATE("R7C",'Mapa final'!$O$51),"")</f>
        <v/>
      </c>
      <c r="AN42" s="70"/>
      <c r="AO42" s="433"/>
      <c r="AP42" s="434"/>
      <c r="AQ42" s="434"/>
      <c r="AR42" s="434"/>
      <c r="AS42" s="434"/>
      <c r="AT42" s="435"/>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row>
    <row r="43" spans="1:80" ht="15" customHeight="1" x14ac:dyDescent="0.25">
      <c r="A43" s="70"/>
      <c r="B43" s="311"/>
      <c r="C43" s="311"/>
      <c r="D43" s="312"/>
      <c r="E43" s="412"/>
      <c r="F43" s="413"/>
      <c r="G43" s="413"/>
      <c r="H43" s="413"/>
      <c r="I43" s="411"/>
      <c r="J43" s="63" t="str">
        <f>IF(AND('Mapa final'!$Y$52="Baja",'Mapa final'!$AA$52="Leve"),CONCATENATE("R8C",'Mapa final'!$O$52),"")</f>
        <v/>
      </c>
      <c r="K43" s="64" t="str">
        <f>IF(AND('Mapa final'!$Y$53="Baja",'Mapa final'!$AA$53="Leve"),CONCATENATE("R8C",'Mapa final'!$O$53),"")</f>
        <v/>
      </c>
      <c r="L43" s="64" t="str">
        <f>IF(AND('Mapa final'!$Y$54="Baja",'Mapa final'!$AA$54="Leve"),CONCATENATE("R8C",'Mapa final'!$O$54),"")</f>
        <v/>
      </c>
      <c r="M43" s="64" t="str">
        <f>IF(AND('Mapa final'!$Y$55="Baja",'Mapa final'!$AA$55="Leve"),CONCATENATE("R8C",'Mapa final'!$O$55),"")</f>
        <v/>
      </c>
      <c r="N43" s="64" t="str">
        <f>IF(AND('Mapa final'!$Y$56="Baja",'Mapa final'!$AA$56="Leve"),CONCATENATE("R8C",'Mapa final'!$O$56),"")</f>
        <v/>
      </c>
      <c r="O43" s="65" t="str">
        <f>IF(AND('Mapa final'!$Y$57="Baja",'Mapa final'!$AA$57="Leve"),CONCATENATE("R8C",'Mapa final'!$O$57),"")</f>
        <v/>
      </c>
      <c r="P43" s="54" t="str">
        <f>IF(AND('Mapa final'!$Y$52="Baja",'Mapa final'!$AA$52="Menor"),CONCATENATE("R8C",'Mapa final'!$O$52),"")</f>
        <v/>
      </c>
      <c r="Q43" s="55" t="str">
        <f>IF(AND('Mapa final'!$Y$53="Baja",'Mapa final'!$AA$53="Menor"),CONCATENATE("R8C",'Mapa final'!$O$53),"")</f>
        <v/>
      </c>
      <c r="R43" s="55" t="str">
        <f>IF(AND('Mapa final'!$Y$54="Baja",'Mapa final'!$AA$54="Menor"),CONCATENATE("R8C",'Mapa final'!$O$54),"")</f>
        <v/>
      </c>
      <c r="S43" s="55" t="str">
        <f>IF(AND('Mapa final'!$Y$55="Baja",'Mapa final'!$AA$55="Menor"),CONCATENATE("R8C",'Mapa final'!$O$55),"")</f>
        <v/>
      </c>
      <c r="T43" s="55" t="str">
        <f>IF(AND('Mapa final'!$Y$56="Baja",'Mapa final'!$AA$56="Menor"),CONCATENATE("R8C",'Mapa final'!$O$56),"")</f>
        <v/>
      </c>
      <c r="U43" s="56" t="str">
        <f>IF(AND('Mapa final'!$Y$57="Baja",'Mapa final'!$AA$57="Menor"),CONCATENATE("R8C",'Mapa final'!$O$57),"")</f>
        <v/>
      </c>
      <c r="V43" s="54" t="str">
        <f>IF(AND('Mapa final'!$Y$52="Baja",'Mapa final'!$AA$52="Moderado"),CONCATENATE("R8C",'Mapa final'!$O$52),"")</f>
        <v/>
      </c>
      <c r="W43" s="55" t="str">
        <f>IF(AND('Mapa final'!$Y$53="Baja",'Mapa final'!$AA$53="Moderado"),CONCATENATE("R8C",'Mapa final'!$O$53),"")</f>
        <v/>
      </c>
      <c r="X43" s="55" t="str">
        <f>IF(AND('Mapa final'!$Y$54="Baja",'Mapa final'!$AA$54="Moderado"),CONCATENATE("R8C",'Mapa final'!$O$54),"")</f>
        <v/>
      </c>
      <c r="Y43" s="55" t="str">
        <f>IF(AND('Mapa final'!$Y$55="Baja",'Mapa final'!$AA$55="Moderado"),CONCATENATE("R8C",'Mapa final'!$O$55),"")</f>
        <v/>
      </c>
      <c r="Z43" s="55" t="str">
        <f>IF(AND('Mapa final'!$Y$56="Baja",'Mapa final'!$AA$56="Moderado"),CONCATENATE("R8C",'Mapa final'!$O$56),"")</f>
        <v/>
      </c>
      <c r="AA43" s="56" t="str">
        <f>IF(AND('Mapa final'!$Y$57="Baja",'Mapa final'!$AA$57="Moderado"),CONCATENATE("R8C",'Mapa final'!$O$57),"")</f>
        <v/>
      </c>
      <c r="AB43" s="38" t="str">
        <f>IF(AND('Mapa final'!$Y$52="Baja",'Mapa final'!$AA$52="Mayor"),CONCATENATE("R8C",'Mapa final'!$O$52),"")</f>
        <v/>
      </c>
      <c r="AC43" s="39" t="str">
        <f>IF(AND('Mapa final'!$Y$53="Baja",'Mapa final'!$AA$53="Mayor"),CONCATENATE("R8C",'Mapa final'!$O$53),"")</f>
        <v/>
      </c>
      <c r="AD43" s="44" t="str">
        <f>IF(AND('Mapa final'!$Y$54="Baja",'Mapa final'!$AA$54="Mayor"),CONCATENATE("R8C",'Mapa final'!$O$54),"")</f>
        <v/>
      </c>
      <c r="AE43" s="44" t="str">
        <f>IF(AND('Mapa final'!$Y$55="Baja",'Mapa final'!$AA$55="Mayor"),CONCATENATE("R8C",'Mapa final'!$O$55),"")</f>
        <v/>
      </c>
      <c r="AF43" s="44" t="str">
        <f>IF(AND('Mapa final'!$Y$56="Baja",'Mapa final'!$AA$56="Mayor"),CONCATENATE("R8C",'Mapa final'!$O$56),"")</f>
        <v/>
      </c>
      <c r="AG43" s="40" t="str">
        <f>IF(AND('Mapa final'!$Y$57="Baja",'Mapa final'!$AA$57="Mayor"),CONCATENATE("R8C",'Mapa final'!$O$57),"")</f>
        <v/>
      </c>
      <c r="AH43" s="41" t="str">
        <f>IF(AND('Mapa final'!$Y$52="Baja",'Mapa final'!$AA$52="Catastrófico"),CONCATENATE("R8C",'Mapa final'!$O$52),"")</f>
        <v/>
      </c>
      <c r="AI43" s="42" t="str">
        <f>IF(AND('Mapa final'!$Y$53="Baja",'Mapa final'!$AA$53="Catastrófico"),CONCATENATE("R8C",'Mapa final'!$O$53),"")</f>
        <v/>
      </c>
      <c r="AJ43" s="42" t="str">
        <f>IF(AND('Mapa final'!$Y$54="Baja",'Mapa final'!$AA$54="Catastrófico"),CONCATENATE("R8C",'Mapa final'!$O$54),"")</f>
        <v/>
      </c>
      <c r="AK43" s="42" t="str">
        <f>IF(AND('Mapa final'!$Y$55="Baja",'Mapa final'!$AA$55="Catastrófico"),CONCATENATE("R8C",'Mapa final'!$O$55),"")</f>
        <v/>
      </c>
      <c r="AL43" s="42" t="str">
        <f>IF(AND('Mapa final'!$Y$56="Baja",'Mapa final'!$AA$56="Catastrófico"),CONCATENATE("R8C",'Mapa final'!$O$56),"")</f>
        <v/>
      </c>
      <c r="AM43" s="43" t="str">
        <f>IF(AND('Mapa final'!$Y$57="Baja",'Mapa final'!$AA$57="Catastrófico"),CONCATENATE("R8C",'Mapa final'!$O$57),"")</f>
        <v/>
      </c>
      <c r="AN43" s="70"/>
      <c r="AO43" s="433"/>
      <c r="AP43" s="434"/>
      <c r="AQ43" s="434"/>
      <c r="AR43" s="434"/>
      <c r="AS43" s="434"/>
      <c r="AT43" s="435"/>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row>
    <row r="44" spans="1:80" ht="15" customHeight="1" x14ac:dyDescent="0.25">
      <c r="A44" s="70"/>
      <c r="B44" s="311"/>
      <c r="C44" s="311"/>
      <c r="D44" s="312"/>
      <c r="E44" s="412"/>
      <c r="F44" s="413"/>
      <c r="G44" s="413"/>
      <c r="H44" s="413"/>
      <c r="I44" s="411"/>
      <c r="J44" s="63" t="str">
        <f>IF(AND('Mapa final'!$Y$58="Baja",'Mapa final'!$AA$58="Leve"),CONCATENATE("R9C",'Mapa final'!$O$58),"")</f>
        <v/>
      </c>
      <c r="K44" s="64" t="str">
        <f>IF(AND('Mapa final'!$Y$59="Baja",'Mapa final'!$AA$59="Leve"),CONCATENATE("R9C",'Mapa final'!$O$59),"")</f>
        <v/>
      </c>
      <c r="L44" s="64" t="str">
        <f>IF(AND('Mapa final'!$Y$60="Baja",'Mapa final'!$AA$60="Leve"),CONCATENATE("R9C",'Mapa final'!$O$60),"")</f>
        <v/>
      </c>
      <c r="M44" s="64" t="str">
        <f>IF(AND('Mapa final'!$Y$61="Baja",'Mapa final'!$AA$61="Leve"),CONCATENATE("R9C",'Mapa final'!$O$61),"")</f>
        <v/>
      </c>
      <c r="N44" s="64" t="str">
        <f>IF(AND('Mapa final'!$Y$62="Baja",'Mapa final'!$AA$62="Leve"),CONCATENATE("R9C",'Mapa final'!$O$62),"")</f>
        <v/>
      </c>
      <c r="O44" s="65" t="str">
        <f>IF(AND('Mapa final'!$Y$63="Baja",'Mapa final'!$AA$63="Leve"),CONCATENATE("R9C",'Mapa final'!$O$63),"")</f>
        <v/>
      </c>
      <c r="P44" s="54" t="str">
        <f>IF(AND('Mapa final'!$Y$58="Baja",'Mapa final'!$AA$58="Menor"),CONCATENATE("R9C",'Mapa final'!$O$58),"")</f>
        <v/>
      </c>
      <c r="Q44" s="55" t="str">
        <f>IF(AND('Mapa final'!$Y$59="Baja",'Mapa final'!$AA$59="Menor"),CONCATENATE("R9C",'Mapa final'!$O$59),"")</f>
        <v/>
      </c>
      <c r="R44" s="55" t="str">
        <f>IF(AND('Mapa final'!$Y$60="Baja",'Mapa final'!$AA$60="Menor"),CONCATENATE("R9C",'Mapa final'!$O$60),"")</f>
        <v/>
      </c>
      <c r="S44" s="55" t="str">
        <f>IF(AND('Mapa final'!$Y$61="Baja",'Mapa final'!$AA$61="Menor"),CONCATENATE("R9C",'Mapa final'!$O$61),"")</f>
        <v/>
      </c>
      <c r="T44" s="55" t="str">
        <f>IF(AND('Mapa final'!$Y$62="Baja",'Mapa final'!$AA$62="Menor"),CONCATENATE("R9C",'Mapa final'!$O$62),"")</f>
        <v/>
      </c>
      <c r="U44" s="56" t="str">
        <f>IF(AND('Mapa final'!$Y$63="Baja",'Mapa final'!$AA$63="Menor"),CONCATENATE("R9C",'Mapa final'!$O$63),"")</f>
        <v/>
      </c>
      <c r="V44" s="54" t="str">
        <f>IF(AND('Mapa final'!$Y$58="Baja",'Mapa final'!$AA$58="Moderado"),CONCATENATE("R9C",'Mapa final'!$O$58),"")</f>
        <v/>
      </c>
      <c r="W44" s="55" t="str">
        <f>IF(AND('Mapa final'!$Y$59="Baja",'Mapa final'!$AA$59="Moderado"),CONCATENATE("R9C",'Mapa final'!$O$59),"")</f>
        <v/>
      </c>
      <c r="X44" s="55" t="str">
        <f>IF(AND('Mapa final'!$Y$60="Baja",'Mapa final'!$AA$60="Moderado"),CONCATENATE("R9C",'Mapa final'!$O$60),"")</f>
        <v/>
      </c>
      <c r="Y44" s="55" t="str">
        <f>IF(AND('Mapa final'!$Y$61="Baja",'Mapa final'!$AA$61="Moderado"),CONCATENATE("R9C",'Mapa final'!$O$61),"")</f>
        <v/>
      </c>
      <c r="Z44" s="55" t="str">
        <f>IF(AND('Mapa final'!$Y$62="Baja",'Mapa final'!$AA$62="Moderado"),CONCATENATE("R9C",'Mapa final'!$O$62),"")</f>
        <v/>
      </c>
      <c r="AA44" s="56" t="str">
        <f>IF(AND('Mapa final'!$Y$63="Baja",'Mapa final'!$AA$63="Moderado"),CONCATENATE("R9C",'Mapa final'!$O$63),"")</f>
        <v/>
      </c>
      <c r="AB44" s="38" t="str">
        <f>IF(AND('Mapa final'!$Y$58="Baja",'Mapa final'!$AA$58="Mayor"),CONCATENATE("R9C",'Mapa final'!$O$58),"")</f>
        <v/>
      </c>
      <c r="AC44" s="39" t="str">
        <f>IF(AND('Mapa final'!$Y$59="Baja",'Mapa final'!$AA$59="Mayor"),CONCATENATE("R9C",'Mapa final'!$O$59),"")</f>
        <v/>
      </c>
      <c r="AD44" s="44" t="str">
        <f>IF(AND('Mapa final'!$Y$60="Baja",'Mapa final'!$AA$60="Mayor"),CONCATENATE("R9C",'Mapa final'!$O$60),"")</f>
        <v/>
      </c>
      <c r="AE44" s="44" t="str">
        <f>IF(AND('Mapa final'!$Y$61="Baja",'Mapa final'!$AA$61="Mayor"),CONCATENATE("R9C",'Mapa final'!$O$61),"")</f>
        <v/>
      </c>
      <c r="AF44" s="44" t="str">
        <f>IF(AND('Mapa final'!$Y$62="Baja",'Mapa final'!$AA$62="Mayor"),CONCATENATE("R9C",'Mapa final'!$O$62),"")</f>
        <v/>
      </c>
      <c r="AG44" s="40" t="str">
        <f>IF(AND('Mapa final'!$Y$63="Baja",'Mapa final'!$AA$63="Mayor"),CONCATENATE("R9C",'Mapa final'!$O$63),"")</f>
        <v/>
      </c>
      <c r="AH44" s="41" t="str">
        <f>IF(AND('Mapa final'!$Y$58="Baja",'Mapa final'!$AA$58="Catastrófico"),CONCATENATE("R9C",'Mapa final'!$O$58),"")</f>
        <v/>
      </c>
      <c r="AI44" s="42" t="str">
        <f>IF(AND('Mapa final'!$Y$59="Baja",'Mapa final'!$AA$59="Catastrófico"),CONCATENATE("R9C",'Mapa final'!$O$59),"")</f>
        <v/>
      </c>
      <c r="AJ44" s="42" t="str">
        <f>IF(AND('Mapa final'!$Y$60="Baja",'Mapa final'!$AA$60="Catastrófico"),CONCATENATE("R9C",'Mapa final'!$O$60),"")</f>
        <v/>
      </c>
      <c r="AK44" s="42" t="str">
        <f>IF(AND('Mapa final'!$Y$61="Baja",'Mapa final'!$AA$61="Catastrófico"),CONCATENATE("R9C",'Mapa final'!$O$61),"")</f>
        <v/>
      </c>
      <c r="AL44" s="42" t="str">
        <f>IF(AND('Mapa final'!$Y$62="Baja",'Mapa final'!$AA$62="Catastrófico"),CONCATENATE("R9C",'Mapa final'!$O$62),"")</f>
        <v/>
      </c>
      <c r="AM44" s="43" t="str">
        <f>IF(AND('Mapa final'!$Y$63="Baja",'Mapa final'!$AA$63="Catastrófico"),CONCATENATE("R9C",'Mapa final'!$O$63),"")</f>
        <v/>
      </c>
      <c r="AN44" s="70"/>
      <c r="AO44" s="433"/>
      <c r="AP44" s="434"/>
      <c r="AQ44" s="434"/>
      <c r="AR44" s="434"/>
      <c r="AS44" s="434"/>
      <c r="AT44" s="435"/>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row>
    <row r="45" spans="1:80" ht="15.75" customHeight="1" thickBot="1" x14ac:dyDescent="0.3">
      <c r="A45" s="70"/>
      <c r="B45" s="311"/>
      <c r="C45" s="311"/>
      <c r="D45" s="312"/>
      <c r="E45" s="414"/>
      <c r="F45" s="415"/>
      <c r="G45" s="415"/>
      <c r="H45" s="415"/>
      <c r="I45" s="415"/>
      <c r="J45" s="66" t="str">
        <f>IF(AND('Mapa final'!$Y$64="Baja",'Mapa final'!$AA$64="Leve"),CONCATENATE("R10C",'Mapa final'!$O$64),"")</f>
        <v/>
      </c>
      <c r="K45" s="67" t="str">
        <f>IF(AND('Mapa final'!$Y$65="Baja",'Mapa final'!$AA$65="Leve"),CONCATENATE("R10C",'Mapa final'!$O$65),"")</f>
        <v/>
      </c>
      <c r="L45" s="67" t="str">
        <f>IF(AND('Mapa final'!$Y$66="Baja",'Mapa final'!$AA$66="Leve"),CONCATENATE("R10C",'Mapa final'!$O$66),"")</f>
        <v/>
      </c>
      <c r="M45" s="67" t="str">
        <f>IF(AND('Mapa final'!$Y$67="Baja",'Mapa final'!$AA$67="Leve"),CONCATENATE("R10C",'Mapa final'!$O$67),"")</f>
        <v/>
      </c>
      <c r="N45" s="67" t="str">
        <f>IF(AND('Mapa final'!$Y$68="Baja",'Mapa final'!$AA$68="Leve"),CONCATENATE("R10C",'Mapa final'!$O$68),"")</f>
        <v/>
      </c>
      <c r="O45" s="68" t="str">
        <f>IF(AND('Mapa final'!$Y$69="Baja",'Mapa final'!$AA$69="Leve"),CONCATENATE("R10C",'Mapa final'!$O$69),"")</f>
        <v/>
      </c>
      <c r="P45" s="54" t="str">
        <f>IF(AND('Mapa final'!$Y$64="Baja",'Mapa final'!$AA$64="Menor"),CONCATENATE("R10C",'Mapa final'!$O$64),"")</f>
        <v/>
      </c>
      <c r="Q45" s="55" t="str">
        <f>IF(AND('Mapa final'!$Y$65="Baja",'Mapa final'!$AA$65="Menor"),CONCATENATE("R10C",'Mapa final'!$O$65),"")</f>
        <v/>
      </c>
      <c r="R45" s="55" t="str">
        <f>IF(AND('Mapa final'!$Y$66="Baja",'Mapa final'!$AA$66="Menor"),CONCATENATE("R10C",'Mapa final'!$O$66),"")</f>
        <v/>
      </c>
      <c r="S45" s="55" t="str">
        <f>IF(AND('Mapa final'!$Y$67="Baja",'Mapa final'!$AA$67="Menor"),CONCATENATE("R10C",'Mapa final'!$O$67),"")</f>
        <v/>
      </c>
      <c r="T45" s="55" t="str">
        <f>IF(AND('Mapa final'!$Y$68="Baja",'Mapa final'!$AA$68="Menor"),CONCATENATE("R10C",'Mapa final'!$O$68),"")</f>
        <v/>
      </c>
      <c r="U45" s="56" t="str">
        <f>IF(AND('Mapa final'!$Y$69="Baja",'Mapa final'!$AA$69="Menor"),CONCATENATE("R10C",'Mapa final'!$O$69),"")</f>
        <v/>
      </c>
      <c r="V45" s="57" t="str">
        <f>IF(AND('Mapa final'!$Y$64="Baja",'Mapa final'!$AA$64="Moderado"),CONCATENATE("R10C",'Mapa final'!$O$64),"")</f>
        <v/>
      </c>
      <c r="W45" s="58" t="str">
        <f>IF(AND('Mapa final'!$Y$65="Baja",'Mapa final'!$AA$65="Moderado"),CONCATENATE("R10C",'Mapa final'!$O$65),"")</f>
        <v/>
      </c>
      <c r="X45" s="58" t="str">
        <f>IF(AND('Mapa final'!$Y$66="Baja",'Mapa final'!$AA$66="Moderado"),CONCATENATE("R10C",'Mapa final'!$O$66),"")</f>
        <v/>
      </c>
      <c r="Y45" s="58" t="str">
        <f>IF(AND('Mapa final'!$Y$67="Baja",'Mapa final'!$AA$67="Moderado"),CONCATENATE("R10C",'Mapa final'!$O$67),"")</f>
        <v/>
      </c>
      <c r="Z45" s="58" t="str">
        <f>IF(AND('Mapa final'!$Y$68="Baja",'Mapa final'!$AA$68="Moderado"),CONCATENATE("R10C",'Mapa final'!$O$68),"")</f>
        <v/>
      </c>
      <c r="AA45" s="59" t="str">
        <f>IF(AND('Mapa final'!$Y$69="Baja",'Mapa final'!$AA$69="Moderado"),CONCATENATE("R10C",'Mapa final'!$O$69),"")</f>
        <v/>
      </c>
      <c r="AB45" s="45" t="str">
        <f>IF(AND('Mapa final'!$Y$64="Baja",'Mapa final'!$AA$64="Mayor"),CONCATENATE("R10C",'Mapa final'!$O$64),"")</f>
        <v/>
      </c>
      <c r="AC45" s="46" t="str">
        <f>IF(AND('Mapa final'!$Y$65="Baja",'Mapa final'!$AA$65="Mayor"),CONCATENATE("R10C",'Mapa final'!$O$65),"")</f>
        <v/>
      </c>
      <c r="AD45" s="46" t="str">
        <f>IF(AND('Mapa final'!$Y$66="Baja",'Mapa final'!$AA$66="Mayor"),CONCATENATE("R10C",'Mapa final'!$O$66),"")</f>
        <v/>
      </c>
      <c r="AE45" s="46" t="str">
        <f>IF(AND('Mapa final'!$Y$67="Baja",'Mapa final'!$AA$67="Mayor"),CONCATENATE("R10C",'Mapa final'!$O$67),"")</f>
        <v/>
      </c>
      <c r="AF45" s="46" t="str">
        <f>IF(AND('Mapa final'!$Y$68="Baja",'Mapa final'!$AA$68="Mayor"),CONCATENATE("R10C",'Mapa final'!$O$68),"")</f>
        <v/>
      </c>
      <c r="AG45" s="47" t="str">
        <f>IF(AND('Mapa final'!$Y$69="Baja",'Mapa final'!$AA$69="Mayor"),CONCATENATE("R10C",'Mapa final'!$O$69),"")</f>
        <v/>
      </c>
      <c r="AH45" s="48" t="str">
        <f>IF(AND('Mapa final'!$Y$64="Baja",'Mapa final'!$AA$64="Catastrófico"),CONCATENATE("R10C",'Mapa final'!$O$64),"")</f>
        <v/>
      </c>
      <c r="AI45" s="49" t="str">
        <f>IF(AND('Mapa final'!$Y$65="Baja",'Mapa final'!$AA$65="Catastrófico"),CONCATENATE("R10C",'Mapa final'!$O$65),"")</f>
        <v/>
      </c>
      <c r="AJ45" s="49" t="str">
        <f>IF(AND('Mapa final'!$Y$66="Baja",'Mapa final'!$AA$66="Catastrófico"),CONCATENATE("R10C",'Mapa final'!$O$66),"")</f>
        <v/>
      </c>
      <c r="AK45" s="49" t="str">
        <f>IF(AND('Mapa final'!$Y$67="Baja",'Mapa final'!$AA$67="Catastrófico"),CONCATENATE("R10C",'Mapa final'!$O$67),"")</f>
        <v/>
      </c>
      <c r="AL45" s="49" t="str">
        <f>IF(AND('Mapa final'!$Y$68="Baja",'Mapa final'!$AA$68="Catastrófico"),CONCATENATE("R10C",'Mapa final'!$O$68),"")</f>
        <v/>
      </c>
      <c r="AM45" s="50" t="str">
        <f>IF(AND('Mapa final'!$Y$69="Baja",'Mapa final'!$AA$69="Catastrófico"),CONCATENATE("R10C",'Mapa final'!$O$69),"")</f>
        <v/>
      </c>
      <c r="AN45" s="70"/>
      <c r="AO45" s="436"/>
      <c r="AP45" s="437"/>
      <c r="AQ45" s="437"/>
      <c r="AR45" s="437"/>
      <c r="AS45" s="437"/>
      <c r="AT45" s="438"/>
    </row>
    <row r="46" spans="1:80" ht="46.5" customHeight="1" x14ac:dyDescent="0.35">
      <c r="A46" s="70"/>
      <c r="B46" s="311"/>
      <c r="C46" s="311"/>
      <c r="D46" s="312"/>
      <c r="E46" s="408" t="s">
        <v>113</v>
      </c>
      <c r="F46" s="409"/>
      <c r="G46" s="409"/>
      <c r="H46" s="409"/>
      <c r="I46" s="427"/>
      <c r="J46" s="60" t="str">
        <f>IF(AND('Mapa final'!$Y$10="Muy Baja",'Mapa final'!$AA$10="Leve"),CONCATENATE("R1C",'Mapa final'!$O$10),"")</f>
        <v/>
      </c>
      <c r="K46" s="61" t="str">
        <f>IF(AND('Mapa final'!$Y$11="Muy Baja",'Mapa final'!$AA$11="Leve"),CONCATENATE("R1C",'Mapa final'!$O$11),"")</f>
        <v/>
      </c>
      <c r="L46" s="61" t="str">
        <f>IF(AND('Mapa final'!$Y$12="Muy Baja",'Mapa final'!$AA$12="Leve"),CONCATENATE("R1C",'Mapa final'!$O$12),"")</f>
        <v/>
      </c>
      <c r="M46" s="61" t="str">
        <f>IF(AND('Mapa final'!$Y$13="Muy Baja",'Mapa final'!$AA$13="Leve"),CONCATENATE("R1C",'Mapa final'!$O$13),"")</f>
        <v/>
      </c>
      <c r="N46" s="61" t="str">
        <f>IF(AND('Mapa final'!$Y$14="Muy Baja",'Mapa final'!$AA$14="Leve"),CONCATENATE("R1C",'Mapa final'!$O$14),"")</f>
        <v/>
      </c>
      <c r="O46" s="62" t="str">
        <f>IF(AND('Mapa final'!$Y$15="Muy Baja",'Mapa final'!$AA$15="Leve"),CONCATENATE("R1C",'Mapa final'!$O$15),"")</f>
        <v/>
      </c>
      <c r="P46" s="60" t="str">
        <f>IF(AND('Mapa final'!$Y$10="Muy Baja",'Mapa final'!$AA$10="Menor"),CONCATENATE("R1C",'Mapa final'!$O$10),"")</f>
        <v/>
      </c>
      <c r="Q46" s="61" t="str">
        <f>IF(AND('Mapa final'!$Y$11="Muy Baja",'Mapa final'!$AA$11="Menor"),CONCATENATE("R1C",'Mapa final'!$O$11),"")</f>
        <v/>
      </c>
      <c r="R46" s="61" t="str">
        <f>IF(AND('Mapa final'!$Y$12="Muy Baja",'Mapa final'!$AA$12="Menor"),CONCATENATE("R1C",'Mapa final'!$O$12),"")</f>
        <v/>
      </c>
      <c r="S46" s="61" t="str">
        <f>IF(AND('Mapa final'!$Y$13="Muy Baja",'Mapa final'!$AA$13="Menor"),CONCATENATE("R1C",'Mapa final'!$O$13),"")</f>
        <v/>
      </c>
      <c r="T46" s="61" t="str">
        <f>IF(AND('Mapa final'!$Y$14="Muy Baja",'Mapa final'!$AA$14="Menor"),CONCATENATE("R1C",'Mapa final'!$O$14),"")</f>
        <v/>
      </c>
      <c r="U46" s="62" t="str">
        <f>IF(AND('Mapa final'!$Y$15="Muy Baja",'Mapa final'!$AA$15="Menor"),CONCATENATE("R1C",'Mapa final'!$O$15),"")</f>
        <v/>
      </c>
      <c r="V46" s="51" t="str">
        <f>IF(AND('Mapa final'!$Y$10="Muy Baja",'Mapa final'!$AA$10="Moderado"),CONCATENATE("R1C",'Mapa final'!$O$10),"")</f>
        <v/>
      </c>
      <c r="W46" s="69" t="str">
        <f>IF(AND('Mapa final'!$Y$11="Muy Baja",'Mapa final'!$AA$11="Moderado"),CONCATENATE("R1C",'Mapa final'!$O$11),"")</f>
        <v/>
      </c>
      <c r="X46" s="52" t="str">
        <f>IF(AND('Mapa final'!$Y$12="Muy Baja",'Mapa final'!$AA$12="Moderado"),CONCATENATE("R1C",'Mapa final'!$O$12),"")</f>
        <v/>
      </c>
      <c r="Y46" s="52" t="str">
        <f>IF(AND('Mapa final'!$Y$13="Muy Baja",'Mapa final'!$AA$13="Moderado"),CONCATENATE("R1C",'Mapa final'!$O$13),"")</f>
        <v/>
      </c>
      <c r="Z46" s="52" t="str">
        <f>IF(AND('Mapa final'!$Y$14="Muy Baja",'Mapa final'!$AA$14="Moderado"),CONCATENATE("R1C",'Mapa final'!$O$14),"")</f>
        <v/>
      </c>
      <c r="AA46" s="53" t="str">
        <f>IF(AND('Mapa final'!$Y$15="Muy Baja",'Mapa final'!$AA$15="Moderado"),CONCATENATE("R1C",'Mapa final'!$O$15),"")</f>
        <v/>
      </c>
      <c r="AB46" s="32" t="str">
        <f>IF(AND('Mapa final'!$Y$10="Muy Baja",'Mapa final'!$AA$10="Mayor"),CONCATENATE("R1C",'Mapa final'!$O$10),"")</f>
        <v/>
      </c>
      <c r="AC46" s="33" t="str">
        <f>IF(AND('Mapa final'!$Y$11="Muy Baja",'Mapa final'!$AA$11="Mayor"),CONCATENATE("R1C",'Mapa final'!$O$11),"")</f>
        <v/>
      </c>
      <c r="AD46" s="33" t="str">
        <f>IF(AND('Mapa final'!$Y$12="Muy Baja",'Mapa final'!$AA$12="Mayor"),CONCATENATE("R1C",'Mapa final'!$O$12),"")</f>
        <v/>
      </c>
      <c r="AE46" s="33" t="str">
        <f>IF(AND('Mapa final'!$Y$13="Muy Baja",'Mapa final'!$AA$13="Mayor"),CONCATENATE("R1C",'Mapa final'!$O$13),"")</f>
        <v/>
      </c>
      <c r="AF46" s="33" t="str">
        <f>IF(AND('Mapa final'!$Y$14="Muy Baja",'Mapa final'!$AA$14="Mayor"),CONCATENATE("R1C",'Mapa final'!$O$14),"")</f>
        <v/>
      </c>
      <c r="AG46" s="34" t="str">
        <f>IF(AND('Mapa final'!$Y$15="Muy Baja",'Mapa final'!$AA$15="Mayor"),CONCATENATE("R1C",'Mapa final'!$O$15),"")</f>
        <v/>
      </c>
      <c r="AH46" s="35" t="str">
        <f>IF(AND('Mapa final'!$Y$10="Muy Baja",'Mapa final'!$AA$10="Catastrófico"),CONCATENATE("R1C",'Mapa final'!$O$10),"")</f>
        <v/>
      </c>
      <c r="AI46" s="36" t="str">
        <f>IF(AND('Mapa final'!$Y$11="Muy Baja",'Mapa final'!$AA$11="Catastrófico"),CONCATENATE("R1C",'Mapa final'!$O$11),"")</f>
        <v/>
      </c>
      <c r="AJ46" s="36" t="str">
        <f>IF(AND('Mapa final'!$Y$12="Muy Baja",'Mapa final'!$AA$12="Catastrófico"),CONCATENATE("R1C",'Mapa final'!$O$12),"")</f>
        <v/>
      </c>
      <c r="AK46" s="36" t="str">
        <f>IF(AND('Mapa final'!$Y$13="Muy Baja",'Mapa final'!$AA$13="Catastrófico"),CONCATENATE("R1C",'Mapa final'!$O$13),"")</f>
        <v/>
      </c>
      <c r="AL46" s="36" t="str">
        <f>IF(AND('Mapa final'!$Y$14="Muy Baja",'Mapa final'!$AA$14="Catastrófico"),CONCATENATE("R1C",'Mapa final'!$O$14),"")</f>
        <v/>
      </c>
      <c r="AM46" s="37" t="str">
        <f>IF(AND('Mapa final'!$Y$15="Muy Baja",'Mapa final'!$AA$15="Catastrófico"),CONCATENATE("R1C",'Mapa final'!$O$15),"")</f>
        <v/>
      </c>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row>
    <row r="47" spans="1:80" ht="46.5" customHeight="1" x14ac:dyDescent="0.25">
      <c r="A47" s="70"/>
      <c r="B47" s="311"/>
      <c r="C47" s="311"/>
      <c r="D47" s="312"/>
      <c r="E47" s="410"/>
      <c r="F47" s="411"/>
      <c r="G47" s="411"/>
      <c r="H47" s="411"/>
      <c r="I47" s="428"/>
      <c r="J47" s="63" t="str">
        <f>IF(AND('Mapa final'!$Y$16="Muy Baja",'Mapa final'!$AA$16="Leve"),CONCATENATE("R2C",'Mapa final'!$O$16),"")</f>
        <v/>
      </c>
      <c r="K47" s="64" t="str">
        <f>IF(AND('Mapa final'!$Y$17="Muy Baja",'Mapa final'!$AA$17="Leve"),CONCATENATE("R2C",'Mapa final'!$O$17),"")</f>
        <v/>
      </c>
      <c r="L47" s="64" t="str">
        <f>IF(AND('Mapa final'!$Y$18="Muy Baja",'Mapa final'!$AA$18="Leve"),CONCATENATE("R2C",'Mapa final'!$O$18),"")</f>
        <v/>
      </c>
      <c r="M47" s="64" t="str">
        <f>IF(AND('Mapa final'!$Y$19="Muy Baja",'Mapa final'!$AA$19="Leve"),CONCATENATE("R2C",'Mapa final'!$O$19),"")</f>
        <v/>
      </c>
      <c r="N47" s="64" t="str">
        <f>IF(AND('Mapa final'!$Y$20="Muy Baja",'Mapa final'!$AA$20="Leve"),CONCATENATE("R2C",'Mapa final'!$O$20),"")</f>
        <v/>
      </c>
      <c r="O47" s="65" t="str">
        <f>IF(AND('Mapa final'!$Y$21="Muy Baja",'Mapa final'!$AA$21="Leve"),CONCATENATE("R2C",'Mapa final'!$O$21),"")</f>
        <v/>
      </c>
      <c r="P47" s="63" t="str">
        <f>IF(AND('Mapa final'!$Y$16="Muy Baja",'Mapa final'!$AA$16="Menor"),CONCATENATE("R2C",'Mapa final'!$O$16),"")</f>
        <v/>
      </c>
      <c r="Q47" s="64" t="str">
        <f>IF(AND('Mapa final'!$Y$17="Muy Baja",'Mapa final'!$AA$17="Menor"),CONCATENATE("R2C",'Mapa final'!$O$17),"")</f>
        <v/>
      </c>
      <c r="R47" s="64" t="str">
        <f>IF(AND('Mapa final'!$Y$18="Muy Baja",'Mapa final'!$AA$18="Menor"),CONCATENATE("R2C",'Mapa final'!$O$18),"")</f>
        <v/>
      </c>
      <c r="S47" s="64" t="str">
        <f>IF(AND('Mapa final'!$Y$19="Muy Baja",'Mapa final'!$AA$19="Menor"),CONCATENATE("R2C",'Mapa final'!$O$19),"")</f>
        <v/>
      </c>
      <c r="T47" s="64" t="str">
        <f>IF(AND('Mapa final'!$Y$20="Muy Baja",'Mapa final'!$AA$20="Menor"),CONCATENATE("R2C",'Mapa final'!$O$20),"")</f>
        <v/>
      </c>
      <c r="U47" s="65" t="str">
        <f>IF(AND('Mapa final'!$Y$21="Muy Baja",'Mapa final'!$AA$21="Menor"),CONCATENATE("R2C",'Mapa final'!$O$21),"")</f>
        <v/>
      </c>
      <c r="V47" s="54" t="str">
        <f>IF(AND('Mapa final'!$Y$16="Muy Baja",'Mapa final'!$AA$16="Moderado"),CONCATENATE("R2C",'Mapa final'!$O$16),"")</f>
        <v/>
      </c>
      <c r="W47" s="55" t="str">
        <f>IF(AND('Mapa final'!$Y$17="Muy Baja",'Mapa final'!$AA$17="Moderado"),CONCATENATE("R2C",'Mapa final'!$O$17),"")</f>
        <v/>
      </c>
      <c r="X47" s="55" t="str">
        <f>IF(AND('Mapa final'!$Y$18="Muy Baja",'Mapa final'!$AA$18="Moderado"),CONCATENATE("R2C",'Mapa final'!$O$18),"")</f>
        <v/>
      </c>
      <c r="Y47" s="55" t="str">
        <f>IF(AND('Mapa final'!$Y$19="Muy Baja",'Mapa final'!$AA$19="Moderado"),CONCATENATE("R2C",'Mapa final'!$O$19),"")</f>
        <v/>
      </c>
      <c r="Z47" s="55" t="str">
        <f>IF(AND('Mapa final'!$Y$20="Muy Baja",'Mapa final'!$AA$20="Moderado"),CONCATENATE("R2C",'Mapa final'!$O$20),"")</f>
        <v/>
      </c>
      <c r="AA47" s="56" t="str">
        <f>IF(AND('Mapa final'!$Y$21="Muy Baja",'Mapa final'!$AA$21="Moderado"),CONCATENATE("R2C",'Mapa final'!$O$21),"")</f>
        <v/>
      </c>
      <c r="AB47" s="38" t="str">
        <f>IF(AND('Mapa final'!$Y$16="Muy Baja",'Mapa final'!$AA$16="Mayor"),CONCATENATE("R2C",'Mapa final'!$O$16),"")</f>
        <v/>
      </c>
      <c r="AC47" s="39" t="str">
        <f>IF(AND('Mapa final'!$Y$17="Muy Baja",'Mapa final'!$AA$17="Mayor"),CONCATENATE("R2C",'Mapa final'!$O$17),"")</f>
        <v/>
      </c>
      <c r="AD47" s="39" t="str">
        <f>IF(AND('Mapa final'!$Y$18="Muy Baja",'Mapa final'!$AA$18="Mayor"),CONCATENATE("R2C",'Mapa final'!$O$18),"")</f>
        <v/>
      </c>
      <c r="AE47" s="39" t="str">
        <f>IF(AND('Mapa final'!$Y$19="Muy Baja",'Mapa final'!$AA$19="Mayor"),CONCATENATE("R2C",'Mapa final'!$O$19),"")</f>
        <v/>
      </c>
      <c r="AF47" s="39" t="str">
        <f>IF(AND('Mapa final'!$Y$20="Muy Baja",'Mapa final'!$AA$20="Mayor"),CONCATENATE("R2C",'Mapa final'!$O$20),"")</f>
        <v/>
      </c>
      <c r="AG47" s="40" t="str">
        <f>IF(AND('Mapa final'!$Y$21="Muy Baja",'Mapa final'!$AA$21="Mayor"),CONCATENATE("R2C",'Mapa final'!$O$21),"")</f>
        <v/>
      </c>
      <c r="AH47" s="41" t="str">
        <f>IF(AND('Mapa final'!$Y$16="Muy Baja",'Mapa final'!$AA$16="Catastrófico"),CONCATENATE("R2C",'Mapa final'!$O$16),"")</f>
        <v/>
      </c>
      <c r="AI47" s="42" t="str">
        <f>IF(AND('Mapa final'!$Y$17="Muy Baja",'Mapa final'!$AA$17="Catastrófico"),CONCATENATE("R2C",'Mapa final'!$O$17),"")</f>
        <v/>
      </c>
      <c r="AJ47" s="42" t="str">
        <f>IF(AND('Mapa final'!$Y$18="Muy Baja",'Mapa final'!$AA$18="Catastrófico"),CONCATENATE("R2C",'Mapa final'!$O$18),"")</f>
        <v/>
      </c>
      <c r="AK47" s="42" t="str">
        <f>IF(AND('Mapa final'!$Y$19="Muy Baja",'Mapa final'!$AA$19="Catastrófico"),CONCATENATE("R2C",'Mapa final'!$O$19),"")</f>
        <v/>
      </c>
      <c r="AL47" s="42" t="str">
        <f>IF(AND('Mapa final'!$Y$20="Muy Baja",'Mapa final'!$AA$20="Catastrófico"),CONCATENATE("R2C",'Mapa final'!$O$20),"")</f>
        <v/>
      </c>
      <c r="AM47" s="43" t="str">
        <f>IF(AND('Mapa final'!$Y$21="Muy Baja",'Mapa final'!$AA$21="Catastrófico"),CONCATENATE("R2C",'Mapa final'!$O$21),"")</f>
        <v/>
      </c>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row>
    <row r="48" spans="1:80" ht="15" customHeight="1" x14ac:dyDescent="0.25">
      <c r="A48" s="70"/>
      <c r="B48" s="311"/>
      <c r="C48" s="311"/>
      <c r="D48" s="312"/>
      <c r="E48" s="410"/>
      <c r="F48" s="411"/>
      <c r="G48" s="411"/>
      <c r="H48" s="411"/>
      <c r="I48" s="428"/>
      <c r="J48" s="63" t="str">
        <f>IF(AND('Mapa final'!$Y$22="Muy Baja",'Mapa final'!$AA$22="Leve"),CONCATENATE("R3C",'Mapa final'!$O$22),"")</f>
        <v/>
      </c>
      <c r="K48" s="64" t="str">
        <f>IF(AND('Mapa final'!$Y$23="Muy Baja",'Mapa final'!$AA$23="Leve"),CONCATENATE("R3C",'Mapa final'!$O$23),"")</f>
        <v/>
      </c>
      <c r="L48" s="64" t="str">
        <f>IF(AND('Mapa final'!$Y$24="Muy Baja",'Mapa final'!$AA$24="Leve"),CONCATENATE("R3C",'Mapa final'!$O$24),"")</f>
        <v/>
      </c>
      <c r="M48" s="64" t="str">
        <f>IF(AND('Mapa final'!$Y$25="Muy Baja",'Mapa final'!$AA$25="Leve"),CONCATENATE("R3C",'Mapa final'!$O$25),"")</f>
        <v/>
      </c>
      <c r="N48" s="64" t="str">
        <f>IF(AND('Mapa final'!$Y$26="Muy Baja",'Mapa final'!$AA$26="Leve"),CONCATENATE("R3C",'Mapa final'!$O$26),"")</f>
        <v/>
      </c>
      <c r="O48" s="65" t="str">
        <f>IF(AND('Mapa final'!$Y$27="Muy Baja",'Mapa final'!$AA$27="Leve"),CONCATENATE("R3C",'Mapa final'!$O$27),"")</f>
        <v/>
      </c>
      <c r="P48" s="63" t="str">
        <f>IF(AND('Mapa final'!$Y$22="Muy Baja",'Mapa final'!$AA$22="Menor"),CONCATENATE("R3C",'Mapa final'!$O$22),"")</f>
        <v/>
      </c>
      <c r="Q48" s="64" t="str">
        <f>IF(AND('Mapa final'!$Y$23="Muy Baja",'Mapa final'!$AA$23="Menor"),CONCATENATE("R3C",'Mapa final'!$O$23),"")</f>
        <v/>
      </c>
      <c r="R48" s="64" t="str">
        <f>IF(AND('Mapa final'!$Y$24="Muy Baja",'Mapa final'!$AA$24="Menor"),CONCATENATE("R3C",'Mapa final'!$O$24),"")</f>
        <v/>
      </c>
      <c r="S48" s="64" t="str">
        <f>IF(AND('Mapa final'!$Y$25="Muy Baja",'Mapa final'!$AA$25="Menor"),CONCATENATE("R3C",'Mapa final'!$O$25),"")</f>
        <v/>
      </c>
      <c r="T48" s="64" t="str">
        <f>IF(AND('Mapa final'!$Y$26="Muy Baja",'Mapa final'!$AA$26="Menor"),CONCATENATE("R3C",'Mapa final'!$O$26),"")</f>
        <v/>
      </c>
      <c r="U48" s="65" t="str">
        <f>IF(AND('Mapa final'!$Y$27="Muy Baja",'Mapa final'!$AA$27="Menor"),CONCATENATE("R3C",'Mapa final'!$O$27),"")</f>
        <v/>
      </c>
      <c r="V48" s="54" t="str">
        <f>IF(AND('Mapa final'!$Y$22="Muy Baja",'Mapa final'!$AA$22="Moderado"),CONCATENATE("R3C",'Mapa final'!$O$22),"")</f>
        <v/>
      </c>
      <c r="W48" s="55" t="str">
        <f>IF(AND('Mapa final'!$Y$23="Muy Baja",'Mapa final'!$AA$23="Moderado"),CONCATENATE("R3C",'Mapa final'!$O$23),"")</f>
        <v/>
      </c>
      <c r="X48" s="55" t="str">
        <f>IF(AND('Mapa final'!$Y$24="Muy Baja",'Mapa final'!$AA$24="Moderado"),CONCATENATE("R3C",'Mapa final'!$O$24),"")</f>
        <v/>
      </c>
      <c r="Y48" s="55" t="str">
        <f>IF(AND('Mapa final'!$Y$25="Muy Baja",'Mapa final'!$AA$25="Moderado"),CONCATENATE("R3C",'Mapa final'!$O$25),"")</f>
        <v/>
      </c>
      <c r="Z48" s="55" t="str">
        <f>IF(AND('Mapa final'!$Y$26="Muy Baja",'Mapa final'!$AA$26="Moderado"),CONCATENATE("R3C",'Mapa final'!$O$26),"")</f>
        <v/>
      </c>
      <c r="AA48" s="56" t="str">
        <f>IF(AND('Mapa final'!$Y$27="Muy Baja",'Mapa final'!$AA$27="Moderado"),CONCATENATE("R3C",'Mapa final'!$O$27),"")</f>
        <v/>
      </c>
      <c r="AB48" s="38" t="str">
        <f>IF(AND('Mapa final'!$Y$22="Muy Baja",'Mapa final'!$AA$22="Mayor"),CONCATENATE("R3C",'Mapa final'!$O$22),"")</f>
        <v/>
      </c>
      <c r="AC48" s="39" t="str">
        <f>IF(AND('Mapa final'!$Y$23="Muy Baja",'Mapa final'!$AA$23="Mayor"),CONCATENATE("R3C",'Mapa final'!$O$23),"")</f>
        <v/>
      </c>
      <c r="AD48" s="39" t="str">
        <f>IF(AND('Mapa final'!$Y$24="Muy Baja",'Mapa final'!$AA$24="Mayor"),CONCATENATE("R3C",'Mapa final'!$O$24),"")</f>
        <v/>
      </c>
      <c r="AE48" s="39" t="str">
        <f>IF(AND('Mapa final'!$Y$25="Muy Baja",'Mapa final'!$AA$25="Mayor"),CONCATENATE("R3C",'Mapa final'!$O$25),"")</f>
        <v/>
      </c>
      <c r="AF48" s="39" t="str">
        <f>IF(AND('Mapa final'!$Y$26="Muy Baja",'Mapa final'!$AA$26="Mayor"),CONCATENATE("R3C",'Mapa final'!$O$26),"")</f>
        <v/>
      </c>
      <c r="AG48" s="40" t="str">
        <f>IF(AND('Mapa final'!$Y$27="Muy Baja",'Mapa final'!$AA$27="Mayor"),CONCATENATE("R3C",'Mapa final'!$O$27),"")</f>
        <v/>
      </c>
      <c r="AH48" s="41" t="str">
        <f>IF(AND('Mapa final'!$Y$22="Muy Baja",'Mapa final'!$AA$22="Catastrófico"),CONCATENATE("R3C",'Mapa final'!$O$22),"")</f>
        <v/>
      </c>
      <c r="AI48" s="42" t="str">
        <f>IF(AND('Mapa final'!$Y$23="Muy Baja",'Mapa final'!$AA$23="Catastrófico"),CONCATENATE("R3C",'Mapa final'!$O$23),"")</f>
        <v/>
      </c>
      <c r="AJ48" s="42" t="str">
        <f>IF(AND('Mapa final'!$Y$24="Muy Baja",'Mapa final'!$AA$24="Catastrófico"),CONCATENATE("R3C",'Mapa final'!$O$24),"")</f>
        <v/>
      </c>
      <c r="AK48" s="42" t="str">
        <f>IF(AND('Mapa final'!$Y$25="Muy Baja",'Mapa final'!$AA$25="Catastrófico"),CONCATENATE("R3C",'Mapa final'!$O$25),"")</f>
        <v/>
      </c>
      <c r="AL48" s="42" t="str">
        <f>IF(AND('Mapa final'!$Y$26="Muy Baja",'Mapa final'!$AA$26="Catastrófico"),CONCATENATE("R3C",'Mapa final'!$O$26),"")</f>
        <v/>
      </c>
      <c r="AM48" s="43" t="str">
        <f>IF(AND('Mapa final'!$Y$27="Muy Baja",'Mapa final'!$AA$27="Catastrófico"),CONCATENATE("R3C",'Mapa final'!$O$27),"")</f>
        <v/>
      </c>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row>
    <row r="49" spans="1:80" ht="15" customHeight="1" x14ac:dyDescent="0.25">
      <c r="A49" s="70"/>
      <c r="B49" s="311"/>
      <c r="C49" s="311"/>
      <c r="D49" s="312"/>
      <c r="E49" s="412"/>
      <c r="F49" s="413"/>
      <c r="G49" s="413"/>
      <c r="H49" s="413"/>
      <c r="I49" s="428"/>
      <c r="J49" s="63" t="str">
        <f>IF(AND('Mapa final'!$Y$28="Muy Baja",'Mapa final'!$AA$28="Leve"),CONCATENATE("R4C",'Mapa final'!$O$28),"")</f>
        <v/>
      </c>
      <c r="K49" s="64" t="str">
        <f>IF(AND('Mapa final'!$Y$29="Muy Baja",'Mapa final'!$AA$29="Leve"),CONCATENATE("R4C",'Mapa final'!$O$29),"")</f>
        <v/>
      </c>
      <c r="L49" s="64" t="str">
        <f>IF(AND('Mapa final'!$Y$30="Muy Baja",'Mapa final'!$AA$30="Leve"),CONCATENATE("R4C",'Mapa final'!$O$30),"")</f>
        <v/>
      </c>
      <c r="M49" s="64" t="str">
        <f>IF(AND('Mapa final'!$Y$31="Muy Baja",'Mapa final'!$AA$31="Leve"),CONCATENATE("R4C",'Mapa final'!$O$31),"")</f>
        <v/>
      </c>
      <c r="N49" s="64" t="str">
        <f>IF(AND('Mapa final'!$Y$32="Muy Baja",'Mapa final'!$AA$32="Leve"),CONCATENATE("R4C",'Mapa final'!$O$32),"")</f>
        <v/>
      </c>
      <c r="O49" s="65" t="str">
        <f>IF(AND('Mapa final'!$Y$33="Muy Baja",'Mapa final'!$AA$33="Leve"),CONCATENATE("R4C",'Mapa final'!$O$33),"")</f>
        <v/>
      </c>
      <c r="P49" s="63" t="str">
        <f>IF(AND('Mapa final'!$Y$28="Muy Baja",'Mapa final'!$AA$28="Menor"),CONCATENATE("R4C",'Mapa final'!$O$28),"")</f>
        <v/>
      </c>
      <c r="Q49" s="64" t="str">
        <f>IF(AND('Mapa final'!$Y$29="Muy Baja",'Mapa final'!$AA$29="Menor"),CONCATENATE("R4C",'Mapa final'!$O$29),"")</f>
        <v/>
      </c>
      <c r="R49" s="64" t="str">
        <f>IF(AND('Mapa final'!$Y$30="Muy Baja",'Mapa final'!$AA$30="Menor"),CONCATENATE("R4C",'Mapa final'!$O$30),"")</f>
        <v/>
      </c>
      <c r="S49" s="64" t="str">
        <f>IF(AND('Mapa final'!$Y$31="Muy Baja",'Mapa final'!$AA$31="Menor"),CONCATENATE("R4C",'Mapa final'!$O$31),"")</f>
        <v/>
      </c>
      <c r="T49" s="64" t="str">
        <f>IF(AND('Mapa final'!$Y$32="Muy Baja",'Mapa final'!$AA$32="Menor"),CONCATENATE("R4C",'Mapa final'!$O$32),"")</f>
        <v/>
      </c>
      <c r="U49" s="65" t="str">
        <f>IF(AND('Mapa final'!$Y$33="Muy Baja",'Mapa final'!$AA$33="Menor"),CONCATENATE("R4C",'Mapa final'!$O$33),"")</f>
        <v/>
      </c>
      <c r="V49" s="54" t="str">
        <f>IF(AND('Mapa final'!$Y$28="Muy Baja",'Mapa final'!$AA$28="Moderado"),CONCATENATE("R4C",'Mapa final'!$O$28),"")</f>
        <v/>
      </c>
      <c r="W49" s="55" t="str">
        <f>IF(AND('Mapa final'!$Y$29="Muy Baja",'Mapa final'!$AA$29="Moderado"),CONCATENATE("R4C",'Mapa final'!$O$29),"")</f>
        <v/>
      </c>
      <c r="X49" s="55" t="str">
        <f>IF(AND('Mapa final'!$Y$30="Muy Baja",'Mapa final'!$AA$30="Moderado"),CONCATENATE("R4C",'Mapa final'!$O$30),"")</f>
        <v/>
      </c>
      <c r="Y49" s="55" t="str">
        <f>IF(AND('Mapa final'!$Y$31="Muy Baja",'Mapa final'!$AA$31="Moderado"),CONCATENATE("R4C",'Mapa final'!$O$31),"")</f>
        <v/>
      </c>
      <c r="Z49" s="55" t="str">
        <f>IF(AND('Mapa final'!$Y$32="Muy Baja",'Mapa final'!$AA$32="Moderado"),CONCATENATE("R4C",'Mapa final'!$O$32),"")</f>
        <v/>
      </c>
      <c r="AA49" s="56" t="str">
        <f>IF(AND('Mapa final'!$Y$33="Muy Baja",'Mapa final'!$AA$33="Moderado"),CONCATENATE("R4C",'Mapa final'!$O$33),"")</f>
        <v/>
      </c>
      <c r="AB49" s="38" t="str">
        <f>IF(AND('Mapa final'!$Y$28="Muy Baja",'Mapa final'!$AA$28="Mayor"),CONCATENATE("R4C",'Mapa final'!$O$28),"")</f>
        <v/>
      </c>
      <c r="AC49" s="39" t="str">
        <f>IF(AND('Mapa final'!$Y$29="Muy Baja",'Mapa final'!$AA$29="Mayor"),CONCATENATE("R4C",'Mapa final'!$O$29),"")</f>
        <v/>
      </c>
      <c r="AD49" s="39" t="str">
        <f>IF(AND('Mapa final'!$Y$30="Muy Baja",'Mapa final'!$AA$30="Mayor"),CONCATENATE("R4C",'Mapa final'!$O$30),"")</f>
        <v/>
      </c>
      <c r="AE49" s="39" t="str">
        <f>IF(AND('Mapa final'!$Y$31="Muy Baja",'Mapa final'!$AA$31="Mayor"),CONCATENATE("R4C",'Mapa final'!$O$31),"")</f>
        <v/>
      </c>
      <c r="AF49" s="39" t="str">
        <f>IF(AND('Mapa final'!$Y$32="Muy Baja",'Mapa final'!$AA$32="Mayor"),CONCATENATE("R4C",'Mapa final'!$O$32),"")</f>
        <v/>
      </c>
      <c r="AG49" s="40" t="str">
        <f>IF(AND('Mapa final'!$Y$33="Muy Baja",'Mapa final'!$AA$33="Mayor"),CONCATENATE("R4C",'Mapa final'!$O$33),"")</f>
        <v/>
      </c>
      <c r="AH49" s="41" t="str">
        <f>IF(AND('Mapa final'!$Y$28="Muy Baja",'Mapa final'!$AA$28="Catastrófico"),CONCATENATE("R4C",'Mapa final'!$O$28),"")</f>
        <v/>
      </c>
      <c r="AI49" s="42" t="str">
        <f>IF(AND('Mapa final'!$Y$29="Muy Baja",'Mapa final'!$AA$29="Catastrófico"),CONCATENATE("R4C",'Mapa final'!$O$29),"")</f>
        <v/>
      </c>
      <c r="AJ49" s="42" t="str">
        <f>IF(AND('Mapa final'!$Y$30="Muy Baja",'Mapa final'!$AA$30="Catastrófico"),CONCATENATE("R4C",'Mapa final'!$O$30),"")</f>
        <v/>
      </c>
      <c r="AK49" s="42" t="str">
        <f>IF(AND('Mapa final'!$Y$31="Muy Baja",'Mapa final'!$AA$31="Catastrófico"),CONCATENATE("R4C",'Mapa final'!$O$31),"")</f>
        <v/>
      </c>
      <c r="AL49" s="42" t="str">
        <f>IF(AND('Mapa final'!$Y$32="Muy Baja",'Mapa final'!$AA$32="Catastrófico"),CONCATENATE("R4C",'Mapa final'!$O$32),"")</f>
        <v/>
      </c>
      <c r="AM49" s="43" t="str">
        <f>IF(AND('Mapa final'!$Y$33="Muy Baja",'Mapa final'!$AA$33="Catastrófico"),CONCATENATE("R4C",'Mapa final'!$O$33),"")</f>
        <v/>
      </c>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row>
    <row r="50" spans="1:80" ht="15" customHeight="1" x14ac:dyDescent="0.25">
      <c r="A50" s="70"/>
      <c r="B50" s="311"/>
      <c r="C50" s="311"/>
      <c r="D50" s="312"/>
      <c r="E50" s="412"/>
      <c r="F50" s="413"/>
      <c r="G50" s="413"/>
      <c r="H50" s="413"/>
      <c r="I50" s="428"/>
      <c r="J50" s="63" t="str">
        <f>IF(AND('Mapa final'!$Y$34="Muy Baja",'Mapa final'!$AA$34="Leve"),CONCATENATE("R5C",'Mapa final'!$O$34),"")</f>
        <v/>
      </c>
      <c r="K50" s="64" t="str">
        <f>IF(AND('Mapa final'!$Y$35="Muy Baja",'Mapa final'!$AA$35="Leve"),CONCATENATE("R5C",'Mapa final'!$O$35),"")</f>
        <v/>
      </c>
      <c r="L50" s="64" t="str">
        <f>IF(AND('Mapa final'!$Y$36="Muy Baja",'Mapa final'!$AA$36="Leve"),CONCATENATE("R5C",'Mapa final'!$O$36),"")</f>
        <v/>
      </c>
      <c r="M50" s="64" t="str">
        <f>IF(AND('Mapa final'!$Y$37="Muy Baja",'Mapa final'!$AA$37="Leve"),CONCATENATE("R5C",'Mapa final'!$O$37),"")</f>
        <v/>
      </c>
      <c r="N50" s="64" t="str">
        <f>IF(AND('Mapa final'!$Y$38="Muy Baja",'Mapa final'!$AA$38="Leve"),CONCATENATE("R5C",'Mapa final'!$O$38),"")</f>
        <v/>
      </c>
      <c r="O50" s="65" t="str">
        <f>IF(AND('Mapa final'!$Y$39="Muy Baja",'Mapa final'!$AA$39="Leve"),CONCATENATE("R5C",'Mapa final'!$O$39),"")</f>
        <v/>
      </c>
      <c r="P50" s="63" t="str">
        <f>IF(AND('Mapa final'!$Y$34="Muy Baja",'Mapa final'!$AA$34="Menor"),CONCATENATE("R5C",'Mapa final'!$O$34),"")</f>
        <v/>
      </c>
      <c r="Q50" s="64" t="str">
        <f>IF(AND('Mapa final'!$Y$35="Muy Baja",'Mapa final'!$AA$35="Menor"),CONCATENATE("R5C",'Mapa final'!$O$35),"")</f>
        <v/>
      </c>
      <c r="R50" s="64" t="str">
        <f>IF(AND('Mapa final'!$Y$36="Muy Baja",'Mapa final'!$AA$36="Menor"),CONCATENATE("R5C",'Mapa final'!$O$36),"")</f>
        <v/>
      </c>
      <c r="S50" s="64" t="str">
        <f>IF(AND('Mapa final'!$Y$37="Muy Baja",'Mapa final'!$AA$37="Menor"),CONCATENATE("R5C",'Mapa final'!$O$37),"")</f>
        <v/>
      </c>
      <c r="T50" s="64" t="str">
        <f>IF(AND('Mapa final'!$Y$38="Muy Baja",'Mapa final'!$AA$38="Menor"),CONCATENATE("R5C",'Mapa final'!$O$38),"")</f>
        <v/>
      </c>
      <c r="U50" s="65" t="str">
        <f>IF(AND('Mapa final'!$Y$39="Muy Baja",'Mapa final'!$AA$39="Menor"),CONCATENATE("R5C",'Mapa final'!$O$39),"")</f>
        <v/>
      </c>
      <c r="V50" s="54" t="str">
        <f>IF(AND('Mapa final'!$Y$34="Muy Baja",'Mapa final'!$AA$34="Moderado"),CONCATENATE("R5C",'Mapa final'!$O$34),"")</f>
        <v/>
      </c>
      <c r="W50" s="55" t="str">
        <f>IF(AND('Mapa final'!$Y$35="Muy Baja",'Mapa final'!$AA$35="Moderado"),CONCATENATE("R5C",'Mapa final'!$O$35),"")</f>
        <v/>
      </c>
      <c r="X50" s="55" t="str">
        <f>IF(AND('Mapa final'!$Y$36="Muy Baja",'Mapa final'!$AA$36="Moderado"),CONCATENATE("R5C",'Mapa final'!$O$36),"")</f>
        <v/>
      </c>
      <c r="Y50" s="55" t="str">
        <f>IF(AND('Mapa final'!$Y$37="Muy Baja",'Mapa final'!$AA$37="Moderado"),CONCATENATE("R5C",'Mapa final'!$O$37),"")</f>
        <v/>
      </c>
      <c r="Z50" s="55" t="str">
        <f>IF(AND('Mapa final'!$Y$38="Muy Baja",'Mapa final'!$AA$38="Moderado"),CONCATENATE("R5C",'Mapa final'!$O$38),"")</f>
        <v/>
      </c>
      <c r="AA50" s="56" t="str">
        <f>IF(AND('Mapa final'!$Y$39="Muy Baja",'Mapa final'!$AA$39="Moderado"),CONCATENATE("R5C",'Mapa final'!$O$39),"")</f>
        <v/>
      </c>
      <c r="AB50" s="38" t="str">
        <f>IF(AND('Mapa final'!$Y$34="Muy Baja",'Mapa final'!$AA$34="Mayor"),CONCATENATE("R5C",'Mapa final'!$O$34),"")</f>
        <v/>
      </c>
      <c r="AC50" s="39" t="str">
        <f>IF(AND('Mapa final'!$Y$35="Muy Baja",'Mapa final'!$AA$35="Mayor"),CONCATENATE("R5C",'Mapa final'!$O$35),"")</f>
        <v/>
      </c>
      <c r="AD50" s="44" t="str">
        <f>IF(AND('Mapa final'!$Y$36="Muy Baja",'Mapa final'!$AA$36="Mayor"),CONCATENATE("R5C",'Mapa final'!$O$36),"")</f>
        <v/>
      </c>
      <c r="AE50" s="44" t="str">
        <f>IF(AND('Mapa final'!$Y$37="Muy Baja",'Mapa final'!$AA$37="Mayor"),CONCATENATE("R5C",'Mapa final'!$O$37),"")</f>
        <v/>
      </c>
      <c r="AF50" s="44" t="str">
        <f>IF(AND('Mapa final'!$Y$38="Muy Baja",'Mapa final'!$AA$38="Mayor"),CONCATENATE("R5C",'Mapa final'!$O$38),"")</f>
        <v/>
      </c>
      <c r="AG50" s="40" t="str">
        <f>IF(AND('Mapa final'!$Y$39="Muy Baja",'Mapa final'!$AA$39="Mayor"),CONCATENATE("R5C",'Mapa final'!$O$39),"")</f>
        <v/>
      </c>
      <c r="AH50" s="41" t="str">
        <f>IF(AND('Mapa final'!$Y$34="Muy Baja",'Mapa final'!$AA$34="Catastrófico"),CONCATENATE("R5C",'Mapa final'!$O$34),"")</f>
        <v/>
      </c>
      <c r="AI50" s="42" t="str">
        <f>IF(AND('Mapa final'!$Y$35="Muy Baja",'Mapa final'!$AA$35="Catastrófico"),CONCATENATE("R5C",'Mapa final'!$O$35),"")</f>
        <v/>
      </c>
      <c r="AJ50" s="42" t="str">
        <f>IF(AND('Mapa final'!$Y$36="Muy Baja",'Mapa final'!$AA$36="Catastrófico"),CONCATENATE("R5C",'Mapa final'!$O$36),"")</f>
        <v/>
      </c>
      <c r="AK50" s="42" t="str">
        <f>IF(AND('Mapa final'!$Y$37="Muy Baja",'Mapa final'!$AA$37="Catastrófico"),CONCATENATE("R5C",'Mapa final'!$O$37),"")</f>
        <v/>
      </c>
      <c r="AL50" s="42" t="str">
        <f>IF(AND('Mapa final'!$Y$38="Muy Baja",'Mapa final'!$AA$38="Catastrófico"),CONCATENATE("R5C",'Mapa final'!$O$38),"")</f>
        <v/>
      </c>
      <c r="AM50" s="43" t="str">
        <f>IF(AND('Mapa final'!$Y$39="Muy Baja",'Mapa final'!$AA$39="Catastrófico"),CONCATENATE("R5C",'Mapa final'!$O$39),"")</f>
        <v/>
      </c>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row>
    <row r="51" spans="1:80" ht="15" customHeight="1" x14ac:dyDescent="0.25">
      <c r="A51" s="70"/>
      <c r="B51" s="311"/>
      <c r="C51" s="311"/>
      <c r="D51" s="312"/>
      <c r="E51" s="412"/>
      <c r="F51" s="413"/>
      <c r="G51" s="413"/>
      <c r="H51" s="413"/>
      <c r="I51" s="428"/>
      <c r="J51" s="63" t="str">
        <f>IF(AND('Mapa final'!$Y$40="Muy Baja",'Mapa final'!$AA$40="Leve"),CONCATENATE("R6C",'Mapa final'!$O$40),"")</f>
        <v/>
      </c>
      <c r="K51" s="64" t="str">
        <f>IF(AND('Mapa final'!$Y$41="Muy Baja",'Mapa final'!$AA$41="Leve"),CONCATENATE("R6C",'Mapa final'!$O$41),"")</f>
        <v/>
      </c>
      <c r="L51" s="64" t="str">
        <f>IF(AND('Mapa final'!$Y$42="Muy Baja",'Mapa final'!$AA$42="Leve"),CONCATENATE("R6C",'Mapa final'!$O$42),"")</f>
        <v/>
      </c>
      <c r="M51" s="64" t="str">
        <f>IF(AND('Mapa final'!$Y$43="Muy Baja",'Mapa final'!$AA$43="Leve"),CONCATENATE("R6C",'Mapa final'!$O$43),"")</f>
        <v/>
      </c>
      <c r="N51" s="64" t="str">
        <f>IF(AND('Mapa final'!$Y$44="Muy Baja",'Mapa final'!$AA$44="Leve"),CONCATENATE("R6C",'Mapa final'!$O$44),"")</f>
        <v/>
      </c>
      <c r="O51" s="65" t="str">
        <f>IF(AND('Mapa final'!$Y$45="Muy Baja",'Mapa final'!$AA$45="Leve"),CONCATENATE("R6C",'Mapa final'!$O$45),"")</f>
        <v/>
      </c>
      <c r="P51" s="63" t="str">
        <f>IF(AND('Mapa final'!$Y$40="Muy Baja",'Mapa final'!$AA$40="Menor"),CONCATENATE("R6C",'Mapa final'!$O$40),"")</f>
        <v/>
      </c>
      <c r="Q51" s="64" t="str">
        <f>IF(AND('Mapa final'!$Y$41="Muy Baja",'Mapa final'!$AA$41="Menor"),CONCATENATE("R6C",'Mapa final'!$O$41),"")</f>
        <v/>
      </c>
      <c r="R51" s="64" t="str">
        <f>IF(AND('Mapa final'!$Y$42="Muy Baja",'Mapa final'!$AA$42="Menor"),CONCATENATE("R6C",'Mapa final'!$O$42),"")</f>
        <v/>
      </c>
      <c r="S51" s="64" t="str">
        <f>IF(AND('Mapa final'!$Y$43="Muy Baja",'Mapa final'!$AA$43="Menor"),CONCATENATE("R6C",'Mapa final'!$O$43),"")</f>
        <v/>
      </c>
      <c r="T51" s="64" t="str">
        <f>IF(AND('Mapa final'!$Y$44="Muy Baja",'Mapa final'!$AA$44="Menor"),CONCATENATE("R6C",'Mapa final'!$O$44),"")</f>
        <v/>
      </c>
      <c r="U51" s="65" t="str">
        <f>IF(AND('Mapa final'!$Y$45="Muy Baja",'Mapa final'!$AA$45="Menor"),CONCATENATE("R6C",'Mapa final'!$O$45),"")</f>
        <v/>
      </c>
      <c r="V51" s="54" t="str">
        <f>IF(AND('Mapa final'!$Y$40="Muy Baja",'Mapa final'!$AA$40="Moderado"),CONCATENATE("R6C",'Mapa final'!$O$40),"")</f>
        <v/>
      </c>
      <c r="W51" s="55" t="str">
        <f>IF(AND('Mapa final'!$Y$41="Muy Baja",'Mapa final'!$AA$41="Moderado"),CONCATENATE("R6C",'Mapa final'!$O$41),"")</f>
        <v/>
      </c>
      <c r="X51" s="55" t="str">
        <f>IF(AND('Mapa final'!$Y$42="Muy Baja",'Mapa final'!$AA$42="Moderado"),CONCATENATE("R6C",'Mapa final'!$O$42),"")</f>
        <v/>
      </c>
      <c r="Y51" s="55" t="str">
        <f>IF(AND('Mapa final'!$Y$43="Muy Baja",'Mapa final'!$AA$43="Moderado"),CONCATENATE("R6C",'Mapa final'!$O$43),"")</f>
        <v/>
      </c>
      <c r="Z51" s="55" t="str">
        <f>IF(AND('Mapa final'!$Y$44="Muy Baja",'Mapa final'!$AA$44="Moderado"),CONCATENATE("R6C",'Mapa final'!$O$44),"")</f>
        <v/>
      </c>
      <c r="AA51" s="56" t="str">
        <f>IF(AND('Mapa final'!$Y$45="Muy Baja",'Mapa final'!$AA$45="Moderado"),CONCATENATE("R6C",'Mapa final'!$O$45),"")</f>
        <v/>
      </c>
      <c r="AB51" s="38" t="str">
        <f>IF(AND('Mapa final'!$Y$40="Muy Baja",'Mapa final'!$AA$40="Mayor"),CONCATENATE("R6C",'Mapa final'!$O$40),"")</f>
        <v/>
      </c>
      <c r="AC51" s="39" t="str">
        <f>IF(AND('Mapa final'!$Y$41="Muy Baja",'Mapa final'!$AA$41="Mayor"),CONCATENATE("R6C",'Mapa final'!$O$41),"")</f>
        <v/>
      </c>
      <c r="AD51" s="44" t="str">
        <f>IF(AND('Mapa final'!$Y$42="Muy Baja",'Mapa final'!$AA$42="Mayor"),CONCATENATE("R6C",'Mapa final'!$O$42),"")</f>
        <v/>
      </c>
      <c r="AE51" s="44" t="str">
        <f>IF(AND('Mapa final'!$Y$43="Muy Baja",'Mapa final'!$AA$43="Mayor"),CONCATENATE("R6C",'Mapa final'!$O$43),"")</f>
        <v/>
      </c>
      <c r="AF51" s="44" t="str">
        <f>IF(AND('Mapa final'!$Y$44="Muy Baja",'Mapa final'!$AA$44="Mayor"),CONCATENATE("R6C",'Mapa final'!$O$44),"")</f>
        <v/>
      </c>
      <c r="AG51" s="40" t="str">
        <f>IF(AND('Mapa final'!$Y$45="Muy Baja",'Mapa final'!$AA$45="Mayor"),CONCATENATE("R6C",'Mapa final'!$O$45),"")</f>
        <v/>
      </c>
      <c r="AH51" s="41" t="str">
        <f>IF(AND('Mapa final'!$Y$40="Muy Baja",'Mapa final'!$AA$40="Catastrófico"),CONCATENATE("R6C",'Mapa final'!$O$40),"")</f>
        <v/>
      </c>
      <c r="AI51" s="42" t="str">
        <f>IF(AND('Mapa final'!$Y$41="Muy Baja",'Mapa final'!$AA$41="Catastrófico"),CONCATENATE("R6C",'Mapa final'!$O$41),"")</f>
        <v/>
      </c>
      <c r="AJ51" s="42" t="str">
        <f>IF(AND('Mapa final'!$Y$42="Muy Baja",'Mapa final'!$AA$42="Catastrófico"),CONCATENATE("R6C",'Mapa final'!$O$42),"")</f>
        <v/>
      </c>
      <c r="AK51" s="42" t="str">
        <f>IF(AND('Mapa final'!$Y$43="Muy Baja",'Mapa final'!$AA$43="Catastrófico"),CONCATENATE("R6C",'Mapa final'!$O$43),"")</f>
        <v/>
      </c>
      <c r="AL51" s="42" t="str">
        <f>IF(AND('Mapa final'!$Y$44="Muy Baja",'Mapa final'!$AA$44="Catastrófico"),CONCATENATE("R6C",'Mapa final'!$O$44),"")</f>
        <v/>
      </c>
      <c r="AM51" s="43" t="str">
        <f>IF(AND('Mapa final'!$Y$45="Muy Baja",'Mapa final'!$AA$45="Catastrófico"),CONCATENATE("R6C",'Mapa final'!$O$45),"")</f>
        <v/>
      </c>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row>
    <row r="52" spans="1:80" ht="15" customHeight="1" x14ac:dyDescent="0.25">
      <c r="A52" s="70"/>
      <c r="B52" s="311"/>
      <c r="C52" s="311"/>
      <c r="D52" s="312"/>
      <c r="E52" s="412"/>
      <c r="F52" s="413"/>
      <c r="G52" s="413"/>
      <c r="H52" s="413"/>
      <c r="I52" s="428"/>
      <c r="J52" s="63" t="str">
        <f>IF(AND('Mapa final'!$Y$46="Muy Baja",'Mapa final'!$AA$46="Leve"),CONCATENATE("R7C",'Mapa final'!$O$46),"")</f>
        <v/>
      </c>
      <c r="K52" s="64" t="str">
        <f>IF(AND('Mapa final'!$Y$47="Muy Baja",'Mapa final'!$AA$47="Leve"),CONCATENATE("R7C",'Mapa final'!$O$47),"")</f>
        <v/>
      </c>
      <c r="L52" s="64" t="str">
        <f>IF(AND('Mapa final'!$Y$48="Muy Baja",'Mapa final'!$AA$48="Leve"),CONCATENATE("R7C",'Mapa final'!$O$48),"")</f>
        <v/>
      </c>
      <c r="M52" s="64" t="str">
        <f>IF(AND('Mapa final'!$Y$49="Muy Baja",'Mapa final'!$AA$49="Leve"),CONCATENATE("R7C",'Mapa final'!$O$49),"")</f>
        <v/>
      </c>
      <c r="N52" s="64" t="str">
        <f>IF(AND('Mapa final'!$Y$50="Muy Baja",'Mapa final'!$AA$50="Leve"),CONCATENATE("R7C",'Mapa final'!$O$50),"")</f>
        <v/>
      </c>
      <c r="O52" s="65" t="str">
        <f>IF(AND('Mapa final'!$Y$51="Muy Baja",'Mapa final'!$AA$51="Leve"),CONCATENATE("R7C",'Mapa final'!$O$51),"")</f>
        <v/>
      </c>
      <c r="P52" s="63" t="str">
        <f>IF(AND('Mapa final'!$Y$46="Muy Baja",'Mapa final'!$AA$46="Menor"),CONCATENATE("R7C",'Mapa final'!$O$46),"")</f>
        <v/>
      </c>
      <c r="Q52" s="64" t="str">
        <f>IF(AND('Mapa final'!$Y$47="Muy Baja",'Mapa final'!$AA$47="Menor"),CONCATENATE("R7C",'Mapa final'!$O$47),"")</f>
        <v/>
      </c>
      <c r="R52" s="64" t="str">
        <f>IF(AND('Mapa final'!$Y$48="Muy Baja",'Mapa final'!$AA$48="Menor"),CONCATENATE("R7C",'Mapa final'!$O$48),"")</f>
        <v/>
      </c>
      <c r="S52" s="64" t="str">
        <f>IF(AND('Mapa final'!$Y$49="Muy Baja",'Mapa final'!$AA$49="Menor"),CONCATENATE("R7C",'Mapa final'!$O$49),"")</f>
        <v/>
      </c>
      <c r="T52" s="64" t="str">
        <f>IF(AND('Mapa final'!$Y$50="Muy Baja",'Mapa final'!$AA$50="Menor"),CONCATENATE("R7C",'Mapa final'!$O$50),"")</f>
        <v/>
      </c>
      <c r="U52" s="65" t="str">
        <f>IF(AND('Mapa final'!$Y$51="Muy Baja",'Mapa final'!$AA$51="Menor"),CONCATENATE("R7C",'Mapa final'!$O$51),"")</f>
        <v/>
      </c>
      <c r="V52" s="54" t="str">
        <f>IF(AND('Mapa final'!$Y$46="Muy Baja",'Mapa final'!$AA$46="Moderado"),CONCATENATE("R7C",'Mapa final'!$O$46),"")</f>
        <v/>
      </c>
      <c r="W52" s="55" t="str">
        <f>IF(AND('Mapa final'!$Y$47="Muy Baja",'Mapa final'!$AA$47="Moderado"),CONCATENATE("R7C",'Mapa final'!$O$47),"")</f>
        <v/>
      </c>
      <c r="X52" s="55" t="str">
        <f>IF(AND('Mapa final'!$Y$48="Muy Baja",'Mapa final'!$AA$48="Moderado"),CONCATENATE("R7C",'Mapa final'!$O$48),"")</f>
        <v/>
      </c>
      <c r="Y52" s="55" t="str">
        <f>IF(AND('Mapa final'!$Y$49="Muy Baja",'Mapa final'!$AA$49="Moderado"),CONCATENATE("R7C",'Mapa final'!$O$49),"")</f>
        <v/>
      </c>
      <c r="Z52" s="55" t="str">
        <f>IF(AND('Mapa final'!$Y$50="Muy Baja",'Mapa final'!$AA$50="Moderado"),CONCATENATE("R7C",'Mapa final'!$O$50),"")</f>
        <v/>
      </c>
      <c r="AA52" s="56" t="str">
        <f>IF(AND('Mapa final'!$Y$51="Muy Baja",'Mapa final'!$AA$51="Moderado"),CONCATENATE("R7C",'Mapa final'!$O$51),"")</f>
        <v/>
      </c>
      <c r="AB52" s="38" t="str">
        <f>IF(AND('Mapa final'!$Y$46="Muy Baja",'Mapa final'!$AA$46="Mayor"),CONCATENATE("R7C",'Mapa final'!$O$46),"")</f>
        <v/>
      </c>
      <c r="AC52" s="39" t="str">
        <f>IF(AND('Mapa final'!$Y$47="Muy Baja",'Mapa final'!$AA$47="Mayor"),CONCATENATE("R7C",'Mapa final'!$O$47),"")</f>
        <v/>
      </c>
      <c r="AD52" s="44" t="str">
        <f>IF(AND('Mapa final'!$Y$48="Muy Baja",'Mapa final'!$AA$48="Mayor"),CONCATENATE("R7C",'Mapa final'!$O$48),"")</f>
        <v/>
      </c>
      <c r="AE52" s="44" t="str">
        <f>IF(AND('Mapa final'!$Y$49="Muy Baja",'Mapa final'!$AA$49="Mayor"),CONCATENATE("R7C",'Mapa final'!$O$49),"")</f>
        <v/>
      </c>
      <c r="AF52" s="44" t="str">
        <f>IF(AND('Mapa final'!$Y$50="Muy Baja",'Mapa final'!$AA$50="Mayor"),CONCATENATE("R7C",'Mapa final'!$O$50),"")</f>
        <v/>
      </c>
      <c r="AG52" s="40" t="str">
        <f>IF(AND('Mapa final'!$Y$51="Muy Baja",'Mapa final'!$AA$51="Mayor"),CONCATENATE("R7C",'Mapa final'!$O$51),"")</f>
        <v/>
      </c>
      <c r="AH52" s="41" t="str">
        <f>IF(AND('Mapa final'!$Y$46="Muy Baja",'Mapa final'!$AA$46="Catastrófico"),CONCATENATE("R7C",'Mapa final'!$O$46),"")</f>
        <v/>
      </c>
      <c r="AI52" s="42" t="str">
        <f>IF(AND('Mapa final'!$Y$47="Muy Baja",'Mapa final'!$AA$47="Catastrófico"),CONCATENATE("R7C",'Mapa final'!$O$47),"")</f>
        <v/>
      </c>
      <c r="AJ52" s="42" t="str">
        <f>IF(AND('Mapa final'!$Y$48="Muy Baja",'Mapa final'!$AA$48="Catastrófico"),CONCATENATE("R7C",'Mapa final'!$O$48),"")</f>
        <v/>
      </c>
      <c r="AK52" s="42" t="str">
        <f>IF(AND('Mapa final'!$Y$49="Muy Baja",'Mapa final'!$AA$49="Catastrófico"),CONCATENATE("R7C",'Mapa final'!$O$49),"")</f>
        <v/>
      </c>
      <c r="AL52" s="42" t="str">
        <f>IF(AND('Mapa final'!$Y$50="Muy Baja",'Mapa final'!$AA$50="Catastrófico"),CONCATENATE("R7C",'Mapa final'!$O$50),"")</f>
        <v/>
      </c>
      <c r="AM52" s="43" t="str">
        <f>IF(AND('Mapa final'!$Y$51="Muy Baja",'Mapa final'!$AA$51="Catastrófico"),CONCATENATE("R7C",'Mapa final'!$O$51),"")</f>
        <v/>
      </c>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row>
    <row r="53" spans="1:80" ht="15" customHeight="1" x14ac:dyDescent="0.25">
      <c r="A53" s="70"/>
      <c r="B53" s="311"/>
      <c r="C53" s="311"/>
      <c r="D53" s="312"/>
      <c r="E53" s="412"/>
      <c r="F53" s="413"/>
      <c r="G53" s="413"/>
      <c r="H53" s="413"/>
      <c r="I53" s="428"/>
      <c r="J53" s="63" t="str">
        <f>IF(AND('Mapa final'!$Y$52="Muy Baja",'Mapa final'!$AA$52="Leve"),CONCATENATE("R8C",'Mapa final'!$O$52),"")</f>
        <v/>
      </c>
      <c r="K53" s="64" t="str">
        <f>IF(AND('Mapa final'!$Y$53="Muy Baja",'Mapa final'!$AA$53="Leve"),CONCATENATE("R8C",'Mapa final'!$O$53),"")</f>
        <v/>
      </c>
      <c r="L53" s="64" t="str">
        <f>IF(AND('Mapa final'!$Y$54="Muy Baja",'Mapa final'!$AA$54="Leve"),CONCATENATE("R8C",'Mapa final'!$O$54),"")</f>
        <v/>
      </c>
      <c r="M53" s="64" t="str">
        <f>IF(AND('Mapa final'!$Y$55="Muy Baja",'Mapa final'!$AA$55="Leve"),CONCATENATE("R8C",'Mapa final'!$O$55),"")</f>
        <v/>
      </c>
      <c r="N53" s="64" t="str">
        <f>IF(AND('Mapa final'!$Y$56="Muy Baja",'Mapa final'!$AA$56="Leve"),CONCATENATE("R8C",'Mapa final'!$O$56),"")</f>
        <v/>
      </c>
      <c r="O53" s="65" t="str">
        <f>IF(AND('Mapa final'!$Y$57="Muy Baja",'Mapa final'!$AA$57="Leve"),CONCATENATE("R8C",'Mapa final'!$O$57),"")</f>
        <v/>
      </c>
      <c r="P53" s="63" t="str">
        <f>IF(AND('Mapa final'!$Y$52="Muy Baja",'Mapa final'!$AA$52="Menor"),CONCATENATE("R8C",'Mapa final'!$O$52),"")</f>
        <v/>
      </c>
      <c r="Q53" s="64" t="str">
        <f>IF(AND('Mapa final'!$Y$53="Muy Baja",'Mapa final'!$AA$53="Menor"),CONCATENATE("R8C",'Mapa final'!$O$53),"")</f>
        <v/>
      </c>
      <c r="R53" s="64" t="str">
        <f>IF(AND('Mapa final'!$Y$54="Muy Baja",'Mapa final'!$AA$54="Menor"),CONCATENATE("R8C",'Mapa final'!$O$54),"")</f>
        <v/>
      </c>
      <c r="S53" s="64" t="str">
        <f>IF(AND('Mapa final'!$Y$55="Muy Baja",'Mapa final'!$AA$55="Menor"),CONCATENATE("R8C",'Mapa final'!$O$55),"")</f>
        <v/>
      </c>
      <c r="T53" s="64" t="str">
        <f>IF(AND('Mapa final'!$Y$56="Muy Baja",'Mapa final'!$AA$56="Menor"),CONCATENATE("R8C",'Mapa final'!$O$56),"")</f>
        <v/>
      </c>
      <c r="U53" s="65" t="str">
        <f>IF(AND('Mapa final'!$Y$57="Muy Baja",'Mapa final'!$AA$57="Menor"),CONCATENATE("R8C",'Mapa final'!$O$57),"")</f>
        <v/>
      </c>
      <c r="V53" s="54" t="str">
        <f>IF(AND('Mapa final'!$Y$52="Muy Baja",'Mapa final'!$AA$52="Moderado"),CONCATENATE("R8C",'Mapa final'!$O$52),"")</f>
        <v/>
      </c>
      <c r="W53" s="55" t="str">
        <f>IF(AND('Mapa final'!$Y$53="Muy Baja",'Mapa final'!$AA$53="Moderado"),CONCATENATE("R8C",'Mapa final'!$O$53),"")</f>
        <v/>
      </c>
      <c r="X53" s="55" t="str">
        <f>IF(AND('Mapa final'!$Y$54="Muy Baja",'Mapa final'!$AA$54="Moderado"),CONCATENATE("R8C",'Mapa final'!$O$54),"")</f>
        <v/>
      </c>
      <c r="Y53" s="55" t="str">
        <f>IF(AND('Mapa final'!$Y$55="Muy Baja",'Mapa final'!$AA$55="Moderado"),CONCATENATE("R8C",'Mapa final'!$O$55),"")</f>
        <v/>
      </c>
      <c r="Z53" s="55" t="str">
        <f>IF(AND('Mapa final'!$Y$56="Muy Baja",'Mapa final'!$AA$56="Moderado"),CONCATENATE("R8C",'Mapa final'!$O$56),"")</f>
        <v/>
      </c>
      <c r="AA53" s="56" t="str">
        <f>IF(AND('Mapa final'!$Y$57="Muy Baja",'Mapa final'!$AA$57="Moderado"),CONCATENATE("R8C",'Mapa final'!$O$57),"")</f>
        <v/>
      </c>
      <c r="AB53" s="38" t="str">
        <f>IF(AND('Mapa final'!$Y$52="Muy Baja",'Mapa final'!$AA$52="Mayor"),CONCATENATE("R8C",'Mapa final'!$O$52),"")</f>
        <v/>
      </c>
      <c r="AC53" s="39" t="str">
        <f>IF(AND('Mapa final'!$Y$53="Muy Baja",'Mapa final'!$AA$53="Mayor"),CONCATENATE("R8C",'Mapa final'!$O$53),"")</f>
        <v/>
      </c>
      <c r="AD53" s="44" t="str">
        <f>IF(AND('Mapa final'!$Y$54="Muy Baja",'Mapa final'!$AA$54="Mayor"),CONCATENATE("R8C",'Mapa final'!$O$54),"")</f>
        <v/>
      </c>
      <c r="AE53" s="44" t="str">
        <f>IF(AND('Mapa final'!$Y$55="Muy Baja",'Mapa final'!$AA$55="Mayor"),CONCATENATE("R8C",'Mapa final'!$O$55),"")</f>
        <v/>
      </c>
      <c r="AF53" s="44" t="str">
        <f>IF(AND('Mapa final'!$Y$56="Muy Baja",'Mapa final'!$AA$56="Mayor"),CONCATENATE("R8C",'Mapa final'!$O$56),"")</f>
        <v/>
      </c>
      <c r="AG53" s="40" t="str">
        <f>IF(AND('Mapa final'!$Y$57="Muy Baja",'Mapa final'!$AA$57="Mayor"),CONCATENATE("R8C",'Mapa final'!$O$57),"")</f>
        <v/>
      </c>
      <c r="AH53" s="41" t="str">
        <f>IF(AND('Mapa final'!$Y$52="Muy Baja",'Mapa final'!$AA$52="Catastrófico"),CONCATENATE("R8C",'Mapa final'!$O$52),"")</f>
        <v/>
      </c>
      <c r="AI53" s="42" t="str">
        <f>IF(AND('Mapa final'!$Y$53="Muy Baja",'Mapa final'!$AA$53="Catastrófico"),CONCATENATE("R8C",'Mapa final'!$O$53),"")</f>
        <v/>
      </c>
      <c r="AJ53" s="42" t="str">
        <f>IF(AND('Mapa final'!$Y$54="Muy Baja",'Mapa final'!$AA$54="Catastrófico"),CONCATENATE("R8C",'Mapa final'!$O$54),"")</f>
        <v/>
      </c>
      <c r="AK53" s="42" t="str">
        <f>IF(AND('Mapa final'!$Y$55="Muy Baja",'Mapa final'!$AA$55="Catastrófico"),CONCATENATE("R8C",'Mapa final'!$O$55),"")</f>
        <v/>
      </c>
      <c r="AL53" s="42" t="str">
        <f>IF(AND('Mapa final'!$Y$56="Muy Baja",'Mapa final'!$AA$56="Catastrófico"),CONCATENATE("R8C",'Mapa final'!$O$56),"")</f>
        <v/>
      </c>
      <c r="AM53" s="43" t="str">
        <f>IF(AND('Mapa final'!$Y$57="Muy Baja",'Mapa final'!$AA$57="Catastrófico"),CONCATENATE("R8C",'Mapa final'!$O$57),"")</f>
        <v/>
      </c>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row>
    <row r="54" spans="1:80" ht="15" customHeight="1" x14ac:dyDescent="0.25">
      <c r="A54" s="70"/>
      <c r="B54" s="311"/>
      <c r="C54" s="311"/>
      <c r="D54" s="312"/>
      <c r="E54" s="412"/>
      <c r="F54" s="413"/>
      <c r="G54" s="413"/>
      <c r="H54" s="413"/>
      <c r="I54" s="428"/>
      <c r="J54" s="63" t="str">
        <f>IF(AND('Mapa final'!$Y$58="Muy Baja",'Mapa final'!$AA$58="Leve"),CONCATENATE("R9C",'Mapa final'!$O$58),"")</f>
        <v/>
      </c>
      <c r="K54" s="64" t="str">
        <f>IF(AND('Mapa final'!$Y$59="Muy Baja",'Mapa final'!$AA$59="Leve"),CONCATENATE("R9C",'Mapa final'!$O$59),"")</f>
        <v/>
      </c>
      <c r="L54" s="64" t="str">
        <f>IF(AND('Mapa final'!$Y$60="Muy Baja",'Mapa final'!$AA$60="Leve"),CONCATENATE("R9C",'Mapa final'!$O$60),"")</f>
        <v/>
      </c>
      <c r="M54" s="64" t="str">
        <f>IF(AND('Mapa final'!$Y$61="Muy Baja",'Mapa final'!$AA$61="Leve"),CONCATENATE("R9C",'Mapa final'!$O$61),"")</f>
        <v/>
      </c>
      <c r="N54" s="64" t="str">
        <f>IF(AND('Mapa final'!$Y$62="Muy Baja",'Mapa final'!$AA$62="Leve"),CONCATENATE("R9C",'Mapa final'!$O$62),"")</f>
        <v/>
      </c>
      <c r="O54" s="65" t="str">
        <f>IF(AND('Mapa final'!$Y$63="Muy Baja",'Mapa final'!$AA$63="Leve"),CONCATENATE("R9C",'Mapa final'!$O$63),"")</f>
        <v/>
      </c>
      <c r="P54" s="63" t="str">
        <f>IF(AND('Mapa final'!$Y$58="Muy Baja",'Mapa final'!$AA$58="Menor"),CONCATENATE("R9C",'Mapa final'!$O$58),"")</f>
        <v/>
      </c>
      <c r="Q54" s="64" t="str">
        <f>IF(AND('Mapa final'!$Y$59="Muy Baja",'Mapa final'!$AA$59="Menor"),CONCATENATE("R9C",'Mapa final'!$O$59),"")</f>
        <v/>
      </c>
      <c r="R54" s="64" t="str">
        <f>IF(AND('Mapa final'!$Y$60="Muy Baja",'Mapa final'!$AA$60="Menor"),CONCATENATE("R9C",'Mapa final'!$O$60),"")</f>
        <v/>
      </c>
      <c r="S54" s="64" t="str">
        <f>IF(AND('Mapa final'!$Y$61="Muy Baja",'Mapa final'!$AA$61="Menor"),CONCATENATE("R9C",'Mapa final'!$O$61),"")</f>
        <v/>
      </c>
      <c r="T54" s="64" t="str">
        <f>IF(AND('Mapa final'!$Y$62="Muy Baja",'Mapa final'!$AA$62="Menor"),CONCATENATE("R9C",'Mapa final'!$O$62),"")</f>
        <v/>
      </c>
      <c r="U54" s="65" t="str">
        <f>IF(AND('Mapa final'!$Y$63="Muy Baja",'Mapa final'!$AA$63="Menor"),CONCATENATE("R9C",'Mapa final'!$O$63),"")</f>
        <v/>
      </c>
      <c r="V54" s="54" t="str">
        <f>IF(AND('Mapa final'!$Y$58="Muy Baja",'Mapa final'!$AA$58="Moderado"),CONCATENATE("R9C",'Mapa final'!$O$58),"")</f>
        <v/>
      </c>
      <c r="W54" s="55" t="str">
        <f>IF(AND('Mapa final'!$Y$59="Muy Baja",'Mapa final'!$AA$59="Moderado"),CONCATENATE("R9C",'Mapa final'!$O$59),"")</f>
        <v/>
      </c>
      <c r="X54" s="55" t="str">
        <f>IF(AND('Mapa final'!$Y$60="Muy Baja",'Mapa final'!$AA$60="Moderado"),CONCATENATE("R9C",'Mapa final'!$O$60),"")</f>
        <v/>
      </c>
      <c r="Y54" s="55" t="str">
        <f>IF(AND('Mapa final'!$Y$61="Muy Baja",'Mapa final'!$AA$61="Moderado"),CONCATENATE("R9C",'Mapa final'!$O$61),"")</f>
        <v/>
      </c>
      <c r="Z54" s="55" t="str">
        <f>IF(AND('Mapa final'!$Y$62="Muy Baja",'Mapa final'!$AA$62="Moderado"),CONCATENATE("R9C",'Mapa final'!$O$62),"")</f>
        <v/>
      </c>
      <c r="AA54" s="56" t="str">
        <f>IF(AND('Mapa final'!$Y$63="Muy Baja",'Mapa final'!$AA$63="Moderado"),CONCATENATE("R9C",'Mapa final'!$O$63),"")</f>
        <v/>
      </c>
      <c r="AB54" s="38" t="str">
        <f>IF(AND('Mapa final'!$Y$58="Muy Baja",'Mapa final'!$AA$58="Mayor"),CONCATENATE("R9C",'Mapa final'!$O$58),"")</f>
        <v/>
      </c>
      <c r="AC54" s="39" t="str">
        <f>IF(AND('Mapa final'!$Y$59="Muy Baja",'Mapa final'!$AA$59="Mayor"),CONCATENATE("R9C",'Mapa final'!$O$59),"")</f>
        <v/>
      </c>
      <c r="AD54" s="44" t="str">
        <f>IF(AND('Mapa final'!$Y$60="Muy Baja",'Mapa final'!$AA$60="Mayor"),CONCATENATE("R9C",'Mapa final'!$O$60),"")</f>
        <v/>
      </c>
      <c r="AE54" s="44" t="str">
        <f>IF(AND('Mapa final'!$Y$61="Muy Baja",'Mapa final'!$AA$61="Mayor"),CONCATENATE("R9C",'Mapa final'!$O$61),"")</f>
        <v/>
      </c>
      <c r="AF54" s="44" t="str">
        <f>IF(AND('Mapa final'!$Y$62="Muy Baja",'Mapa final'!$AA$62="Mayor"),CONCATENATE("R9C",'Mapa final'!$O$62),"")</f>
        <v/>
      </c>
      <c r="AG54" s="40" t="str">
        <f>IF(AND('Mapa final'!$Y$63="Muy Baja",'Mapa final'!$AA$63="Mayor"),CONCATENATE("R9C",'Mapa final'!$O$63),"")</f>
        <v/>
      </c>
      <c r="AH54" s="41" t="str">
        <f>IF(AND('Mapa final'!$Y$58="Muy Baja",'Mapa final'!$AA$58="Catastrófico"),CONCATENATE("R9C",'Mapa final'!$O$58),"")</f>
        <v/>
      </c>
      <c r="AI54" s="42" t="str">
        <f>IF(AND('Mapa final'!$Y$59="Muy Baja",'Mapa final'!$AA$59="Catastrófico"),CONCATENATE("R9C",'Mapa final'!$O$59),"")</f>
        <v/>
      </c>
      <c r="AJ54" s="42" t="str">
        <f>IF(AND('Mapa final'!$Y$60="Muy Baja",'Mapa final'!$AA$60="Catastrófico"),CONCATENATE("R9C",'Mapa final'!$O$60),"")</f>
        <v/>
      </c>
      <c r="AK54" s="42" t="str">
        <f>IF(AND('Mapa final'!$Y$61="Muy Baja",'Mapa final'!$AA$61="Catastrófico"),CONCATENATE("R9C",'Mapa final'!$O$61),"")</f>
        <v/>
      </c>
      <c r="AL54" s="42" t="str">
        <f>IF(AND('Mapa final'!$Y$62="Muy Baja",'Mapa final'!$AA$62="Catastrófico"),CONCATENATE("R9C",'Mapa final'!$O$62),"")</f>
        <v/>
      </c>
      <c r="AM54" s="43" t="str">
        <f>IF(AND('Mapa final'!$Y$63="Muy Baja",'Mapa final'!$AA$63="Catastrófico"),CONCATENATE("R9C",'Mapa final'!$O$63),"")</f>
        <v/>
      </c>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row>
    <row r="55" spans="1:80" ht="15.75" customHeight="1" thickBot="1" x14ac:dyDescent="0.3">
      <c r="A55" s="70"/>
      <c r="B55" s="311"/>
      <c r="C55" s="311"/>
      <c r="D55" s="312"/>
      <c r="E55" s="414"/>
      <c r="F55" s="415"/>
      <c r="G55" s="415"/>
      <c r="H55" s="415"/>
      <c r="I55" s="429"/>
      <c r="J55" s="66" t="str">
        <f>IF(AND('Mapa final'!$Y$64="Muy Baja",'Mapa final'!$AA$64="Leve"),CONCATENATE("R10C",'Mapa final'!$O$64),"")</f>
        <v/>
      </c>
      <c r="K55" s="67" t="str">
        <f>IF(AND('Mapa final'!$Y$65="Muy Baja",'Mapa final'!$AA$65="Leve"),CONCATENATE("R10C",'Mapa final'!$O$65),"")</f>
        <v/>
      </c>
      <c r="L55" s="67" t="str">
        <f>IF(AND('Mapa final'!$Y$66="Muy Baja",'Mapa final'!$AA$66="Leve"),CONCATENATE("R10C",'Mapa final'!$O$66),"")</f>
        <v/>
      </c>
      <c r="M55" s="67" t="str">
        <f>IF(AND('Mapa final'!$Y$67="Muy Baja",'Mapa final'!$AA$67="Leve"),CONCATENATE("R10C",'Mapa final'!$O$67),"")</f>
        <v/>
      </c>
      <c r="N55" s="67" t="str">
        <f>IF(AND('Mapa final'!$Y$68="Muy Baja",'Mapa final'!$AA$68="Leve"),CONCATENATE("R10C",'Mapa final'!$O$68),"")</f>
        <v/>
      </c>
      <c r="O55" s="68" t="str">
        <f>IF(AND('Mapa final'!$Y$69="Muy Baja",'Mapa final'!$AA$69="Leve"),CONCATENATE("R10C",'Mapa final'!$O$69),"")</f>
        <v/>
      </c>
      <c r="P55" s="66" t="str">
        <f>IF(AND('Mapa final'!$Y$64="Muy Baja",'Mapa final'!$AA$64="Menor"),CONCATENATE("R10C",'Mapa final'!$O$64),"")</f>
        <v/>
      </c>
      <c r="Q55" s="67" t="str">
        <f>IF(AND('Mapa final'!$Y$65="Muy Baja",'Mapa final'!$AA$65="Menor"),CONCATENATE("R10C",'Mapa final'!$O$65),"")</f>
        <v/>
      </c>
      <c r="R55" s="67" t="str">
        <f>IF(AND('Mapa final'!$Y$66="Muy Baja",'Mapa final'!$AA$66="Menor"),CONCATENATE("R10C",'Mapa final'!$O$66),"")</f>
        <v/>
      </c>
      <c r="S55" s="67" t="str">
        <f>IF(AND('Mapa final'!$Y$67="Muy Baja",'Mapa final'!$AA$67="Menor"),CONCATENATE("R10C",'Mapa final'!$O$67),"")</f>
        <v/>
      </c>
      <c r="T55" s="67" t="str">
        <f>IF(AND('Mapa final'!$Y$68="Muy Baja",'Mapa final'!$AA$68="Menor"),CONCATENATE("R10C",'Mapa final'!$O$68),"")</f>
        <v/>
      </c>
      <c r="U55" s="68" t="str">
        <f>IF(AND('Mapa final'!$Y$69="Muy Baja",'Mapa final'!$AA$69="Menor"),CONCATENATE("R10C",'Mapa final'!$O$69),"")</f>
        <v/>
      </c>
      <c r="V55" s="57" t="str">
        <f>IF(AND('Mapa final'!$Y$64="Muy Baja",'Mapa final'!$AA$64="Moderado"),CONCATENATE("R10C",'Mapa final'!$O$64),"")</f>
        <v/>
      </c>
      <c r="W55" s="58" t="str">
        <f>IF(AND('Mapa final'!$Y$65="Muy Baja",'Mapa final'!$AA$65="Moderado"),CONCATENATE("R10C",'Mapa final'!$O$65),"")</f>
        <v/>
      </c>
      <c r="X55" s="58" t="str">
        <f>IF(AND('Mapa final'!$Y$66="Muy Baja",'Mapa final'!$AA$66="Moderado"),CONCATENATE("R10C",'Mapa final'!$O$66),"")</f>
        <v/>
      </c>
      <c r="Y55" s="58" t="str">
        <f>IF(AND('Mapa final'!$Y$67="Muy Baja",'Mapa final'!$AA$67="Moderado"),CONCATENATE("R10C",'Mapa final'!$O$67),"")</f>
        <v/>
      </c>
      <c r="Z55" s="58" t="str">
        <f>IF(AND('Mapa final'!$Y$68="Muy Baja",'Mapa final'!$AA$68="Moderado"),CONCATENATE("R10C",'Mapa final'!$O$68),"")</f>
        <v/>
      </c>
      <c r="AA55" s="59" t="str">
        <f>IF(AND('Mapa final'!$Y$69="Muy Baja",'Mapa final'!$AA$69="Moderado"),CONCATENATE("R10C",'Mapa final'!$O$69),"")</f>
        <v/>
      </c>
      <c r="AB55" s="45" t="str">
        <f>IF(AND('Mapa final'!$Y$64="Muy Baja",'Mapa final'!$AA$64="Mayor"),CONCATENATE("R10C",'Mapa final'!$O$64),"")</f>
        <v/>
      </c>
      <c r="AC55" s="46" t="str">
        <f>IF(AND('Mapa final'!$Y$65="Muy Baja",'Mapa final'!$AA$65="Mayor"),CONCATENATE("R10C",'Mapa final'!$O$65),"")</f>
        <v/>
      </c>
      <c r="AD55" s="46" t="str">
        <f>IF(AND('Mapa final'!$Y$66="Muy Baja",'Mapa final'!$AA$66="Mayor"),CONCATENATE("R10C",'Mapa final'!$O$66),"")</f>
        <v/>
      </c>
      <c r="AE55" s="46" t="str">
        <f>IF(AND('Mapa final'!$Y$67="Muy Baja",'Mapa final'!$AA$67="Mayor"),CONCATENATE("R10C",'Mapa final'!$O$67),"")</f>
        <v/>
      </c>
      <c r="AF55" s="46" t="str">
        <f>IF(AND('Mapa final'!$Y$68="Muy Baja",'Mapa final'!$AA$68="Mayor"),CONCATENATE("R10C",'Mapa final'!$O$68),"")</f>
        <v/>
      </c>
      <c r="AG55" s="47" t="str">
        <f>IF(AND('Mapa final'!$Y$69="Muy Baja",'Mapa final'!$AA$69="Mayor"),CONCATENATE("R10C",'Mapa final'!$O$69),"")</f>
        <v/>
      </c>
      <c r="AH55" s="48" t="str">
        <f>IF(AND('Mapa final'!$Y$64="Muy Baja",'Mapa final'!$AA$64="Catastrófico"),CONCATENATE("R10C",'Mapa final'!$O$64),"")</f>
        <v/>
      </c>
      <c r="AI55" s="49" t="str">
        <f>IF(AND('Mapa final'!$Y$65="Muy Baja",'Mapa final'!$AA$65="Catastrófico"),CONCATENATE("R10C",'Mapa final'!$O$65),"")</f>
        <v/>
      </c>
      <c r="AJ55" s="49" t="str">
        <f>IF(AND('Mapa final'!$Y$66="Muy Baja",'Mapa final'!$AA$66="Catastrófico"),CONCATENATE("R10C",'Mapa final'!$O$66),"")</f>
        <v/>
      </c>
      <c r="AK55" s="49" t="str">
        <f>IF(AND('Mapa final'!$Y$67="Muy Baja",'Mapa final'!$AA$67="Catastrófico"),CONCATENATE("R10C",'Mapa final'!$O$67),"")</f>
        <v/>
      </c>
      <c r="AL55" s="49" t="str">
        <f>IF(AND('Mapa final'!$Y$68="Muy Baja",'Mapa final'!$AA$68="Catastrófico"),CONCATENATE("R10C",'Mapa final'!$O$68),"")</f>
        <v/>
      </c>
      <c r="AM55" s="50" t="str">
        <f>IF(AND('Mapa final'!$Y$69="Muy Baja",'Mapa final'!$AA$69="Catastrófico"),CONCATENATE("R10C",'Mapa final'!$O$69),"")</f>
        <v/>
      </c>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row>
    <row r="56" spans="1:80" x14ac:dyDescent="0.25">
      <c r="A56" s="70"/>
      <c r="B56" s="70"/>
      <c r="C56" s="70"/>
      <c r="D56" s="70"/>
      <c r="E56" s="70"/>
      <c r="F56" s="70"/>
      <c r="G56" s="70"/>
      <c r="H56" s="70"/>
      <c r="I56" s="70"/>
      <c r="J56" s="408" t="s">
        <v>112</v>
      </c>
      <c r="K56" s="409"/>
      <c r="L56" s="409"/>
      <c r="M56" s="409"/>
      <c r="N56" s="409"/>
      <c r="O56" s="427"/>
      <c r="P56" s="408" t="s">
        <v>111</v>
      </c>
      <c r="Q56" s="409"/>
      <c r="R56" s="409"/>
      <c r="S56" s="409"/>
      <c r="T56" s="409"/>
      <c r="U56" s="427"/>
      <c r="V56" s="408" t="s">
        <v>110</v>
      </c>
      <c r="W56" s="409"/>
      <c r="X56" s="409"/>
      <c r="Y56" s="409"/>
      <c r="Z56" s="409"/>
      <c r="AA56" s="427"/>
      <c r="AB56" s="408" t="s">
        <v>109</v>
      </c>
      <c r="AC56" s="448"/>
      <c r="AD56" s="409"/>
      <c r="AE56" s="409"/>
      <c r="AF56" s="409"/>
      <c r="AG56" s="427"/>
      <c r="AH56" s="408" t="s">
        <v>108</v>
      </c>
      <c r="AI56" s="409"/>
      <c r="AJ56" s="409"/>
      <c r="AK56" s="409"/>
      <c r="AL56" s="409"/>
      <c r="AM56" s="427"/>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row>
    <row r="57" spans="1:80" x14ac:dyDescent="0.25">
      <c r="A57" s="70"/>
      <c r="B57" s="70"/>
      <c r="C57" s="70"/>
      <c r="D57" s="70"/>
      <c r="E57" s="70"/>
      <c r="F57" s="70"/>
      <c r="G57" s="70"/>
      <c r="H57" s="70"/>
      <c r="I57" s="70"/>
      <c r="J57" s="412"/>
      <c r="K57" s="413"/>
      <c r="L57" s="413"/>
      <c r="M57" s="413"/>
      <c r="N57" s="413"/>
      <c r="O57" s="428"/>
      <c r="P57" s="412"/>
      <c r="Q57" s="413"/>
      <c r="R57" s="413"/>
      <c r="S57" s="413"/>
      <c r="T57" s="413"/>
      <c r="U57" s="428"/>
      <c r="V57" s="412"/>
      <c r="W57" s="413"/>
      <c r="X57" s="413"/>
      <c r="Y57" s="413"/>
      <c r="Z57" s="413"/>
      <c r="AA57" s="428"/>
      <c r="AB57" s="412"/>
      <c r="AC57" s="413"/>
      <c r="AD57" s="413"/>
      <c r="AE57" s="413"/>
      <c r="AF57" s="413"/>
      <c r="AG57" s="428"/>
      <c r="AH57" s="412"/>
      <c r="AI57" s="413"/>
      <c r="AJ57" s="413"/>
      <c r="AK57" s="413"/>
      <c r="AL57" s="413"/>
      <c r="AM57" s="428"/>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row>
    <row r="58" spans="1:80" x14ac:dyDescent="0.25">
      <c r="A58" s="70"/>
      <c r="B58" s="70"/>
      <c r="C58" s="70"/>
      <c r="D58" s="70"/>
      <c r="E58" s="70"/>
      <c r="F58" s="70"/>
      <c r="G58" s="70"/>
      <c r="H58" s="70"/>
      <c r="I58" s="70"/>
      <c r="J58" s="412"/>
      <c r="K58" s="413"/>
      <c r="L58" s="413"/>
      <c r="M58" s="413"/>
      <c r="N58" s="413"/>
      <c r="O58" s="428"/>
      <c r="P58" s="412"/>
      <c r="Q58" s="413"/>
      <c r="R58" s="413"/>
      <c r="S58" s="413"/>
      <c r="T58" s="413"/>
      <c r="U58" s="428"/>
      <c r="V58" s="412"/>
      <c r="W58" s="413"/>
      <c r="X58" s="413"/>
      <c r="Y58" s="413"/>
      <c r="Z58" s="413"/>
      <c r="AA58" s="428"/>
      <c r="AB58" s="412"/>
      <c r="AC58" s="413"/>
      <c r="AD58" s="413"/>
      <c r="AE58" s="413"/>
      <c r="AF58" s="413"/>
      <c r="AG58" s="428"/>
      <c r="AH58" s="412"/>
      <c r="AI58" s="413"/>
      <c r="AJ58" s="413"/>
      <c r="AK58" s="413"/>
      <c r="AL58" s="413"/>
      <c r="AM58" s="428"/>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row>
    <row r="59" spans="1:80" x14ac:dyDescent="0.25">
      <c r="A59" s="70"/>
      <c r="B59" s="70"/>
      <c r="C59" s="70"/>
      <c r="D59" s="70"/>
      <c r="E59" s="70"/>
      <c r="F59" s="70"/>
      <c r="G59" s="70"/>
      <c r="H59" s="70"/>
      <c r="I59" s="70"/>
      <c r="J59" s="412"/>
      <c r="K59" s="413"/>
      <c r="L59" s="413"/>
      <c r="M59" s="413"/>
      <c r="N59" s="413"/>
      <c r="O59" s="428"/>
      <c r="P59" s="412"/>
      <c r="Q59" s="413"/>
      <c r="R59" s="413"/>
      <c r="S59" s="413"/>
      <c r="T59" s="413"/>
      <c r="U59" s="428"/>
      <c r="V59" s="412"/>
      <c r="W59" s="413"/>
      <c r="X59" s="413"/>
      <c r="Y59" s="413"/>
      <c r="Z59" s="413"/>
      <c r="AA59" s="428"/>
      <c r="AB59" s="412"/>
      <c r="AC59" s="413"/>
      <c r="AD59" s="413"/>
      <c r="AE59" s="413"/>
      <c r="AF59" s="413"/>
      <c r="AG59" s="428"/>
      <c r="AH59" s="412"/>
      <c r="AI59" s="413"/>
      <c r="AJ59" s="413"/>
      <c r="AK59" s="413"/>
      <c r="AL59" s="413"/>
      <c r="AM59" s="428"/>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row>
    <row r="60" spans="1:80" x14ac:dyDescent="0.25">
      <c r="A60" s="70"/>
      <c r="B60" s="70"/>
      <c r="C60" s="70"/>
      <c r="D60" s="70"/>
      <c r="E60" s="70"/>
      <c r="F60" s="70"/>
      <c r="G60" s="70"/>
      <c r="H60" s="70"/>
      <c r="I60" s="70"/>
      <c r="J60" s="412"/>
      <c r="K60" s="413"/>
      <c r="L60" s="413"/>
      <c r="M60" s="413"/>
      <c r="N60" s="413"/>
      <c r="O60" s="428"/>
      <c r="P60" s="412"/>
      <c r="Q60" s="413"/>
      <c r="R60" s="413"/>
      <c r="S60" s="413"/>
      <c r="T60" s="413"/>
      <c r="U60" s="428"/>
      <c r="V60" s="412"/>
      <c r="W60" s="413"/>
      <c r="X60" s="413"/>
      <c r="Y60" s="413"/>
      <c r="Z60" s="413"/>
      <c r="AA60" s="428"/>
      <c r="AB60" s="412"/>
      <c r="AC60" s="413"/>
      <c r="AD60" s="413"/>
      <c r="AE60" s="413"/>
      <c r="AF60" s="413"/>
      <c r="AG60" s="428"/>
      <c r="AH60" s="412"/>
      <c r="AI60" s="413"/>
      <c r="AJ60" s="413"/>
      <c r="AK60" s="413"/>
      <c r="AL60" s="413"/>
      <c r="AM60" s="428"/>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row>
    <row r="61" spans="1:80" ht="15.75" thickBot="1" x14ac:dyDescent="0.3">
      <c r="A61" s="70"/>
      <c r="B61" s="70"/>
      <c r="C61" s="70"/>
      <c r="D61" s="70"/>
      <c r="E61" s="70"/>
      <c r="F61" s="70"/>
      <c r="G61" s="70"/>
      <c r="H61" s="70"/>
      <c r="I61" s="70"/>
      <c r="J61" s="414"/>
      <c r="K61" s="415"/>
      <c r="L61" s="415"/>
      <c r="M61" s="415"/>
      <c r="N61" s="415"/>
      <c r="O61" s="429"/>
      <c r="P61" s="414"/>
      <c r="Q61" s="415"/>
      <c r="R61" s="415"/>
      <c r="S61" s="415"/>
      <c r="T61" s="415"/>
      <c r="U61" s="429"/>
      <c r="V61" s="414"/>
      <c r="W61" s="415"/>
      <c r="X61" s="415"/>
      <c r="Y61" s="415"/>
      <c r="Z61" s="415"/>
      <c r="AA61" s="429"/>
      <c r="AB61" s="414"/>
      <c r="AC61" s="415"/>
      <c r="AD61" s="415"/>
      <c r="AE61" s="415"/>
      <c r="AF61" s="415"/>
      <c r="AG61" s="429"/>
      <c r="AH61" s="414"/>
      <c r="AI61" s="415"/>
      <c r="AJ61" s="415"/>
      <c r="AK61" s="415"/>
      <c r="AL61" s="415"/>
      <c r="AM61" s="429"/>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row>
    <row r="62" spans="1:80" x14ac:dyDescent="0.25">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row>
    <row r="63" spans="1:80" ht="15" customHeight="1" x14ac:dyDescent="0.25">
      <c r="A63" s="70"/>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0"/>
      <c r="AV63" s="70"/>
      <c r="AW63" s="70"/>
      <c r="AX63" s="70"/>
      <c r="AY63" s="70"/>
      <c r="AZ63" s="70"/>
      <c r="BA63" s="70"/>
      <c r="BB63" s="70"/>
      <c r="BC63" s="70"/>
      <c r="BD63" s="70"/>
      <c r="BE63" s="70"/>
      <c r="BF63" s="70"/>
      <c r="BG63" s="70"/>
      <c r="BH63" s="70"/>
    </row>
    <row r="64" spans="1:80" ht="15" customHeight="1" x14ac:dyDescent="0.25">
      <c r="A64" s="70"/>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0"/>
      <c r="AV64" s="70"/>
      <c r="AW64" s="70"/>
      <c r="AX64" s="70"/>
      <c r="AY64" s="70"/>
      <c r="AZ64" s="70"/>
      <c r="BA64" s="70"/>
      <c r="BB64" s="70"/>
      <c r="BC64" s="70"/>
      <c r="BD64" s="70"/>
      <c r="BE64" s="70"/>
      <c r="BF64" s="70"/>
      <c r="BG64" s="70"/>
      <c r="BH64" s="70"/>
    </row>
    <row r="65" spans="1:60" x14ac:dyDescent="0.2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row>
    <row r="66" spans="1:60" x14ac:dyDescent="0.25">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row>
    <row r="67" spans="1:60" x14ac:dyDescent="0.25">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row>
    <row r="68" spans="1:60" x14ac:dyDescent="0.25">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row>
    <row r="69" spans="1:60" x14ac:dyDescent="0.25">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row>
    <row r="70" spans="1:60" x14ac:dyDescent="0.25">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row>
    <row r="71" spans="1:60" x14ac:dyDescent="0.25">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row>
    <row r="72" spans="1:60" x14ac:dyDescent="0.25">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row>
    <row r="73" spans="1:60" x14ac:dyDescent="0.25">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row>
    <row r="74" spans="1:60" x14ac:dyDescent="0.25">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row>
    <row r="75" spans="1:60" x14ac:dyDescent="0.2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row>
    <row r="76" spans="1:60" x14ac:dyDescent="0.25">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row>
    <row r="77" spans="1:60" x14ac:dyDescent="0.25">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row>
    <row r="78" spans="1:60" x14ac:dyDescent="0.25">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row>
    <row r="79" spans="1:60" x14ac:dyDescent="0.25">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row>
    <row r="80" spans="1:60" x14ac:dyDescent="0.25">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row>
    <row r="81" spans="1:60" x14ac:dyDescent="0.25">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row>
    <row r="82" spans="1:60" x14ac:dyDescent="0.25">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row>
    <row r="83" spans="1:60" x14ac:dyDescent="0.25">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row>
    <row r="84" spans="1:60" x14ac:dyDescent="0.2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row>
    <row r="85" spans="1:60" x14ac:dyDescent="0.2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row>
    <row r="86" spans="1:60" x14ac:dyDescent="0.25">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row>
    <row r="87" spans="1:60" x14ac:dyDescent="0.25">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row>
    <row r="88" spans="1:60" x14ac:dyDescent="0.25">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row>
    <row r="89" spans="1:60" x14ac:dyDescent="0.25">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row>
    <row r="90" spans="1:60" x14ac:dyDescent="0.25">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row>
    <row r="91" spans="1:60" x14ac:dyDescent="0.25">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row>
    <row r="92" spans="1:60" x14ac:dyDescent="0.25">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row>
    <row r="93" spans="1:60" x14ac:dyDescent="0.25">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row>
    <row r="94" spans="1:60" x14ac:dyDescent="0.25">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row>
    <row r="95" spans="1:60" x14ac:dyDescent="0.2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row>
    <row r="96" spans="1:60" x14ac:dyDescent="0.25">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row>
    <row r="97" spans="1:60" x14ac:dyDescent="0.25">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row>
    <row r="98" spans="1:60" x14ac:dyDescent="0.25">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row>
    <row r="99" spans="1:60" x14ac:dyDescent="0.25">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row>
    <row r="100" spans="1:60" x14ac:dyDescent="0.25">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row>
    <row r="101" spans="1:60" x14ac:dyDescent="0.25">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row>
    <row r="102" spans="1:60" x14ac:dyDescent="0.25">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row>
    <row r="103" spans="1:60" x14ac:dyDescent="0.25">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row>
    <row r="104" spans="1:60" x14ac:dyDescent="0.25">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row>
    <row r="105" spans="1:60" x14ac:dyDescent="0.2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row>
    <row r="106" spans="1:60" x14ac:dyDescent="0.25">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row>
    <row r="107" spans="1:60" x14ac:dyDescent="0.25">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row>
    <row r="108" spans="1:60" x14ac:dyDescent="0.25">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row>
    <row r="109" spans="1:60" x14ac:dyDescent="0.25">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row>
    <row r="110" spans="1:60" x14ac:dyDescent="0.25">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row>
    <row r="111" spans="1:60" x14ac:dyDescent="0.25">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row>
    <row r="112" spans="1:60" x14ac:dyDescent="0.25">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row>
    <row r="113" spans="1:60" x14ac:dyDescent="0.25">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row>
    <row r="114" spans="1:60" x14ac:dyDescent="0.25">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row>
    <row r="115" spans="1:60" x14ac:dyDescent="0.2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row>
    <row r="116" spans="1:60" x14ac:dyDescent="0.25">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row>
    <row r="117" spans="1:60" x14ac:dyDescent="0.25">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row>
    <row r="118" spans="1:60" x14ac:dyDescent="0.25">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row>
    <row r="119" spans="1:60" x14ac:dyDescent="0.25">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row>
    <row r="120" spans="1:60" x14ac:dyDescent="0.25">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row>
    <row r="121" spans="1:60" x14ac:dyDescent="0.25">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row>
    <row r="122" spans="1:60" x14ac:dyDescent="0.25">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row>
    <row r="123" spans="1:60" x14ac:dyDescent="0.25">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c r="AB123" s="70"/>
      <c r="AC123" s="70"/>
      <c r="AD123" s="70"/>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row>
    <row r="124" spans="1:60" x14ac:dyDescent="0.25">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c r="AB124" s="70"/>
      <c r="AC124" s="70"/>
      <c r="AD124" s="70"/>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row>
    <row r="125" spans="1:60" x14ac:dyDescent="0.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row>
    <row r="126" spans="1:60" x14ac:dyDescent="0.25">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c r="AB126" s="70"/>
      <c r="AC126" s="70"/>
      <c r="AD126" s="70"/>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row>
    <row r="127" spans="1:60" x14ac:dyDescent="0.25">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c r="AB127" s="70"/>
      <c r="AC127" s="70"/>
      <c r="AD127" s="70"/>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row>
    <row r="128" spans="1:60" x14ac:dyDescent="0.25">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c r="AB128" s="70"/>
      <c r="AC128" s="70"/>
      <c r="AD128" s="70"/>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row>
    <row r="129" spans="1:60" x14ac:dyDescent="0.25">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c r="AB129" s="70"/>
      <c r="AC129" s="70"/>
      <c r="AD129" s="70"/>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row>
    <row r="130" spans="1:60" x14ac:dyDescent="0.25">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c r="AB130" s="70"/>
      <c r="AC130" s="70"/>
      <c r="AD130" s="70"/>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row>
    <row r="131" spans="1:60" x14ac:dyDescent="0.25">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c r="AB131" s="70"/>
      <c r="AC131" s="70"/>
      <c r="AD131" s="70"/>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row>
    <row r="132" spans="1:60" x14ac:dyDescent="0.25">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row>
    <row r="133" spans="1:60" x14ac:dyDescent="0.25">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row>
    <row r="134" spans="1:60" x14ac:dyDescent="0.25">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c r="AB134" s="70"/>
      <c r="AC134" s="70"/>
      <c r="AD134" s="70"/>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row>
    <row r="135" spans="1:60" x14ac:dyDescent="0.2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c r="AB135" s="70"/>
      <c r="AC135" s="70"/>
      <c r="AD135" s="70"/>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row>
    <row r="136" spans="1:60" x14ac:dyDescent="0.25">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c r="AB136" s="70"/>
      <c r="AC136" s="70"/>
      <c r="AD136" s="70"/>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row>
    <row r="137" spans="1:60" x14ac:dyDescent="0.25">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row>
    <row r="138" spans="1:60" x14ac:dyDescent="0.25">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c r="AB138" s="70"/>
      <c r="AC138" s="70"/>
      <c r="AD138" s="70"/>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row>
    <row r="139" spans="1:60" x14ac:dyDescent="0.25">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row>
    <row r="140" spans="1:60" x14ac:dyDescent="0.25">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c r="AB140" s="70"/>
      <c r="AC140" s="70"/>
      <c r="AD140" s="70"/>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row>
    <row r="141" spans="1:60" x14ac:dyDescent="0.25">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c r="AB141" s="70"/>
      <c r="AC141" s="70"/>
      <c r="AD141" s="70"/>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row>
    <row r="142" spans="1:60" x14ac:dyDescent="0.25">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c r="AB142" s="70"/>
      <c r="AC142" s="70"/>
      <c r="AD142" s="70"/>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row>
    <row r="143" spans="1:60" x14ac:dyDescent="0.25">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row>
    <row r="144" spans="1:60" x14ac:dyDescent="0.25">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c r="AB144" s="70"/>
      <c r="AC144" s="70"/>
      <c r="AD144" s="70"/>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row>
    <row r="145" spans="1:60" x14ac:dyDescent="0.2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c r="AB145" s="70"/>
      <c r="AC145" s="70"/>
      <c r="AD145" s="70"/>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row>
    <row r="146" spans="1:60" x14ac:dyDescent="0.25">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c r="AB146" s="70"/>
      <c r="AC146" s="70"/>
      <c r="AD146" s="70"/>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row>
    <row r="147" spans="1:60" x14ac:dyDescent="0.25">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row>
    <row r="148" spans="1:60" x14ac:dyDescent="0.25">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row>
    <row r="149" spans="1:60" x14ac:dyDescent="0.25">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c r="AB149" s="70"/>
      <c r="AC149" s="70"/>
      <c r="AD149" s="70"/>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row>
    <row r="150" spans="1:60" x14ac:dyDescent="0.25">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row>
    <row r="151" spans="1:60" x14ac:dyDescent="0.25">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c r="AB151" s="70"/>
      <c r="AC151" s="70"/>
      <c r="AD151" s="70"/>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row>
    <row r="152" spans="1:60" x14ac:dyDescent="0.25">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row>
    <row r="153" spans="1:60" x14ac:dyDescent="0.25">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row>
    <row r="154" spans="1:60" x14ac:dyDescent="0.25">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c r="AB154" s="70"/>
      <c r="AC154" s="70"/>
      <c r="AD154" s="70"/>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row>
    <row r="155" spans="1:60" x14ac:dyDescent="0.2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c r="AB155" s="70"/>
      <c r="AC155" s="70"/>
      <c r="AD155" s="70"/>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row>
    <row r="156" spans="1:60" x14ac:dyDescent="0.25">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row>
    <row r="157" spans="1:60" x14ac:dyDescent="0.25">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c r="AB157" s="70"/>
      <c r="AC157" s="70"/>
      <c r="AD157" s="70"/>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row>
    <row r="158" spans="1:60" x14ac:dyDescent="0.25">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c r="AB158" s="70"/>
      <c r="AC158" s="70"/>
      <c r="AD158" s="70"/>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row>
    <row r="159" spans="1:60" x14ac:dyDescent="0.25">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c r="AB159" s="70"/>
      <c r="AC159" s="70"/>
      <c r="AD159" s="70"/>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row>
    <row r="160" spans="1:60" x14ac:dyDescent="0.25">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c r="AB160" s="70"/>
      <c r="AC160" s="70"/>
      <c r="AD160" s="70"/>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row>
    <row r="161" spans="1:60" x14ac:dyDescent="0.25">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c r="AB161" s="70"/>
      <c r="AC161" s="70"/>
      <c r="AD161" s="70"/>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row>
    <row r="162" spans="1:60" x14ac:dyDescent="0.25">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c r="AB162" s="70"/>
      <c r="AC162" s="70"/>
      <c r="AD162" s="70"/>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row>
    <row r="163" spans="1:60" x14ac:dyDescent="0.25">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row>
    <row r="164" spans="1:60" x14ac:dyDescent="0.25">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row>
    <row r="165" spans="1:60" x14ac:dyDescent="0.2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c r="AB165" s="70"/>
      <c r="AC165" s="70"/>
      <c r="AD165" s="70"/>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row>
    <row r="166" spans="1:60" x14ac:dyDescent="0.25">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row>
    <row r="167" spans="1:60" x14ac:dyDescent="0.25">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row>
    <row r="168" spans="1:60" x14ac:dyDescent="0.25">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row>
    <row r="169" spans="1:60" x14ac:dyDescent="0.25">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c r="AB169" s="70"/>
      <c r="AC169" s="70"/>
      <c r="AD169" s="70"/>
      <c r="AE169" s="70"/>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row>
    <row r="170" spans="1:60" x14ac:dyDescent="0.25">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row>
    <row r="171" spans="1:60" x14ac:dyDescent="0.25">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c r="AB171" s="70"/>
      <c r="AC171" s="70"/>
      <c r="AD171" s="70"/>
      <c r="AE171" s="70"/>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row>
    <row r="172" spans="1:60" x14ac:dyDescent="0.25">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c r="AB172" s="70"/>
      <c r="AC172" s="70"/>
      <c r="AD172" s="70"/>
      <c r="AE172" s="70"/>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row>
    <row r="173" spans="1:60" x14ac:dyDescent="0.25">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c r="AB173" s="70"/>
      <c r="AC173" s="70"/>
      <c r="AD173" s="70"/>
      <c r="AE173" s="70"/>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row>
    <row r="174" spans="1:60" x14ac:dyDescent="0.25">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c r="AB174" s="70"/>
      <c r="AC174" s="70"/>
      <c r="AD174" s="70"/>
      <c r="AE174" s="70"/>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row>
    <row r="175" spans="1:60" x14ac:dyDescent="0.2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c r="AB175" s="70"/>
      <c r="AC175" s="70"/>
      <c r="AD175" s="70"/>
      <c r="AE175" s="70"/>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row>
    <row r="176" spans="1:60" x14ac:dyDescent="0.25">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c r="AB176" s="70"/>
      <c r="AC176" s="70"/>
      <c r="AD176" s="70"/>
      <c r="AE176" s="70"/>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row>
    <row r="177" spans="1:60" x14ac:dyDescent="0.25">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c r="AB177" s="70"/>
      <c r="AC177" s="70"/>
      <c r="AD177" s="70"/>
      <c r="AE177" s="70"/>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row>
    <row r="178" spans="1:60" x14ac:dyDescent="0.25">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row>
    <row r="179" spans="1:60" x14ac:dyDescent="0.25">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c r="AB179" s="70"/>
      <c r="AC179" s="70"/>
      <c r="AD179" s="70"/>
      <c r="AE179" s="70"/>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row>
    <row r="180" spans="1:60" x14ac:dyDescent="0.25">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row>
    <row r="181" spans="1:60" x14ac:dyDescent="0.25">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row>
    <row r="182" spans="1:60" x14ac:dyDescent="0.25">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row>
    <row r="183" spans="1:60" x14ac:dyDescent="0.25">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c r="AB183" s="70"/>
      <c r="AC183" s="70"/>
      <c r="AD183" s="70"/>
      <c r="AE183" s="70"/>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row>
    <row r="184" spans="1:60" x14ac:dyDescent="0.25">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c r="AB184" s="70"/>
      <c r="AC184" s="70"/>
      <c r="AD184" s="70"/>
      <c r="AE184" s="70"/>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row>
    <row r="185" spans="1:60" x14ac:dyDescent="0.2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c r="AB185" s="70"/>
      <c r="AC185" s="70"/>
      <c r="AD185" s="70"/>
      <c r="AE185" s="70"/>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row>
    <row r="186" spans="1:60" x14ac:dyDescent="0.25">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c r="AB186" s="70"/>
      <c r="AC186" s="70"/>
      <c r="AD186" s="70"/>
      <c r="AE186" s="70"/>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row>
    <row r="187" spans="1:60" x14ac:dyDescent="0.25">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c r="AB187" s="70"/>
      <c r="AC187" s="70"/>
      <c r="AD187" s="70"/>
      <c r="AE187" s="70"/>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row>
    <row r="188" spans="1:60" x14ac:dyDescent="0.25">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c r="AB188" s="70"/>
      <c r="AC188" s="70"/>
      <c r="AD188" s="70"/>
      <c r="AE188" s="70"/>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row>
    <row r="189" spans="1:60" x14ac:dyDescent="0.25">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c r="AB189" s="70"/>
      <c r="AC189" s="70"/>
      <c r="AD189" s="70"/>
      <c r="AE189" s="70"/>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row>
    <row r="190" spans="1:60" x14ac:dyDescent="0.25">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row>
    <row r="191" spans="1:60" x14ac:dyDescent="0.25">
      <c r="A191" s="70"/>
      <c r="J191" s="70"/>
      <c r="K191" s="70"/>
      <c r="L191" s="70"/>
      <c r="M191" s="70"/>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row>
    <row r="192" spans="1:60" x14ac:dyDescent="0.25">
      <c r="A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row>
    <row r="193" spans="1:60" x14ac:dyDescent="0.25">
      <c r="A193" s="70"/>
      <c r="J193" s="70"/>
      <c r="K193" s="70"/>
      <c r="L193" s="70"/>
      <c r="M193" s="70"/>
      <c r="N193" s="70"/>
      <c r="O193" s="70"/>
      <c r="P193" s="70"/>
      <c r="Q193" s="70"/>
      <c r="R193" s="70"/>
      <c r="S193" s="70"/>
      <c r="T193" s="70"/>
      <c r="U193" s="70"/>
      <c r="V193" s="70"/>
      <c r="W193" s="70"/>
      <c r="X193" s="70"/>
      <c r="Y193" s="70"/>
      <c r="Z193" s="70"/>
      <c r="AA193" s="70"/>
      <c r="AB193" s="70"/>
      <c r="AC193" s="70"/>
      <c r="AD193" s="70"/>
      <c r="AE193" s="70"/>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row>
    <row r="194" spans="1:60" x14ac:dyDescent="0.25">
      <c r="A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row>
    <row r="195" spans="1:60" x14ac:dyDescent="0.25">
      <c r="A195" s="70"/>
      <c r="J195" s="70"/>
      <c r="K195" s="70"/>
      <c r="L195" s="70"/>
      <c r="M195" s="70"/>
      <c r="N195" s="70"/>
      <c r="O195" s="70"/>
      <c r="P195" s="70"/>
      <c r="Q195" s="70"/>
      <c r="R195" s="70"/>
      <c r="S195" s="70"/>
      <c r="T195" s="70"/>
      <c r="U195" s="70"/>
      <c r="V195" s="70"/>
      <c r="W195" s="70"/>
      <c r="X195" s="70"/>
      <c r="Y195" s="70"/>
      <c r="Z195" s="70"/>
      <c r="AA195" s="70"/>
      <c r="AB195" s="70"/>
      <c r="AC195" s="70"/>
      <c r="AD195" s="70"/>
      <c r="AE195" s="70"/>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row>
    <row r="196" spans="1:60" x14ac:dyDescent="0.25">
      <c r="A196" s="70"/>
      <c r="J196" s="70"/>
      <c r="K196" s="70"/>
      <c r="L196" s="70"/>
      <c r="M196" s="70"/>
      <c r="N196" s="70"/>
      <c r="O196" s="70"/>
      <c r="P196" s="70"/>
      <c r="Q196" s="70"/>
      <c r="R196" s="70"/>
      <c r="S196" s="70"/>
      <c r="T196" s="70"/>
      <c r="U196" s="70"/>
      <c r="V196" s="70"/>
      <c r="W196" s="70"/>
      <c r="X196" s="70"/>
      <c r="Y196" s="70"/>
      <c r="Z196" s="70"/>
      <c r="AA196" s="70"/>
      <c r="AB196" s="70"/>
      <c r="AC196" s="70"/>
      <c r="AD196" s="70"/>
      <c r="AE196" s="70"/>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row>
    <row r="197" spans="1:60" x14ac:dyDescent="0.25">
      <c r="A197" s="70"/>
      <c r="J197" s="70"/>
      <c r="K197" s="70"/>
      <c r="L197" s="70"/>
      <c r="M197" s="70"/>
      <c r="N197" s="70"/>
      <c r="O197" s="70"/>
      <c r="P197" s="70"/>
      <c r="Q197" s="70"/>
      <c r="R197" s="70"/>
      <c r="S197" s="70"/>
      <c r="T197" s="70"/>
      <c r="U197" s="70"/>
      <c r="V197" s="70"/>
      <c r="W197" s="70"/>
      <c r="X197" s="70"/>
      <c r="Y197" s="70"/>
      <c r="Z197" s="70"/>
      <c r="AA197" s="70"/>
      <c r="AB197" s="70"/>
      <c r="AC197" s="70"/>
      <c r="AD197" s="70"/>
      <c r="AE197" s="70"/>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row>
    <row r="198" spans="1:60" x14ac:dyDescent="0.25">
      <c r="A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row>
    <row r="199" spans="1:60" x14ac:dyDescent="0.25">
      <c r="A199" s="70"/>
      <c r="J199" s="70"/>
      <c r="K199" s="70"/>
      <c r="L199" s="70"/>
      <c r="M199" s="70"/>
      <c r="N199" s="70"/>
      <c r="O199" s="70"/>
      <c r="P199" s="70"/>
      <c r="Q199" s="70"/>
      <c r="R199" s="70"/>
      <c r="S199" s="70"/>
      <c r="T199" s="70"/>
      <c r="U199" s="70"/>
      <c r="V199" s="70"/>
      <c r="W199" s="70"/>
      <c r="X199" s="70"/>
      <c r="Y199" s="70"/>
      <c r="Z199" s="70"/>
      <c r="AA199" s="70"/>
      <c r="AB199" s="70"/>
      <c r="AC199" s="70"/>
      <c r="AD199" s="70"/>
      <c r="AE199" s="70"/>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row>
    <row r="200" spans="1:60" x14ac:dyDescent="0.25">
      <c r="A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row>
    <row r="201" spans="1:60" x14ac:dyDescent="0.25">
      <c r="A201" s="70"/>
      <c r="J201" s="70"/>
      <c r="K201" s="70"/>
      <c r="L201" s="70"/>
      <c r="M201" s="70"/>
      <c r="N201" s="70"/>
      <c r="O201" s="70"/>
      <c r="P201" s="70"/>
      <c r="Q201" s="70"/>
      <c r="R201" s="70"/>
      <c r="S201" s="70"/>
      <c r="T201" s="70"/>
      <c r="U201" s="70"/>
      <c r="V201" s="70"/>
      <c r="W201" s="70"/>
      <c r="X201" s="70"/>
      <c r="Y201" s="70"/>
      <c r="Z201" s="70"/>
      <c r="AA201" s="70"/>
      <c r="AB201" s="70"/>
      <c r="AC201" s="70"/>
      <c r="AD201" s="70"/>
      <c r="AE201" s="70"/>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row>
    <row r="202" spans="1:60" x14ac:dyDescent="0.25">
      <c r="A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row>
    <row r="203" spans="1:60" x14ac:dyDescent="0.25">
      <c r="A203" s="70"/>
      <c r="J203" s="70"/>
      <c r="K203" s="70"/>
      <c r="L203" s="70"/>
      <c r="M203" s="70"/>
      <c r="N203" s="70"/>
      <c r="O203" s="70"/>
      <c r="P203" s="70"/>
      <c r="Q203" s="70"/>
      <c r="R203" s="70"/>
      <c r="S203" s="70"/>
      <c r="T203" s="70"/>
      <c r="U203" s="70"/>
      <c r="V203" s="70"/>
      <c r="W203" s="70"/>
      <c r="X203" s="70"/>
      <c r="Y203" s="70"/>
      <c r="Z203" s="70"/>
      <c r="AA203" s="70"/>
      <c r="AB203" s="70"/>
      <c r="AC203" s="70"/>
      <c r="AD203" s="70"/>
      <c r="AE203" s="70"/>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row>
    <row r="204" spans="1:60" x14ac:dyDescent="0.25">
      <c r="A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row>
    <row r="205" spans="1:60" x14ac:dyDescent="0.25">
      <c r="A205" s="70"/>
      <c r="J205" s="70"/>
      <c r="K205" s="70"/>
      <c r="L205" s="70"/>
      <c r="M205" s="70"/>
      <c r="N205" s="70"/>
      <c r="O205" s="70"/>
      <c r="P205" s="70"/>
      <c r="Q205" s="70"/>
      <c r="R205" s="70"/>
      <c r="S205" s="70"/>
      <c r="T205" s="70"/>
      <c r="U205" s="70"/>
      <c r="V205" s="70"/>
      <c r="W205" s="70"/>
      <c r="X205" s="70"/>
      <c r="Y205" s="70"/>
      <c r="Z205" s="70"/>
      <c r="AA205" s="70"/>
      <c r="AB205" s="70"/>
      <c r="AC205" s="70"/>
      <c r="AD205" s="70"/>
      <c r="AE205" s="70"/>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row>
    <row r="206" spans="1:60" x14ac:dyDescent="0.25">
      <c r="A206" s="70"/>
      <c r="J206" s="70"/>
      <c r="K206" s="70"/>
      <c r="L206" s="70"/>
      <c r="M206" s="70"/>
      <c r="N206" s="70"/>
      <c r="O206" s="70"/>
      <c r="P206" s="70"/>
      <c r="Q206" s="70"/>
      <c r="R206" s="70"/>
      <c r="S206" s="70"/>
      <c r="T206" s="70"/>
      <c r="U206" s="70"/>
      <c r="V206" s="70"/>
      <c r="W206" s="70"/>
      <c r="X206" s="70"/>
      <c r="Y206" s="70"/>
      <c r="Z206" s="70"/>
      <c r="AA206" s="70"/>
      <c r="AB206" s="70"/>
      <c r="AC206" s="70"/>
      <c r="AD206" s="70"/>
      <c r="AE206" s="70"/>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row>
    <row r="207" spans="1:60" x14ac:dyDescent="0.25">
      <c r="A207" s="70"/>
      <c r="J207" s="70"/>
      <c r="K207" s="70"/>
      <c r="L207" s="70"/>
      <c r="M207" s="70"/>
      <c r="N207" s="70"/>
      <c r="O207" s="70"/>
      <c r="P207" s="70"/>
      <c r="Q207" s="70"/>
      <c r="R207" s="70"/>
      <c r="S207" s="70"/>
      <c r="T207" s="70"/>
      <c r="U207" s="70"/>
      <c r="V207" s="70"/>
      <c r="W207" s="70"/>
      <c r="X207" s="70"/>
      <c r="Y207" s="70"/>
      <c r="Z207" s="70"/>
      <c r="AA207" s="70"/>
      <c r="AB207" s="70"/>
      <c r="AC207" s="70"/>
      <c r="AD207" s="70"/>
      <c r="AE207" s="70"/>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row>
    <row r="208" spans="1:60" x14ac:dyDescent="0.25">
      <c r="A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row>
    <row r="209" spans="1:60" x14ac:dyDescent="0.25">
      <c r="A209" s="70"/>
      <c r="J209" s="70"/>
      <c r="K209" s="70"/>
      <c r="L209" s="70"/>
      <c r="M209" s="70"/>
      <c r="N209" s="70"/>
      <c r="O209" s="70"/>
      <c r="P209" s="70"/>
      <c r="Q209" s="70"/>
      <c r="R209" s="70"/>
      <c r="S209" s="70"/>
      <c r="T209" s="70"/>
      <c r="U209" s="70"/>
      <c r="V209" s="70"/>
      <c r="W209" s="70"/>
      <c r="X209" s="70"/>
      <c r="Y209" s="70"/>
      <c r="Z209" s="70"/>
      <c r="AA209" s="70"/>
      <c r="AB209" s="70"/>
      <c r="AC209" s="70"/>
      <c r="AD209" s="70"/>
      <c r="AE209" s="70"/>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row>
    <row r="210" spans="1:60" x14ac:dyDescent="0.25">
      <c r="A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row>
    <row r="211" spans="1:60" x14ac:dyDescent="0.25">
      <c r="A211" s="70"/>
      <c r="J211" s="70"/>
      <c r="K211" s="70"/>
      <c r="L211" s="70"/>
      <c r="M211" s="70"/>
      <c r="N211" s="70"/>
      <c r="O211" s="70"/>
      <c r="P211" s="70"/>
      <c r="Q211" s="70"/>
      <c r="R211" s="70"/>
      <c r="S211" s="70"/>
      <c r="T211" s="70"/>
      <c r="U211" s="70"/>
      <c r="V211" s="70"/>
      <c r="W211" s="70"/>
      <c r="X211" s="70"/>
      <c r="Y211" s="70"/>
      <c r="Z211" s="70"/>
      <c r="AA211" s="70"/>
      <c r="AB211" s="70"/>
      <c r="AC211" s="70"/>
      <c r="AD211" s="70"/>
      <c r="AE211" s="70"/>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row>
    <row r="212" spans="1:60" x14ac:dyDescent="0.25">
      <c r="A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row>
    <row r="213" spans="1:60" x14ac:dyDescent="0.25">
      <c r="A213" s="70"/>
      <c r="J213" s="70"/>
      <c r="K213" s="70"/>
      <c r="L213" s="70"/>
      <c r="M213" s="70"/>
      <c r="N213" s="70"/>
      <c r="O213" s="70"/>
      <c r="P213" s="70"/>
      <c r="Q213" s="70"/>
      <c r="R213" s="70"/>
      <c r="S213" s="70"/>
      <c r="T213" s="70"/>
      <c r="U213" s="70"/>
      <c r="V213" s="70"/>
      <c r="W213" s="70"/>
      <c r="X213" s="70"/>
      <c r="Y213" s="70"/>
      <c r="Z213" s="70"/>
      <c r="AA213" s="70"/>
      <c r="AB213" s="70"/>
      <c r="AC213" s="70"/>
      <c r="AD213" s="70"/>
      <c r="AE213" s="70"/>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row>
    <row r="214" spans="1:60" x14ac:dyDescent="0.25">
      <c r="A214" s="70"/>
      <c r="J214" s="70"/>
      <c r="K214" s="70"/>
      <c r="L214" s="70"/>
      <c r="M214" s="70"/>
      <c r="N214" s="70"/>
      <c r="O214" s="70"/>
      <c r="P214" s="70"/>
      <c r="Q214" s="70"/>
      <c r="R214" s="70"/>
      <c r="S214" s="70"/>
      <c r="T214" s="70"/>
      <c r="U214" s="70"/>
      <c r="V214" s="70"/>
      <c r="W214" s="70"/>
      <c r="X214" s="70"/>
      <c r="Y214" s="70"/>
      <c r="Z214" s="70"/>
      <c r="AA214" s="70"/>
      <c r="AB214" s="70"/>
      <c r="AC214" s="70"/>
      <c r="AD214" s="70"/>
      <c r="AE214" s="70"/>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row>
    <row r="215" spans="1:60" x14ac:dyDescent="0.25">
      <c r="A215" s="70"/>
      <c r="J215" s="70"/>
      <c r="K215" s="70"/>
      <c r="L215" s="70"/>
      <c r="M215" s="70"/>
      <c r="N215" s="70"/>
      <c r="O215" s="70"/>
      <c r="P215" s="70"/>
      <c r="Q215" s="70"/>
      <c r="R215" s="70"/>
      <c r="S215" s="70"/>
      <c r="T215" s="70"/>
      <c r="U215" s="70"/>
      <c r="V215" s="70"/>
      <c r="W215" s="70"/>
      <c r="X215" s="70"/>
      <c r="Y215" s="70"/>
      <c r="Z215" s="70"/>
      <c r="AA215" s="70"/>
      <c r="AB215" s="70"/>
      <c r="AC215" s="70"/>
      <c r="AD215" s="70"/>
      <c r="AE215" s="70"/>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row>
    <row r="216" spans="1:60" x14ac:dyDescent="0.25">
      <c r="A216" s="70"/>
      <c r="J216" s="70"/>
      <c r="K216" s="70"/>
      <c r="L216" s="70"/>
      <c r="M216" s="70"/>
      <c r="N216" s="70"/>
      <c r="O216" s="70"/>
      <c r="P216" s="70"/>
      <c r="Q216" s="70"/>
      <c r="R216" s="70"/>
      <c r="S216" s="70"/>
      <c r="T216" s="70"/>
      <c r="U216" s="70"/>
      <c r="V216" s="70"/>
      <c r="W216" s="70"/>
      <c r="X216" s="70"/>
      <c r="Y216" s="70"/>
      <c r="Z216" s="70"/>
      <c r="AA216" s="70"/>
      <c r="AB216" s="70"/>
      <c r="AC216" s="70"/>
      <c r="AD216" s="70"/>
      <c r="AE216" s="70"/>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row>
    <row r="217" spans="1:60" x14ac:dyDescent="0.25">
      <c r="A217" s="70"/>
      <c r="J217" s="70"/>
      <c r="K217" s="70"/>
      <c r="L217" s="70"/>
      <c r="M217" s="70"/>
      <c r="N217" s="70"/>
      <c r="O217" s="70"/>
      <c r="P217" s="70"/>
      <c r="Q217" s="70"/>
      <c r="R217" s="70"/>
      <c r="S217" s="70"/>
      <c r="T217" s="70"/>
      <c r="U217" s="70"/>
      <c r="V217" s="70"/>
      <c r="W217" s="70"/>
      <c r="X217" s="70"/>
      <c r="Y217" s="70"/>
      <c r="Z217" s="70"/>
      <c r="AA217" s="70"/>
      <c r="AB217" s="70"/>
      <c r="AC217" s="70"/>
      <c r="AD217" s="70"/>
      <c r="AE217" s="70"/>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row>
    <row r="218" spans="1:60" x14ac:dyDescent="0.25">
      <c r="A218" s="70"/>
      <c r="J218" s="70"/>
      <c r="K218" s="70"/>
      <c r="L218" s="70"/>
      <c r="M218" s="70"/>
      <c r="N218" s="70"/>
      <c r="O218" s="70"/>
      <c r="P218" s="70"/>
      <c r="Q218" s="70"/>
      <c r="R218" s="70"/>
      <c r="S218" s="70"/>
      <c r="T218" s="70"/>
      <c r="U218" s="70"/>
      <c r="V218" s="70"/>
      <c r="W218" s="70"/>
      <c r="X218" s="70"/>
      <c r="Y218" s="70"/>
      <c r="Z218" s="70"/>
      <c r="AA218" s="70"/>
      <c r="AB218" s="70"/>
      <c r="AC218" s="70"/>
      <c r="AD218" s="70"/>
      <c r="AE218" s="70"/>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row>
    <row r="219" spans="1:60" x14ac:dyDescent="0.25">
      <c r="A219" s="70"/>
      <c r="J219" s="70"/>
      <c r="K219" s="70"/>
      <c r="L219" s="70"/>
      <c r="M219" s="70"/>
      <c r="N219" s="70"/>
      <c r="O219" s="70"/>
      <c r="P219" s="70"/>
      <c r="Q219" s="70"/>
      <c r="R219" s="70"/>
      <c r="S219" s="70"/>
      <c r="T219" s="70"/>
      <c r="U219" s="70"/>
      <c r="V219" s="70"/>
      <c r="W219" s="70"/>
      <c r="X219" s="70"/>
      <c r="Y219" s="70"/>
      <c r="Z219" s="70"/>
      <c r="AA219" s="70"/>
      <c r="AB219" s="70"/>
      <c r="AC219" s="70"/>
      <c r="AD219" s="70"/>
      <c r="AE219" s="70"/>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row>
    <row r="220" spans="1:60" x14ac:dyDescent="0.25">
      <c r="A220" s="70"/>
      <c r="J220" s="70"/>
      <c r="K220" s="70"/>
      <c r="L220" s="70"/>
      <c r="M220" s="70"/>
      <c r="N220" s="70"/>
      <c r="O220" s="70"/>
      <c r="P220" s="70"/>
      <c r="Q220" s="70"/>
      <c r="R220" s="70"/>
      <c r="S220" s="70"/>
      <c r="T220" s="70"/>
      <c r="U220" s="70"/>
      <c r="V220" s="70"/>
      <c r="W220" s="70"/>
      <c r="X220" s="70"/>
      <c r="Y220" s="70"/>
      <c r="Z220" s="70"/>
      <c r="AA220" s="70"/>
      <c r="AB220" s="70"/>
      <c r="AC220" s="70"/>
      <c r="AD220" s="70"/>
      <c r="AE220" s="70"/>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row>
    <row r="221" spans="1:60" x14ac:dyDescent="0.25">
      <c r="A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row>
    <row r="222" spans="1:60" x14ac:dyDescent="0.25">
      <c r="A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row>
    <row r="223" spans="1:60" x14ac:dyDescent="0.25">
      <c r="A223" s="70"/>
      <c r="J223" s="70"/>
      <c r="K223" s="70"/>
      <c r="L223" s="70"/>
      <c r="M223" s="70"/>
      <c r="N223" s="70"/>
      <c r="O223" s="70"/>
      <c r="P223" s="70"/>
      <c r="Q223" s="70"/>
      <c r="R223" s="70"/>
      <c r="S223" s="70"/>
      <c r="T223" s="70"/>
      <c r="U223" s="70"/>
      <c r="V223" s="70"/>
      <c r="W223" s="70"/>
      <c r="X223" s="70"/>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row>
    <row r="224" spans="1:60" x14ac:dyDescent="0.25">
      <c r="A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row>
    <row r="225" spans="1:60" x14ac:dyDescent="0.25">
      <c r="A225" s="70"/>
      <c r="J225" s="70"/>
      <c r="K225" s="70"/>
      <c r="L225" s="70"/>
      <c r="M225" s="70"/>
      <c r="N225" s="70"/>
      <c r="O225" s="70"/>
      <c r="P225" s="70"/>
      <c r="Q225" s="70"/>
      <c r="R225" s="70"/>
      <c r="S225" s="70"/>
      <c r="T225" s="70"/>
      <c r="U225" s="70"/>
      <c r="V225" s="70"/>
      <c r="W225" s="70"/>
      <c r="X225" s="70"/>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row>
    <row r="226" spans="1:60" x14ac:dyDescent="0.25">
      <c r="A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row>
    <row r="227" spans="1:60" x14ac:dyDescent="0.25">
      <c r="A227" s="70"/>
      <c r="J227" s="70"/>
      <c r="K227" s="70"/>
      <c r="L227" s="70"/>
      <c r="M227" s="70"/>
      <c r="N227" s="70"/>
      <c r="O227" s="70"/>
      <c r="P227" s="70"/>
      <c r="Q227" s="70"/>
      <c r="R227" s="70"/>
      <c r="S227" s="70"/>
      <c r="T227" s="70"/>
      <c r="U227" s="70"/>
      <c r="V227" s="70"/>
      <c r="W227" s="70"/>
      <c r="X227" s="70"/>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row>
    <row r="228" spans="1:60" x14ac:dyDescent="0.25">
      <c r="A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row>
    <row r="229" spans="1:60" x14ac:dyDescent="0.25">
      <c r="A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row>
    <row r="230" spans="1:60" x14ac:dyDescent="0.25">
      <c r="A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row>
    <row r="231" spans="1:60" x14ac:dyDescent="0.25">
      <c r="A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row>
    <row r="232" spans="1:60" x14ac:dyDescent="0.25">
      <c r="A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row>
    <row r="233" spans="1:60" x14ac:dyDescent="0.25">
      <c r="A233" s="70"/>
      <c r="J233" s="70"/>
      <c r="K233" s="70"/>
      <c r="L233" s="70"/>
      <c r="M233" s="70"/>
      <c r="N233" s="70"/>
      <c r="O233" s="70"/>
      <c r="P233" s="70"/>
      <c r="Q233" s="70"/>
      <c r="R233" s="70"/>
      <c r="S233" s="70"/>
      <c r="T233" s="70"/>
      <c r="U233" s="70"/>
      <c r="V233" s="70"/>
      <c r="W233" s="70"/>
      <c r="X233" s="70"/>
      <c r="Y233" s="70"/>
      <c r="Z233" s="70"/>
      <c r="AA233" s="70"/>
      <c r="AB233" s="70"/>
      <c r="AC233" s="70"/>
      <c r="AD233" s="70"/>
      <c r="AE233" s="70"/>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row>
    <row r="234" spans="1:60" x14ac:dyDescent="0.25">
      <c r="A234" s="70"/>
      <c r="J234" s="70"/>
      <c r="K234" s="70"/>
      <c r="L234" s="70"/>
      <c r="M234" s="70"/>
      <c r="N234" s="70"/>
      <c r="O234" s="70"/>
      <c r="P234" s="70"/>
      <c r="Q234" s="70"/>
      <c r="R234" s="70"/>
      <c r="S234" s="70"/>
      <c r="T234" s="70"/>
      <c r="U234" s="70"/>
      <c r="V234" s="70"/>
      <c r="W234" s="70"/>
      <c r="X234" s="70"/>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row>
    <row r="235" spans="1:60" x14ac:dyDescent="0.25">
      <c r="A235" s="70"/>
      <c r="J235" s="70"/>
      <c r="K235" s="70"/>
      <c r="L235" s="70"/>
      <c r="M235" s="70"/>
      <c r="N235" s="70"/>
      <c r="O235" s="70"/>
      <c r="P235" s="70"/>
      <c r="Q235" s="70"/>
      <c r="R235" s="70"/>
      <c r="S235" s="70"/>
      <c r="T235" s="70"/>
      <c r="U235" s="70"/>
      <c r="V235" s="70"/>
      <c r="W235" s="70"/>
      <c r="X235" s="70"/>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row>
    <row r="236" spans="1:60" x14ac:dyDescent="0.25">
      <c r="A236" s="70"/>
      <c r="J236" s="70"/>
      <c r="K236" s="70"/>
      <c r="L236" s="70"/>
      <c r="M236" s="70"/>
      <c r="N236" s="70"/>
      <c r="O236" s="70"/>
      <c r="P236" s="70"/>
      <c r="Q236" s="70"/>
      <c r="R236" s="70"/>
      <c r="S236" s="70"/>
      <c r="T236" s="70"/>
      <c r="U236" s="70"/>
      <c r="V236" s="70"/>
      <c r="W236" s="70"/>
      <c r="X236" s="70"/>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row>
    <row r="237" spans="1:60" x14ac:dyDescent="0.25">
      <c r="A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row>
    <row r="238" spans="1:60" x14ac:dyDescent="0.25">
      <c r="A238" s="70"/>
      <c r="J238" s="70"/>
      <c r="K238" s="70"/>
      <c r="L238" s="70"/>
      <c r="M238" s="70"/>
      <c r="N238" s="70"/>
      <c r="O238" s="70"/>
      <c r="P238" s="70"/>
      <c r="Q238" s="70"/>
      <c r="R238" s="70"/>
      <c r="S238" s="70"/>
      <c r="T238" s="70"/>
      <c r="U238" s="70"/>
      <c r="V238" s="70"/>
      <c r="W238" s="70"/>
      <c r="X238" s="70"/>
      <c r="Y238" s="70"/>
      <c r="Z238" s="70"/>
      <c r="AA238" s="70"/>
      <c r="AB238" s="70"/>
      <c r="AC238" s="70"/>
      <c r="AD238" s="70"/>
      <c r="AE238" s="70"/>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row>
    <row r="239" spans="1:60" x14ac:dyDescent="0.25">
      <c r="A239" s="70"/>
      <c r="J239" s="70"/>
      <c r="K239" s="70"/>
      <c r="L239" s="70"/>
      <c r="M239" s="70"/>
      <c r="N239" s="70"/>
      <c r="O239" s="70"/>
      <c r="P239" s="70"/>
      <c r="Q239" s="70"/>
      <c r="R239" s="70"/>
      <c r="S239" s="70"/>
      <c r="T239" s="70"/>
      <c r="U239" s="70"/>
      <c r="V239" s="70"/>
      <c r="W239" s="70"/>
      <c r="X239" s="70"/>
      <c r="Y239" s="70"/>
      <c r="Z239" s="70"/>
      <c r="AA239" s="70"/>
      <c r="AB239" s="70"/>
      <c r="AC239" s="70"/>
      <c r="AD239" s="70"/>
      <c r="AE239" s="70"/>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row>
    <row r="240" spans="1:60" x14ac:dyDescent="0.25">
      <c r="A240" s="70"/>
      <c r="J240" s="70"/>
      <c r="K240" s="70"/>
      <c r="L240" s="70"/>
      <c r="M240" s="70"/>
      <c r="N240" s="70"/>
      <c r="O240" s="70"/>
      <c r="P240" s="70"/>
      <c r="Q240" s="70"/>
      <c r="R240" s="70"/>
      <c r="S240" s="70"/>
      <c r="T240" s="70"/>
      <c r="U240" s="70"/>
      <c r="V240" s="70"/>
      <c r="W240" s="70"/>
      <c r="X240" s="70"/>
      <c r="Y240" s="70"/>
      <c r="Z240" s="70"/>
      <c r="AA240" s="70"/>
      <c r="AB240" s="70"/>
      <c r="AC240" s="70"/>
      <c r="AD240" s="70"/>
      <c r="AE240" s="70"/>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row>
    <row r="241" spans="1:60" x14ac:dyDescent="0.25">
      <c r="A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row>
    <row r="242" spans="1:60" x14ac:dyDescent="0.25">
      <c r="A242" s="70"/>
      <c r="J242" s="70"/>
      <c r="K242" s="70"/>
      <c r="L242" s="70"/>
      <c r="M242" s="70"/>
      <c r="N242" s="70"/>
      <c r="O242" s="70"/>
      <c r="P242" s="70"/>
      <c r="Q242" s="70"/>
      <c r="R242" s="70"/>
      <c r="S242" s="70"/>
      <c r="T242" s="70"/>
      <c r="U242" s="70"/>
      <c r="V242" s="70"/>
      <c r="W242" s="70"/>
      <c r="X242" s="70"/>
      <c r="Y242" s="70"/>
      <c r="Z242" s="70"/>
      <c r="AA242" s="70"/>
      <c r="AB242" s="70"/>
      <c r="AC242" s="70"/>
      <c r="AD242" s="70"/>
      <c r="AE242" s="70"/>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row>
    <row r="243" spans="1:60" x14ac:dyDescent="0.25">
      <c r="A243" s="70"/>
      <c r="J243" s="70"/>
      <c r="K243" s="70"/>
      <c r="L243" s="70"/>
      <c r="M243" s="70"/>
      <c r="N243" s="70"/>
      <c r="O243" s="70"/>
      <c r="P243" s="70"/>
      <c r="Q243" s="70"/>
      <c r="R243" s="70"/>
      <c r="S243" s="70"/>
      <c r="T243" s="70"/>
      <c r="U243" s="70"/>
      <c r="V243" s="70"/>
      <c r="W243" s="70"/>
      <c r="X243" s="70"/>
      <c r="Y243" s="70"/>
      <c r="Z243" s="70"/>
      <c r="AA243" s="70"/>
      <c r="AB243" s="70"/>
      <c r="AC243" s="70"/>
      <c r="AD243" s="70"/>
      <c r="AE243" s="70"/>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row>
    <row r="244" spans="1:60" x14ac:dyDescent="0.25">
      <c r="A244" s="70"/>
      <c r="J244" s="70"/>
      <c r="K244" s="70"/>
      <c r="L244" s="70"/>
      <c r="M244" s="70"/>
      <c r="N244" s="70"/>
      <c r="O244" s="70"/>
      <c r="P244" s="70"/>
      <c r="Q244" s="70"/>
      <c r="R244" s="70"/>
      <c r="S244" s="70"/>
      <c r="T244" s="70"/>
      <c r="U244" s="70"/>
      <c r="V244" s="70"/>
      <c r="W244" s="70"/>
      <c r="X244" s="70"/>
      <c r="Y244" s="70"/>
      <c r="Z244" s="70"/>
      <c r="AA244" s="70"/>
      <c r="AB244" s="70"/>
      <c r="AC244" s="70"/>
      <c r="AD244" s="70"/>
      <c r="AE244" s="70"/>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row>
    <row r="245" spans="1:60" x14ac:dyDescent="0.25">
      <c r="A245" s="70"/>
    </row>
    <row r="246" spans="1:60" x14ac:dyDescent="0.25">
      <c r="A246" s="70"/>
    </row>
    <row r="247" spans="1:60" x14ac:dyDescent="0.25">
      <c r="A247" s="70"/>
    </row>
    <row r="248" spans="1:60" x14ac:dyDescent="0.25">
      <c r="A248" s="70"/>
    </row>
  </sheetData>
  <sheetProtection algorithmName="SHA-512" hashValue="pk41qPkreGaIienBHjYN6qHrG0CgO529+BqkFfOkTGgU8ieLIk2ly7oHCkTe6nIJwtUs4b/6dT5t6eEiLeXG7Q==" saltValue="1Vg2zxH2JXOw6ZLmo/E9SA==" spinCount="100000" sheet="1" objects="1" scenarios="1"/>
  <mergeCells count="17">
    <mergeCell ref="J56:O61"/>
    <mergeCell ref="P56:U61"/>
    <mergeCell ref="V56:AA61"/>
    <mergeCell ref="AB56:AG61"/>
    <mergeCell ref="AH56:AM61"/>
    <mergeCell ref="AO16:AT25"/>
    <mergeCell ref="E16:I25"/>
    <mergeCell ref="AO6:AT15"/>
    <mergeCell ref="B2:I4"/>
    <mergeCell ref="J2:AM4"/>
    <mergeCell ref="B6:D55"/>
    <mergeCell ref="E6:I15"/>
    <mergeCell ref="E46:I55"/>
    <mergeCell ref="AO36:AT45"/>
    <mergeCell ref="E36:I45"/>
    <mergeCell ref="AO26:AT35"/>
    <mergeCell ref="E26:I3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70"/>
      <c r="B1" s="449" t="s">
        <v>55</v>
      </c>
      <c r="C1" s="449"/>
      <c r="D1" s="449"/>
      <c r="E1" s="70"/>
      <c r="F1" s="70"/>
      <c r="G1" s="70"/>
      <c r="H1" s="70"/>
      <c r="I1" s="70"/>
      <c r="J1" s="70"/>
      <c r="K1" s="70"/>
      <c r="L1" s="70"/>
      <c r="M1" s="70"/>
      <c r="N1" s="70"/>
      <c r="O1" s="70"/>
      <c r="P1" s="70"/>
      <c r="Q1" s="70"/>
      <c r="R1" s="70"/>
      <c r="S1" s="70"/>
      <c r="T1" s="70"/>
      <c r="U1" s="70"/>
      <c r="V1" s="70"/>
      <c r="W1" s="70"/>
      <c r="X1" s="70"/>
      <c r="Y1" s="70"/>
      <c r="Z1" s="70"/>
      <c r="AA1" s="70"/>
      <c r="AB1" s="70"/>
      <c r="AC1" s="70"/>
      <c r="AD1" s="70"/>
      <c r="AE1" s="70"/>
    </row>
    <row r="2" spans="1:37" x14ac:dyDescent="0.25">
      <c r="A2" s="70"/>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row>
    <row r="3" spans="1:37" ht="25.5" x14ac:dyDescent="0.25">
      <c r="A3" s="70"/>
      <c r="B3" s="3"/>
      <c r="C3" s="4" t="s">
        <v>52</v>
      </c>
      <c r="D3" s="4" t="s">
        <v>4</v>
      </c>
      <c r="E3" s="70"/>
      <c r="F3" s="70"/>
      <c r="G3" s="70"/>
      <c r="H3" s="70"/>
      <c r="I3" s="70"/>
      <c r="J3" s="70"/>
      <c r="K3" s="70"/>
      <c r="L3" s="70"/>
      <c r="M3" s="70"/>
      <c r="N3" s="70"/>
      <c r="O3" s="70"/>
      <c r="P3" s="70"/>
      <c r="Q3" s="70"/>
      <c r="R3" s="70"/>
      <c r="S3" s="70"/>
      <c r="T3" s="70"/>
      <c r="U3" s="70"/>
      <c r="V3" s="70"/>
      <c r="W3" s="70"/>
      <c r="X3" s="70"/>
      <c r="Y3" s="70"/>
      <c r="Z3" s="70"/>
      <c r="AA3" s="70"/>
      <c r="AB3" s="70"/>
      <c r="AC3" s="70"/>
      <c r="AD3" s="70"/>
      <c r="AE3" s="70"/>
    </row>
    <row r="4" spans="1:37" ht="51" x14ac:dyDescent="0.25">
      <c r="A4" s="70"/>
      <c r="B4" s="5" t="s">
        <v>51</v>
      </c>
      <c r="C4" s="6" t="s">
        <v>102</v>
      </c>
      <c r="D4" s="7">
        <v>0.2</v>
      </c>
      <c r="E4" s="70"/>
      <c r="F4" s="70"/>
      <c r="G4" s="70"/>
      <c r="H4" s="70"/>
      <c r="I4" s="70"/>
      <c r="J4" s="70"/>
      <c r="K4" s="70"/>
      <c r="L4" s="70"/>
      <c r="M4" s="70"/>
      <c r="N4" s="70"/>
      <c r="O4" s="70"/>
      <c r="P4" s="70"/>
      <c r="Q4" s="70"/>
      <c r="R4" s="70"/>
      <c r="S4" s="70"/>
      <c r="T4" s="70"/>
      <c r="U4" s="70"/>
      <c r="V4" s="70"/>
      <c r="W4" s="70"/>
      <c r="X4" s="70"/>
      <c r="Y4" s="70"/>
      <c r="Z4" s="70"/>
      <c r="AA4" s="70"/>
      <c r="AB4" s="70"/>
      <c r="AC4" s="70"/>
      <c r="AD4" s="70"/>
      <c r="AE4" s="70"/>
    </row>
    <row r="5" spans="1:37" ht="51" x14ac:dyDescent="0.25">
      <c r="A5" s="70"/>
      <c r="B5" s="8" t="s">
        <v>53</v>
      </c>
      <c r="C5" s="9" t="s">
        <v>103</v>
      </c>
      <c r="D5" s="10">
        <v>0.4</v>
      </c>
      <c r="E5" s="70"/>
      <c r="F5" s="70"/>
      <c r="G5" s="70"/>
      <c r="H5" s="70"/>
      <c r="I5" s="70"/>
      <c r="J5" s="70"/>
      <c r="K5" s="70"/>
      <c r="L5" s="70"/>
      <c r="M5" s="70"/>
      <c r="N5" s="70"/>
      <c r="O5" s="70"/>
      <c r="P5" s="70"/>
      <c r="Q5" s="70"/>
      <c r="R5" s="70"/>
      <c r="S5" s="70"/>
      <c r="T5" s="70"/>
      <c r="U5" s="70"/>
      <c r="V5" s="70"/>
      <c r="W5" s="70"/>
      <c r="X5" s="70"/>
      <c r="Y5" s="70"/>
      <c r="Z5" s="70"/>
      <c r="AA5" s="70"/>
      <c r="AB5" s="70"/>
      <c r="AC5" s="70"/>
      <c r="AD5" s="70"/>
      <c r="AE5" s="70"/>
    </row>
    <row r="6" spans="1:37" ht="51" x14ac:dyDescent="0.25">
      <c r="A6" s="70"/>
      <c r="B6" s="11" t="s">
        <v>107</v>
      </c>
      <c r="C6" s="9" t="s">
        <v>104</v>
      </c>
      <c r="D6" s="10">
        <v>0.6</v>
      </c>
      <c r="E6" s="70"/>
      <c r="F6" s="70"/>
      <c r="G6" s="70"/>
      <c r="H6" s="70"/>
      <c r="I6" s="70"/>
      <c r="J6" s="70"/>
      <c r="K6" s="70"/>
      <c r="L6" s="70"/>
      <c r="M6" s="70"/>
      <c r="N6" s="70"/>
      <c r="O6" s="70"/>
      <c r="P6" s="70"/>
      <c r="Q6" s="70"/>
      <c r="R6" s="70"/>
      <c r="S6" s="70"/>
      <c r="T6" s="70"/>
      <c r="U6" s="70"/>
      <c r="V6" s="70"/>
      <c r="W6" s="70"/>
      <c r="X6" s="70"/>
      <c r="Y6" s="70"/>
      <c r="Z6" s="70"/>
      <c r="AA6" s="70"/>
      <c r="AB6" s="70"/>
      <c r="AC6" s="70"/>
      <c r="AD6" s="70"/>
      <c r="AE6" s="70"/>
    </row>
    <row r="7" spans="1:37" ht="76.5" x14ac:dyDescent="0.25">
      <c r="A7" s="70"/>
      <c r="B7" s="12" t="s">
        <v>6</v>
      </c>
      <c r="C7" s="9" t="s">
        <v>105</v>
      </c>
      <c r="D7" s="10">
        <v>0.8</v>
      </c>
      <c r="E7" s="70"/>
      <c r="F7" s="70"/>
      <c r="G7" s="70"/>
      <c r="H7" s="70"/>
      <c r="I7" s="70"/>
      <c r="J7" s="70"/>
      <c r="K7" s="70"/>
      <c r="L7" s="70"/>
      <c r="M7" s="70"/>
      <c r="N7" s="70"/>
      <c r="O7" s="70"/>
      <c r="P7" s="70"/>
      <c r="Q7" s="70"/>
      <c r="R7" s="70"/>
      <c r="S7" s="70"/>
      <c r="T7" s="70"/>
      <c r="U7" s="70"/>
      <c r="V7" s="70"/>
      <c r="W7" s="70"/>
      <c r="X7" s="70"/>
      <c r="Y7" s="70"/>
      <c r="Z7" s="70"/>
      <c r="AA7" s="70"/>
      <c r="AB7" s="70"/>
      <c r="AC7" s="70"/>
      <c r="AD7" s="70"/>
      <c r="AE7" s="70"/>
    </row>
    <row r="8" spans="1:37" ht="51" x14ac:dyDescent="0.25">
      <c r="A8" s="70"/>
      <c r="B8" s="13" t="s">
        <v>54</v>
      </c>
      <c r="C8" s="9" t="s">
        <v>106</v>
      </c>
      <c r="D8" s="10">
        <v>1</v>
      </c>
      <c r="E8" s="70"/>
      <c r="F8" s="70"/>
      <c r="G8" s="70"/>
      <c r="H8" s="70"/>
      <c r="I8" s="70"/>
      <c r="J8" s="70"/>
      <c r="K8" s="70"/>
      <c r="L8" s="70"/>
      <c r="M8" s="70"/>
      <c r="N8" s="70"/>
      <c r="O8" s="70"/>
      <c r="P8" s="70"/>
      <c r="Q8" s="70"/>
      <c r="R8" s="70"/>
      <c r="S8" s="70"/>
      <c r="T8" s="70"/>
      <c r="U8" s="70"/>
      <c r="V8" s="70"/>
      <c r="W8" s="70"/>
      <c r="X8" s="70"/>
      <c r="Y8" s="70"/>
      <c r="Z8" s="70"/>
      <c r="AA8" s="70"/>
      <c r="AB8" s="70"/>
      <c r="AC8" s="70"/>
      <c r="AD8" s="70"/>
      <c r="AE8" s="70"/>
    </row>
    <row r="9" spans="1:37" x14ac:dyDescent="0.25">
      <c r="A9" s="70"/>
      <c r="B9" s="94"/>
      <c r="C9" s="94"/>
      <c r="D9" s="94"/>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row>
    <row r="10" spans="1:37" ht="16.5" x14ac:dyDescent="0.25">
      <c r="A10" s="70"/>
      <c r="B10" s="95"/>
      <c r="C10" s="94"/>
      <c r="D10" s="94"/>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x14ac:dyDescent="0.25">
      <c r="A11" s="70"/>
      <c r="B11" s="94"/>
      <c r="C11" s="94"/>
      <c r="D11" s="94"/>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x14ac:dyDescent="0.25">
      <c r="A12" s="70"/>
      <c r="B12" s="94"/>
      <c r="C12" s="94"/>
      <c r="D12" s="94"/>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row>
    <row r="13" spans="1:37" x14ac:dyDescent="0.25">
      <c r="A13" s="70"/>
      <c r="B13" s="94"/>
      <c r="C13" s="94"/>
      <c r="D13" s="94"/>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row>
    <row r="14" spans="1:37" x14ac:dyDescent="0.25">
      <c r="A14" s="70"/>
      <c r="B14" s="94"/>
      <c r="C14" s="94"/>
      <c r="D14" s="94"/>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row>
    <row r="15" spans="1:37" x14ac:dyDescent="0.25">
      <c r="A15" s="70"/>
      <c r="B15" s="94"/>
      <c r="C15" s="94"/>
      <c r="D15" s="94"/>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row>
    <row r="16" spans="1:37" x14ac:dyDescent="0.25">
      <c r="A16" s="70"/>
      <c r="B16" s="94"/>
      <c r="C16" s="94"/>
      <c r="D16" s="94"/>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x14ac:dyDescent="0.25">
      <c r="A17" s="70"/>
      <c r="B17" s="94"/>
      <c r="C17" s="94"/>
      <c r="D17" s="94"/>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row>
    <row r="18" spans="1:37" x14ac:dyDescent="0.25">
      <c r="A18" s="70"/>
      <c r="B18" s="94"/>
      <c r="C18" s="94"/>
      <c r="D18" s="94"/>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x14ac:dyDescent="0.25">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row>
    <row r="20" spans="1:37"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row>
    <row r="22" spans="1:37" x14ac:dyDescent="0.25">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row>
    <row r="23" spans="1:37" x14ac:dyDescent="0.2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x14ac:dyDescent="0.25">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row>
    <row r="25" spans="1:37" x14ac:dyDescent="0.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row>
    <row r="26" spans="1:37" x14ac:dyDescent="0.25">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x14ac:dyDescent="0.25">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row>
    <row r="28" spans="1:37" x14ac:dyDescent="0.25">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row>
    <row r="29" spans="1:37" x14ac:dyDescent="0.25">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row>
    <row r="30" spans="1:37" x14ac:dyDescent="0.25">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row>
    <row r="31" spans="1:37" x14ac:dyDescent="0.25">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row>
    <row r="32" spans="1:37" x14ac:dyDescent="0.25">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row>
    <row r="33" spans="1:31" x14ac:dyDescent="0.25">
      <c r="A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1:31" x14ac:dyDescent="0.25">
      <c r="A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row>
    <row r="35" spans="1:31" x14ac:dyDescent="0.25">
      <c r="A35" s="70"/>
    </row>
    <row r="36" spans="1:31" x14ac:dyDescent="0.25">
      <c r="A36" s="70"/>
    </row>
    <row r="37" spans="1:31" x14ac:dyDescent="0.25">
      <c r="A37" s="70"/>
    </row>
    <row r="38" spans="1:31" x14ac:dyDescent="0.25">
      <c r="A38" s="70"/>
    </row>
    <row r="39" spans="1:31" x14ac:dyDescent="0.25">
      <c r="A39" s="70"/>
    </row>
    <row r="40" spans="1:31" x14ac:dyDescent="0.25">
      <c r="A40" s="70"/>
    </row>
    <row r="41" spans="1:31" x14ac:dyDescent="0.25">
      <c r="A41" s="70"/>
    </row>
    <row r="42" spans="1:31" x14ac:dyDescent="0.25">
      <c r="A42" s="70"/>
    </row>
    <row r="43" spans="1:31" x14ac:dyDescent="0.25">
      <c r="A43" s="70"/>
    </row>
    <row r="44" spans="1:31" x14ac:dyDescent="0.25">
      <c r="A44" s="70"/>
    </row>
    <row r="45" spans="1:31" x14ac:dyDescent="0.25">
      <c r="A45" s="70"/>
    </row>
    <row r="46" spans="1:31" x14ac:dyDescent="0.25">
      <c r="A46" s="70"/>
    </row>
    <row r="47" spans="1:31" x14ac:dyDescent="0.25">
      <c r="A47" s="70"/>
    </row>
    <row r="48" spans="1:31" x14ac:dyDescent="0.25">
      <c r="A48" s="70"/>
    </row>
    <row r="49" spans="1:1" x14ac:dyDescent="0.25">
      <c r="A49" s="70"/>
    </row>
    <row r="50" spans="1:1" x14ac:dyDescent="0.25">
      <c r="A50" s="70"/>
    </row>
    <row r="51" spans="1:1" x14ac:dyDescent="0.25">
      <c r="A51" s="70"/>
    </row>
    <row r="52" spans="1:1" x14ac:dyDescent="0.25">
      <c r="A52" s="70"/>
    </row>
    <row r="53" spans="1:1" x14ac:dyDescent="0.25">
      <c r="A53" s="70"/>
    </row>
    <row r="54" spans="1:1" x14ac:dyDescent="0.25">
      <c r="A54" s="70"/>
    </row>
    <row r="55" spans="1:1" x14ac:dyDescent="0.25">
      <c r="A55" s="70"/>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70"/>
      <c r="B1" s="450" t="s">
        <v>63</v>
      </c>
      <c r="C1" s="450"/>
      <c r="D1" s="450"/>
      <c r="E1" s="70"/>
      <c r="F1" s="70"/>
      <c r="G1" s="70"/>
      <c r="H1" s="70"/>
      <c r="I1" s="70"/>
      <c r="J1" s="70"/>
      <c r="K1" s="70"/>
      <c r="L1" s="70"/>
      <c r="M1" s="70"/>
      <c r="N1" s="70"/>
      <c r="O1" s="70"/>
      <c r="P1" s="70"/>
      <c r="Q1" s="70"/>
      <c r="R1" s="70"/>
      <c r="S1" s="70"/>
      <c r="T1" s="70"/>
      <c r="U1" s="70"/>
    </row>
    <row r="2" spans="1:21" x14ac:dyDescent="0.25">
      <c r="A2" s="70"/>
      <c r="B2" s="70"/>
      <c r="C2" s="70"/>
      <c r="D2" s="70"/>
      <c r="E2" s="70"/>
      <c r="F2" s="70"/>
      <c r="G2" s="70"/>
      <c r="H2" s="70"/>
      <c r="I2" s="70"/>
      <c r="J2" s="70"/>
      <c r="K2" s="70"/>
      <c r="L2" s="70"/>
      <c r="M2" s="70"/>
      <c r="N2" s="70"/>
      <c r="O2" s="70"/>
      <c r="P2" s="70"/>
      <c r="Q2" s="70"/>
      <c r="R2" s="70"/>
      <c r="S2" s="70"/>
      <c r="T2" s="70"/>
      <c r="U2" s="70"/>
    </row>
    <row r="3" spans="1:21" ht="30" x14ac:dyDescent="0.25">
      <c r="A3" s="70"/>
      <c r="B3" s="91"/>
      <c r="C3" s="22" t="s">
        <v>56</v>
      </c>
      <c r="D3" s="22" t="s">
        <v>57</v>
      </c>
      <c r="E3" s="70"/>
      <c r="F3" s="70"/>
      <c r="G3" s="70"/>
      <c r="H3" s="70"/>
      <c r="I3" s="70"/>
      <c r="J3" s="70"/>
      <c r="K3" s="70"/>
      <c r="L3" s="70"/>
      <c r="M3" s="70"/>
      <c r="N3" s="70"/>
      <c r="O3" s="70"/>
      <c r="P3" s="70"/>
      <c r="Q3" s="70"/>
      <c r="R3" s="70"/>
      <c r="S3" s="70"/>
      <c r="T3" s="70"/>
      <c r="U3" s="70"/>
    </row>
    <row r="4" spans="1:21" ht="33.75" x14ac:dyDescent="0.25">
      <c r="A4" s="90" t="s">
        <v>83</v>
      </c>
      <c r="B4" s="25" t="s">
        <v>101</v>
      </c>
      <c r="C4" s="30" t="s">
        <v>157</v>
      </c>
      <c r="D4" s="23" t="s">
        <v>97</v>
      </c>
      <c r="E4" s="70"/>
      <c r="F4" s="70"/>
      <c r="G4" s="70"/>
      <c r="H4" s="70"/>
      <c r="I4" s="70"/>
      <c r="J4" s="70"/>
      <c r="K4" s="70"/>
      <c r="L4" s="70"/>
      <c r="M4" s="70"/>
      <c r="N4" s="70"/>
      <c r="O4" s="70"/>
      <c r="P4" s="70"/>
      <c r="Q4" s="70"/>
      <c r="R4" s="70"/>
      <c r="S4" s="70"/>
      <c r="T4" s="70"/>
      <c r="U4" s="70"/>
    </row>
    <row r="5" spans="1:21" ht="67.5" x14ac:dyDescent="0.25">
      <c r="A5" s="90" t="s">
        <v>84</v>
      </c>
      <c r="B5" s="26" t="s">
        <v>59</v>
      </c>
      <c r="C5" s="31" t="s">
        <v>93</v>
      </c>
      <c r="D5" s="24" t="s">
        <v>98</v>
      </c>
      <c r="E5" s="70"/>
      <c r="F5" s="70"/>
      <c r="G5" s="70"/>
      <c r="H5" s="70"/>
      <c r="I5" s="70"/>
      <c r="J5" s="70"/>
      <c r="K5" s="70"/>
      <c r="L5" s="70"/>
      <c r="M5" s="70"/>
      <c r="N5" s="70"/>
      <c r="O5" s="70"/>
      <c r="P5" s="70"/>
      <c r="Q5" s="70"/>
      <c r="R5" s="70"/>
      <c r="S5" s="70"/>
      <c r="T5" s="70"/>
      <c r="U5" s="70"/>
    </row>
    <row r="6" spans="1:21" ht="67.5" x14ac:dyDescent="0.25">
      <c r="A6" s="90" t="s">
        <v>81</v>
      </c>
      <c r="B6" s="27" t="s">
        <v>60</v>
      </c>
      <c r="C6" s="31" t="s">
        <v>94</v>
      </c>
      <c r="D6" s="24" t="s">
        <v>100</v>
      </c>
      <c r="E6" s="70"/>
      <c r="F6" s="70"/>
      <c r="G6" s="70"/>
      <c r="H6" s="70"/>
      <c r="I6" s="70"/>
      <c r="J6" s="70"/>
      <c r="K6" s="70"/>
      <c r="L6" s="70"/>
      <c r="M6" s="70"/>
      <c r="N6" s="70"/>
      <c r="O6" s="70"/>
      <c r="P6" s="70"/>
      <c r="Q6" s="70"/>
      <c r="R6" s="70"/>
      <c r="S6" s="70"/>
      <c r="T6" s="70"/>
      <c r="U6" s="70"/>
    </row>
    <row r="7" spans="1:21" ht="101.25" x14ac:dyDescent="0.25">
      <c r="A7" s="90" t="s">
        <v>7</v>
      </c>
      <c r="B7" s="28" t="s">
        <v>61</v>
      </c>
      <c r="C7" s="31" t="s">
        <v>95</v>
      </c>
      <c r="D7" s="24" t="s">
        <v>99</v>
      </c>
      <c r="E7" s="70"/>
      <c r="F7" s="70"/>
      <c r="G7" s="70"/>
      <c r="H7" s="70"/>
      <c r="I7" s="70"/>
      <c r="J7" s="70"/>
      <c r="K7" s="70"/>
      <c r="L7" s="70"/>
      <c r="M7" s="70"/>
      <c r="N7" s="70"/>
      <c r="O7" s="70"/>
      <c r="P7" s="70"/>
      <c r="Q7" s="70"/>
      <c r="R7" s="70"/>
      <c r="S7" s="70"/>
      <c r="T7" s="70"/>
      <c r="U7" s="70"/>
    </row>
    <row r="8" spans="1:21" ht="67.5" x14ac:dyDescent="0.25">
      <c r="A8" s="90" t="s">
        <v>85</v>
      </c>
      <c r="B8" s="29" t="s">
        <v>62</v>
      </c>
      <c r="C8" s="31" t="s">
        <v>96</v>
      </c>
      <c r="D8" s="24" t="s">
        <v>118</v>
      </c>
      <c r="E8" s="70"/>
      <c r="F8" s="70"/>
      <c r="G8" s="70"/>
      <c r="H8" s="70"/>
      <c r="I8" s="70"/>
      <c r="J8" s="70"/>
      <c r="K8" s="70"/>
      <c r="L8" s="70"/>
      <c r="M8" s="70"/>
      <c r="N8" s="70"/>
      <c r="O8" s="70"/>
      <c r="P8" s="70"/>
      <c r="Q8" s="70"/>
      <c r="R8" s="70"/>
      <c r="S8" s="70"/>
      <c r="T8" s="70"/>
      <c r="U8" s="70"/>
    </row>
    <row r="9" spans="1:21" ht="20.25" x14ac:dyDescent="0.25">
      <c r="A9" s="90"/>
      <c r="B9" s="90"/>
      <c r="C9" s="92"/>
      <c r="D9" s="92"/>
      <c r="E9" s="70"/>
      <c r="F9" s="70"/>
      <c r="G9" s="70"/>
      <c r="H9" s="70"/>
      <c r="I9" s="70"/>
      <c r="J9" s="70"/>
      <c r="K9" s="70"/>
      <c r="L9" s="70"/>
      <c r="M9" s="70"/>
      <c r="N9" s="70"/>
      <c r="O9" s="70"/>
      <c r="P9" s="70"/>
      <c r="Q9" s="70"/>
      <c r="R9" s="70"/>
      <c r="S9" s="70"/>
      <c r="T9" s="70"/>
      <c r="U9" s="70"/>
    </row>
    <row r="10" spans="1:21" ht="16.5" x14ac:dyDescent="0.25">
      <c r="A10" s="90"/>
      <c r="B10" s="93"/>
      <c r="C10" s="93"/>
      <c r="D10" s="93"/>
      <c r="E10" s="70"/>
      <c r="F10" s="70"/>
      <c r="G10" s="70"/>
      <c r="H10" s="70"/>
      <c r="I10" s="70"/>
      <c r="J10" s="70"/>
      <c r="K10" s="70"/>
      <c r="L10" s="70"/>
      <c r="M10" s="70"/>
      <c r="N10" s="70"/>
      <c r="O10" s="70"/>
      <c r="P10" s="70"/>
      <c r="Q10" s="70"/>
      <c r="R10" s="70"/>
      <c r="S10" s="70"/>
      <c r="T10" s="70"/>
      <c r="U10" s="70"/>
    </row>
    <row r="11" spans="1:21" x14ac:dyDescent="0.25">
      <c r="A11" s="90"/>
      <c r="B11" s="90" t="s">
        <v>91</v>
      </c>
      <c r="C11" s="90" t="s">
        <v>145</v>
      </c>
      <c r="D11" s="90" t="s">
        <v>152</v>
      </c>
      <c r="E11" s="70"/>
      <c r="F11" s="70"/>
      <c r="G11" s="70"/>
      <c r="H11" s="70"/>
      <c r="I11" s="70"/>
      <c r="J11" s="70"/>
      <c r="K11" s="70"/>
      <c r="L11" s="70"/>
      <c r="M11" s="70"/>
      <c r="N11" s="70"/>
      <c r="O11" s="70"/>
      <c r="P11" s="70"/>
      <c r="Q11" s="70"/>
      <c r="R11" s="70"/>
      <c r="S11" s="70"/>
      <c r="T11" s="70"/>
      <c r="U11" s="70"/>
    </row>
    <row r="12" spans="1:21" x14ac:dyDescent="0.25">
      <c r="A12" s="90"/>
      <c r="B12" s="90" t="s">
        <v>89</v>
      </c>
      <c r="C12" s="90" t="s">
        <v>149</v>
      </c>
      <c r="D12" s="90" t="s">
        <v>153</v>
      </c>
      <c r="E12" s="70"/>
      <c r="F12" s="70"/>
      <c r="G12" s="70"/>
      <c r="H12" s="70"/>
      <c r="I12" s="70"/>
      <c r="J12" s="70"/>
      <c r="K12" s="70"/>
      <c r="L12" s="70"/>
      <c r="M12" s="70"/>
      <c r="N12" s="70"/>
      <c r="O12" s="70"/>
      <c r="P12" s="70"/>
      <c r="Q12" s="70"/>
      <c r="R12" s="70"/>
      <c r="S12" s="70"/>
      <c r="T12" s="70"/>
      <c r="U12" s="70"/>
    </row>
    <row r="13" spans="1:21" x14ac:dyDescent="0.25">
      <c r="A13" s="90"/>
      <c r="B13" s="90"/>
      <c r="C13" s="90" t="s">
        <v>148</v>
      </c>
      <c r="D13" s="90" t="s">
        <v>154</v>
      </c>
      <c r="E13" s="70"/>
      <c r="F13" s="70"/>
      <c r="G13" s="70"/>
      <c r="H13" s="70"/>
      <c r="I13" s="70"/>
      <c r="J13" s="70"/>
      <c r="K13" s="70"/>
      <c r="L13" s="70"/>
      <c r="M13" s="70"/>
      <c r="N13" s="70"/>
      <c r="O13" s="70"/>
      <c r="P13" s="70"/>
      <c r="Q13" s="70"/>
      <c r="R13" s="70"/>
      <c r="S13" s="70"/>
      <c r="T13" s="70"/>
      <c r="U13" s="70"/>
    </row>
    <row r="14" spans="1:21" x14ac:dyDescent="0.25">
      <c r="A14" s="90"/>
      <c r="B14" s="90"/>
      <c r="C14" s="90" t="s">
        <v>150</v>
      </c>
      <c r="D14" s="90" t="s">
        <v>155</v>
      </c>
      <c r="E14" s="70"/>
      <c r="F14" s="70"/>
      <c r="G14" s="70"/>
      <c r="H14" s="70"/>
      <c r="I14" s="70"/>
      <c r="J14" s="70"/>
      <c r="K14" s="70"/>
      <c r="L14" s="70"/>
      <c r="M14" s="70"/>
      <c r="N14" s="70"/>
      <c r="O14" s="70"/>
      <c r="P14" s="70"/>
      <c r="Q14" s="70"/>
      <c r="R14" s="70"/>
      <c r="S14" s="70"/>
      <c r="T14" s="70"/>
      <c r="U14" s="70"/>
    </row>
    <row r="15" spans="1:21" x14ac:dyDescent="0.25">
      <c r="A15" s="90"/>
      <c r="B15" s="90"/>
      <c r="C15" s="90" t="s">
        <v>151</v>
      </c>
      <c r="D15" s="90" t="s">
        <v>156</v>
      </c>
      <c r="E15" s="70"/>
      <c r="F15" s="70"/>
      <c r="G15" s="70"/>
      <c r="H15" s="70"/>
      <c r="I15" s="70"/>
      <c r="J15" s="70"/>
      <c r="K15" s="70"/>
      <c r="L15" s="70"/>
      <c r="M15" s="70"/>
      <c r="N15" s="70"/>
      <c r="O15" s="70"/>
      <c r="P15" s="70"/>
      <c r="Q15" s="70"/>
      <c r="R15" s="70"/>
      <c r="S15" s="70"/>
      <c r="T15" s="70"/>
      <c r="U15" s="70"/>
    </row>
    <row r="16" spans="1:21" x14ac:dyDescent="0.25">
      <c r="A16" s="90"/>
      <c r="B16" s="90"/>
      <c r="C16" s="90"/>
      <c r="D16" s="90"/>
      <c r="E16" s="70"/>
      <c r="F16" s="70"/>
      <c r="G16" s="70"/>
      <c r="H16" s="70"/>
      <c r="I16" s="70"/>
      <c r="J16" s="70"/>
      <c r="K16" s="70"/>
      <c r="L16" s="70"/>
      <c r="M16" s="70"/>
      <c r="N16" s="70"/>
      <c r="O16" s="70"/>
    </row>
    <row r="17" spans="1:15" x14ac:dyDescent="0.25">
      <c r="A17" s="90"/>
      <c r="B17" s="90"/>
      <c r="C17" s="90"/>
      <c r="D17" s="90"/>
      <c r="E17" s="70"/>
      <c r="F17" s="70"/>
      <c r="G17" s="70"/>
      <c r="H17" s="70"/>
      <c r="I17" s="70"/>
      <c r="J17" s="70"/>
      <c r="K17" s="70"/>
      <c r="L17" s="70"/>
      <c r="M17" s="70"/>
      <c r="N17" s="70"/>
      <c r="O17" s="70"/>
    </row>
    <row r="18" spans="1:15" x14ac:dyDescent="0.25">
      <c r="A18" s="90"/>
      <c r="B18" s="94"/>
      <c r="C18" s="94"/>
      <c r="D18" s="94"/>
      <c r="E18" s="70"/>
      <c r="F18" s="70"/>
      <c r="G18" s="70"/>
      <c r="H18" s="70"/>
      <c r="I18" s="70"/>
      <c r="J18" s="70"/>
      <c r="K18" s="70"/>
      <c r="L18" s="70"/>
      <c r="M18" s="70"/>
      <c r="N18" s="70"/>
      <c r="O18" s="70"/>
    </row>
    <row r="19" spans="1:15" x14ac:dyDescent="0.25">
      <c r="A19" s="90"/>
      <c r="B19" s="94"/>
      <c r="C19" s="94"/>
      <c r="D19" s="94"/>
      <c r="E19" s="70"/>
      <c r="F19" s="70"/>
      <c r="G19" s="70"/>
      <c r="H19" s="70"/>
      <c r="I19" s="70"/>
      <c r="J19" s="70"/>
      <c r="K19" s="70"/>
      <c r="L19" s="70"/>
      <c r="M19" s="70"/>
      <c r="N19" s="70"/>
      <c r="O19" s="70"/>
    </row>
    <row r="20" spans="1:15" x14ac:dyDescent="0.25">
      <c r="A20" s="90"/>
      <c r="B20" s="94"/>
      <c r="C20" s="94"/>
      <c r="D20" s="94"/>
      <c r="E20" s="70"/>
      <c r="F20" s="70"/>
      <c r="G20" s="70"/>
      <c r="H20" s="70"/>
      <c r="I20" s="70"/>
      <c r="J20" s="70"/>
      <c r="K20" s="70"/>
      <c r="L20" s="70"/>
      <c r="M20" s="70"/>
      <c r="N20" s="70"/>
      <c r="O20" s="70"/>
    </row>
    <row r="21" spans="1:15" x14ac:dyDescent="0.25">
      <c r="A21" s="90"/>
      <c r="B21" s="94"/>
      <c r="C21" s="94"/>
      <c r="D21" s="94"/>
      <c r="E21" s="70"/>
      <c r="F21" s="70"/>
      <c r="G21" s="70"/>
      <c r="H21" s="70"/>
      <c r="I21" s="70"/>
      <c r="J21" s="70"/>
      <c r="K21" s="70"/>
      <c r="L21" s="70"/>
      <c r="M21" s="70"/>
      <c r="N21" s="70"/>
      <c r="O21" s="70"/>
    </row>
    <row r="22" spans="1:15" ht="20.25" x14ac:dyDescent="0.25">
      <c r="A22" s="90"/>
      <c r="B22" s="90"/>
      <c r="C22" s="92"/>
      <c r="D22" s="92"/>
      <c r="E22" s="70"/>
      <c r="F22" s="70"/>
      <c r="G22" s="70"/>
      <c r="H22" s="70"/>
      <c r="I22" s="70"/>
      <c r="J22" s="70"/>
      <c r="K22" s="70"/>
      <c r="L22" s="70"/>
      <c r="M22" s="70"/>
      <c r="N22" s="70"/>
      <c r="O22" s="70"/>
    </row>
    <row r="23" spans="1:15" ht="20.25" x14ac:dyDescent="0.25">
      <c r="A23" s="90"/>
      <c r="B23" s="90"/>
      <c r="C23" s="92"/>
      <c r="D23" s="92"/>
      <c r="E23" s="70"/>
      <c r="F23" s="70"/>
      <c r="G23" s="70"/>
      <c r="H23" s="70"/>
      <c r="I23" s="70"/>
      <c r="J23" s="70"/>
      <c r="K23" s="70"/>
      <c r="L23" s="70"/>
      <c r="M23" s="70"/>
      <c r="N23" s="70"/>
      <c r="O23" s="70"/>
    </row>
    <row r="24" spans="1:15" ht="20.25" x14ac:dyDescent="0.25">
      <c r="A24" s="90"/>
      <c r="B24" s="90"/>
      <c r="C24" s="92"/>
      <c r="D24" s="92"/>
      <c r="E24" s="70"/>
      <c r="F24" s="70"/>
      <c r="G24" s="70"/>
      <c r="H24" s="70"/>
      <c r="I24" s="70"/>
      <c r="J24" s="70"/>
      <c r="K24" s="70"/>
      <c r="L24" s="70"/>
      <c r="M24" s="70"/>
      <c r="N24" s="70"/>
      <c r="O24" s="70"/>
    </row>
    <row r="25" spans="1:15" ht="20.25" x14ac:dyDescent="0.25">
      <c r="A25" s="90"/>
      <c r="B25" s="90"/>
      <c r="C25" s="92"/>
      <c r="D25" s="92"/>
      <c r="E25" s="70"/>
      <c r="F25" s="70"/>
      <c r="G25" s="70"/>
      <c r="H25" s="70"/>
      <c r="I25" s="70"/>
      <c r="J25" s="70"/>
      <c r="K25" s="70"/>
      <c r="L25" s="70"/>
      <c r="M25" s="70"/>
      <c r="N25" s="70"/>
      <c r="O25" s="70"/>
    </row>
    <row r="26" spans="1:15" ht="20.25" x14ac:dyDescent="0.25">
      <c r="A26" s="90"/>
      <c r="B26" s="90"/>
      <c r="C26" s="92"/>
      <c r="D26" s="92"/>
      <c r="E26" s="70"/>
      <c r="F26" s="70"/>
      <c r="G26" s="70"/>
      <c r="H26" s="70"/>
      <c r="I26" s="70"/>
      <c r="J26" s="70"/>
      <c r="K26" s="70"/>
      <c r="L26" s="70"/>
      <c r="M26" s="70"/>
      <c r="N26" s="70"/>
      <c r="O26" s="70"/>
    </row>
    <row r="27" spans="1:15" ht="20.25" x14ac:dyDescent="0.25">
      <c r="A27" s="90"/>
      <c r="B27" s="90"/>
      <c r="C27" s="92"/>
      <c r="D27" s="92"/>
      <c r="E27" s="70"/>
      <c r="F27" s="70"/>
      <c r="G27" s="70"/>
      <c r="H27" s="70"/>
      <c r="I27" s="70"/>
      <c r="J27" s="70"/>
      <c r="K27" s="70"/>
      <c r="L27" s="70"/>
      <c r="M27" s="70"/>
      <c r="N27" s="70"/>
      <c r="O27" s="70"/>
    </row>
    <row r="28" spans="1:15" ht="20.25" x14ac:dyDescent="0.25">
      <c r="A28" s="90"/>
      <c r="B28" s="90"/>
      <c r="C28" s="92"/>
      <c r="D28" s="92"/>
      <c r="E28" s="70"/>
      <c r="F28" s="70"/>
      <c r="G28" s="70"/>
      <c r="H28" s="70"/>
      <c r="I28" s="70"/>
      <c r="J28" s="70"/>
      <c r="K28" s="70"/>
      <c r="L28" s="70"/>
      <c r="M28" s="70"/>
      <c r="N28" s="70"/>
      <c r="O28" s="70"/>
    </row>
    <row r="29" spans="1:15" ht="20.25" x14ac:dyDescent="0.25">
      <c r="A29" s="90"/>
      <c r="B29" s="90"/>
      <c r="C29" s="92"/>
      <c r="D29" s="92"/>
      <c r="E29" s="70"/>
      <c r="F29" s="70"/>
      <c r="G29" s="70"/>
      <c r="H29" s="70"/>
      <c r="I29" s="70"/>
      <c r="J29" s="70"/>
      <c r="K29" s="70"/>
      <c r="L29" s="70"/>
      <c r="M29" s="70"/>
      <c r="N29" s="70"/>
      <c r="O29" s="70"/>
    </row>
    <row r="30" spans="1:15" ht="20.25" x14ac:dyDescent="0.25">
      <c r="A30" s="90"/>
      <c r="B30" s="90"/>
      <c r="C30" s="92"/>
      <c r="D30" s="92"/>
      <c r="E30" s="70"/>
      <c r="F30" s="70"/>
      <c r="G30" s="70"/>
      <c r="H30" s="70"/>
      <c r="I30" s="70"/>
      <c r="J30" s="70"/>
      <c r="K30" s="70"/>
      <c r="L30" s="70"/>
      <c r="M30" s="70"/>
      <c r="N30" s="70"/>
      <c r="O30" s="70"/>
    </row>
    <row r="31" spans="1:15" ht="20.25" x14ac:dyDescent="0.25">
      <c r="A31" s="90"/>
      <c r="B31" s="90"/>
      <c r="C31" s="92"/>
      <c r="D31" s="92"/>
      <c r="E31" s="70"/>
      <c r="F31" s="70"/>
      <c r="G31" s="70"/>
      <c r="H31" s="70"/>
      <c r="I31" s="70"/>
      <c r="J31" s="70"/>
      <c r="K31" s="70"/>
      <c r="L31" s="70"/>
      <c r="M31" s="70"/>
      <c r="N31" s="70"/>
      <c r="O31" s="70"/>
    </row>
    <row r="32" spans="1:15" ht="20.25" x14ac:dyDescent="0.25">
      <c r="A32" s="90"/>
      <c r="B32" s="90"/>
      <c r="C32" s="92"/>
      <c r="D32" s="92"/>
      <c r="E32" s="70"/>
      <c r="F32" s="70"/>
      <c r="G32" s="70"/>
      <c r="H32" s="70"/>
      <c r="I32" s="70"/>
      <c r="J32" s="70"/>
      <c r="K32" s="70"/>
      <c r="L32" s="70"/>
      <c r="M32" s="70"/>
      <c r="N32" s="70"/>
      <c r="O32" s="70"/>
    </row>
    <row r="33" spans="1:15" ht="20.25" x14ac:dyDescent="0.25">
      <c r="A33" s="90"/>
      <c r="B33" s="90"/>
      <c r="C33" s="92"/>
      <c r="D33" s="92"/>
      <c r="E33" s="70"/>
      <c r="F33" s="70"/>
      <c r="G33" s="70"/>
      <c r="H33" s="70"/>
      <c r="I33" s="70"/>
      <c r="J33" s="70"/>
      <c r="K33" s="70"/>
      <c r="L33" s="70"/>
      <c r="M33" s="70"/>
      <c r="N33" s="70"/>
      <c r="O33" s="70"/>
    </row>
    <row r="34" spans="1:15" ht="20.25" x14ac:dyDescent="0.25">
      <c r="A34" s="90"/>
      <c r="B34" s="90"/>
      <c r="C34" s="92"/>
      <c r="D34" s="92"/>
      <c r="E34" s="70"/>
      <c r="F34" s="70"/>
      <c r="G34" s="70"/>
      <c r="H34" s="70"/>
      <c r="I34" s="70"/>
      <c r="J34" s="70"/>
      <c r="K34" s="70"/>
      <c r="L34" s="70"/>
      <c r="M34" s="70"/>
      <c r="N34" s="70"/>
      <c r="O34" s="70"/>
    </row>
    <row r="35" spans="1:15" ht="20.25" x14ac:dyDescent="0.25">
      <c r="A35" s="90"/>
      <c r="B35" s="90"/>
      <c r="C35" s="92"/>
      <c r="D35" s="92"/>
      <c r="E35" s="70"/>
      <c r="F35" s="70"/>
      <c r="G35" s="70"/>
      <c r="H35" s="70"/>
      <c r="I35" s="70"/>
      <c r="J35" s="70"/>
      <c r="K35" s="70"/>
      <c r="L35" s="70"/>
      <c r="M35" s="70"/>
      <c r="N35" s="70"/>
      <c r="O35" s="70"/>
    </row>
    <row r="36" spans="1:15" ht="20.25" x14ac:dyDescent="0.25">
      <c r="A36" s="90"/>
      <c r="B36" s="90"/>
      <c r="C36" s="92"/>
      <c r="D36" s="92"/>
      <c r="E36" s="70"/>
      <c r="F36" s="70"/>
      <c r="G36" s="70"/>
      <c r="H36" s="70"/>
      <c r="I36" s="70"/>
      <c r="J36" s="70"/>
      <c r="K36" s="70"/>
      <c r="L36" s="70"/>
      <c r="M36" s="70"/>
      <c r="N36" s="70"/>
      <c r="O36" s="70"/>
    </row>
    <row r="37" spans="1:15" ht="20.25" x14ac:dyDescent="0.25">
      <c r="A37" s="90"/>
      <c r="B37" s="90"/>
      <c r="C37" s="92"/>
      <c r="D37" s="92"/>
      <c r="E37" s="70"/>
      <c r="F37" s="70"/>
      <c r="G37" s="70"/>
      <c r="H37" s="70"/>
      <c r="I37" s="70"/>
      <c r="J37" s="70"/>
      <c r="K37" s="70"/>
      <c r="L37" s="70"/>
      <c r="M37" s="70"/>
      <c r="N37" s="70"/>
      <c r="O37" s="70"/>
    </row>
    <row r="38" spans="1:15" ht="20.25" x14ac:dyDescent="0.25">
      <c r="A38" s="90"/>
      <c r="B38" s="90"/>
      <c r="C38" s="92"/>
      <c r="D38" s="92"/>
      <c r="E38" s="70"/>
      <c r="F38" s="70"/>
      <c r="G38" s="70"/>
      <c r="H38" s="70"/>
      <c r="I38" s="70"/>
      <c r="J38" s="70"/>
      <c r="K38" s="70"/>
      <c r="L38" s="70"/>
      <c r="M38" s="70"/>
      <c r="N38" s="70"/>
      <c r="O38" s="70"/>
    </row>
    <row r="39" spans="1:15" ht="20.25" x14ac:dyDescent="0.25">
      <c r="A39" s="90"/>
      <c r="B39" s="90"/>
      <c r="C39" s="92"/>
      <c r="D39" s="92"/>
      <c r="E39" s="70"/>
      <c r="F39" s="70"/>
      <c r="G39" s="70"/>
      <c r="H39" s="70"/>
      <c r="I39" s="70"/>
      <c r="J39" s="70"/>
      <c r="K39" s="70"/>
      <c r="L39" s="70"/>
      <c r="M39" s="70"/>
      <c r="N39" s="70"/>
      <c r="O39" s="70"/>
    </row>
    <row r="40" spans="1:15" ht="20.25" x14ac:dyDescent="0.25">
      <c r="A40" s="90"/>
      <c r="B40" s="90"/>
      <c r="C40" s="92"/>
      <c r="D40" s="92"/>
      <c r="E40" s="70"/>
      <c r="F40" s="70"/>
      <c r="G40" s="70"/>
      <c r="H40" s="70"/>
      <c r="I40" s="70"/>
      <c r="J40" s="70"/>
      <c r="K40" s="70"/>
      <c r="L40" s="70"/>
      <c r="M40" s="70"/>
      <c r="N40" s="70"/>
      <c r="O40" s="70"/>
    </row>
    <row r="41" spans="1:15" ht="20.25" x14ac:dyDescent="0.25">
      <c r="A41" s="90"/>
      <c r="B41" s="90"/>
      <c r="C41" s="92"/>
      <c r="D41" s="92"/>
      <c r="E41" s="70"/>
      <c r="F41" s="70"/>
      <c r="G41" s="70"/>
      <c r="H41" s="70"/>
      <c r="I41" s="70"/>
      <c r="J41" s="70"/>
      <c r="K41" s="70"/>
      <c r="L41" s="70"/>
      <c r="M41" s="70"/>
      <c r="N41" s="70"/>
      <c r="O41" s="70"/>
    </row>
    <row r="42" spans="1:15" ht="20.25" x14ac:dyDescent="0.25">
      <c r="A42" s="90"/>
      <c r="B42" s="90"/>
      <c r="C42" s="92"/>
      <c r="D42" s="92"/>
      <c r="E42" s="70"/>
      <c r="F42" s="70"/>
      <c r="G42" s="70"/>
      <c r="H42" s="70"/>
      <c r="I42" s="70"/>
      <c r="J42" s="70"/>
      <c r="K42" s="70"/>
      <c r="L42" s="70"/>
      <c r="M42" s="70"/>
      <c r="N42" s="70"/>
      <c r="O42" s="70"/>
    </row>
    <row r="43" spans="1:15" ht="20.25" x14ac:dyDescent="0.25">
      <c r="A43" s="90"/>
      <c r="B43" s="90"/>
      <c r="C43" s="92"/>
      <c r="D43" s="92"/>
      <c r="E43" s="70"/>
      <c r="F43" s="70"/>
      <c r="G43" s="70"/>
      <c r="H43" s="70"/>
      <c r="I43" s="70"/>
      <c r="J43" s="70"/>
      <c r="K43" s="70"/>
      <c r="L43" s="70"/>
      <c r="M43" s="70"/>
      <c r="N43" s="70"/>
      <c r="O43" s="70"/>
    </row>
    <row r="44" spans="1:15" ht="20.25" x14ac:dyDescent="0.25">
      <c r="A44" s="90"/>
      <c r="B44" s="90"/>
      <c r="C44" s="92"/>
      <c r="D44" s="92"/>
      <c r="E44" s="70"/>
      <c r="F44" s="70"/>
      <c r="G44" s="70"/>
      <c r="H44" s="70"/>
      <c r="I44" s="70"/>
      <c r="J44" s="70"/>
      <c r="K44" s="70"/>
      <c r="L44" s="70"/>
      <c r="M44" s="70"/>
      <c r="N44" s="70"/>
      <c r="O44" s="70"/>
    </row>
    <row r="45" spans="1:15" ht="20.25" x14ac:dyDescent="0.25">
      <c r="A45" s="90"/>
      <c r="B45" s="90"/>
      <c r="C45" s="92"/>
      <c r="D45" s="92"/>
      <c r="E45" s="70"/>
      <c r="F45" s="70"/>
      <c r="G45" s="70"/>
      <c r="H45" s="70"/>
      <c r="I45" s="70"/>
      <c r="J45" s="70"/>
      <c r="K45" s="70"/>
      <c r="L45" s="70"/>
      <c r="M45" s="70"/>
      <c r="N45" s="70"/>
      <c r="O45" s="70"/>
    </row>
    <row r="46" spans="1:15" ht="20.25" x14ac:dyDescent="0.25">
      <c r="A46" s="90"/>
      <c r="B46" s="90"/>
      <c r="C46" s="92"/>
      <c r="D46" s="92"/>
      <c r="E46" s="70"/>
      <c r="F46" s="70"/>
      <c r="G46" s="70"/>
      <c r="H46" s="70"/>
      <c r="I46" s="70"/>
      <c r="J46" s="70"/>
      <c r="K46" s="70"/>
      <c r="L46" s="70"/>
      <c r="M46" s="70"/>
      <c r="N46" s="70"/>
      <c r="O46" s="70"/>
    </row>
    <row r="47" spans="1:15" ht="20.25" x14ac:dyDescent="0.25">
      <c r="A47" s="90"/>
      <c r="B47" s="90"/>
      <c r="C47" s="92"/>
      <c r="D47" s="92"/>
      <c r="E47" s="70"/>
      <c r="F47" s="70"/>
      <c r="G47" s="70"/>
      <c r="H47" s="70"/>
      <c r="I47" s="70"/>
      <c r="J47" s="70"/>
      <c r="K47" s="70"/>
      <c r="L47" s="70"/>
      <c r="M47" s="70"/>
      <c r="N47" s="70"/>
      <c r="O47" s="70"/>
    </row>
    <row r="48" spans="1:15" ht="20.25" x14ac:dyDescent="0.25">
      <c r="A48" s="90"/>
      <c r="B48" s="90"/>
      <c r="C48" s="92"/>
      <c r="D48" s="92"/>
      <c r="E48" s="70"/>
      <c r="F48" s="70"/>
      <c r="G48" s="70"/>
      <c r="H48" s="70"/>
      <c r="I48" s="70"/>
      <c r="J48" s="70"/>
      <c r="K48" s="70"/>
      <c r="L48" s="70"/>
      <c r="M48" s="70"/>
      <c r="N48" s="70"/>
      <c r="O48" s="70"/>
    </row>
    <row r="49" spans="1:15" ht="20.25" x14ac:dyDescent="0.25">
      <c r="A49" s="90"/>
      <c r="B49" s="90"/>
      <c r="C49" s="92"/>
      <c r="D49" s="92"/>
      <c r="E49" s="70"/>
      <c r="F49" s="70"/>
      <c r="G49" s="70"/>
      <c r="H49" s="70"/>
      <c r="I49" s="70"/>
      <c r="J49" s="70"/>
      <c r="K49" s="70"/>
      <c r="L49" s="70"/>
      <c r="M49" s="70"/>
      <c r="N49" s="70"/>
      <c r="O49" s="70"/>
    </row>
    <row r="50" spans="1:15" ht="20.25" x14ac:dyDescent="0.25">
      <c r="A50" s="90"/>
      <c r="B50" s="90"/>
      <c r="C50" s="92"/>
      <c r="D50" s="92"/>
      <c r="E50" s="70"/>
      <c r="F50" s="70"/>
      <c r="G50" s="70"/>
      <c r="H50" s="70"/>
      <c r="I50" s="70"/>
      <c r="J50" s="70"/>
      <c r="K50" s="70"/>
      <c r="L50" s="70"/>
      <c r="M50" s="70"/>
      <c r="N50" s="70"/>
      <c r="O50" s="70"/>
    </row>
    <row r="51" spans="1:15" ht="20.25" x14ac:dyDescent="0.25">
      <c r="A51" s="90"/>
      <c r="B51" s="90"/>
      <c r="C51" s="92"/>
      <c r="D51" s="92"/>
      <c r="E51" s="70"/>
      <c r="F51" s="70"/>
      <c r="G51" s="70"/>
      <c r="H51" s="70"/>
      <c r="I51" s="70"/>
      <c r="J51" s="70"/>
      <c r="K51" s="70"/>
      <c r="L51" s="70"/>
      <c r="M51" s="70"/>
      <c r="N51" s="70"/>
      <c r="O51" s="70"/>
    </row>
    <row r="52" spans="1:15" ht="20.25" x14ac:dyDescent="0.25">
      <c r="A52" s="90"/>
      <c r="B52" s="15"/>
      <c r="C52" s="20"/>
      <c r="D52" s="20"/>
    </row>
    <row r="53" spans="1:15" ht="20.25" x14ac:dyDescent="0.25">
      <c r="A53" s="90"/>
      <c r="B53" s="15"/>
      <c r="C53" s="20"/>
      <c r="D53" s="20"/>
    </row>
    <row r="54" spans="1:15" ht="20.25" x14ac:dyDescent="0.25">
      <c r="A54" s="90"/>
      <c r="B54" s="15"/>
      <c r="C54" s="20"/>
      <c r="D54" s="20"/>
    </row>
    <row r="55" spans="1:15" ht="20.25" x14ac:dyDescent="0.25">
      <c r="A55" s="90"/>
      <c r="B55" s="15"/>
      <c r="C55" s="20"/>
      <c r="D55" s="20"/>
    </row>
    <row r="56" spans="1:15" ht="20.25" x14ac:dyDescent="0.25">
      <c r="A56" s="90"/>
      <c r="B56" s="15"/>
      <c r="C56" s="20"/>
      <c r="D56" s="20"/>
    </row>
    <row r="57" spans="1:15" ht="20.25" x14ac:dyDescent="0.25">
      <c r="A57" s="90"/>
      <c r="B57" s="15"/>
      <c r="C57" s="20"/>
      <c r="D57" s="20"/>
    </row>
    <row r="58" spans="1:15" ht="20.25" x14ac:dyDescent="0.25">
      <c r="A58" s="90"/>
      <c r="B58" s="15"/>
      <c r="C58" s="20"/>
      <c r="D58" s="20"/>
    </row>
    <row r="59" spans="1:15" ht="20.25" x14ac:dyDescent="0.25">
      <c r="A59" s="90"/>
      <c r="B59" s="15"/>
      <c r="C59" s="20"/>
      <c r="D59" s="20"/>
    </row>
    <row r="60" spans="1:15" ht="20.25" x14ac:dyDescent="0.25">
      <c r="A60" s="90"/>
      <c r="B60" s="15"/>
      <c r="C60" s="20"/>
      <c r="D60" s="20"/>
    </row>
    <row r="61" spans="1:15" ht="20.25" x14ac:dyDescent="0.25">
      <c r="A61" s="90"/>
      <c r="B61" s="15"/>
      <c r="C61" s="20"/>
      <c r="D61" s="20"/>
    </row>
    <row r="62" spans="1:15" ht="20.25" x14ac:dyDescent="0.25">
      <c r="A62" s="90"/>
      <c r="B62" s="15"/>
      <c r="C62" s="20"/>
      <c r="D62" s="20"/>
    </row>
    <row r="63" spans="1:15" ht="20.25" x14ac:dyDescent="0.25">
      <c r="A63" s="90"/>
      <c r="B63" s="15"/>
      <c r="C63" s="20"/>
      <c r="D63" s="20"/>
    </row>
    <row r="64" spans="1:15" ht="20.25" x14ac:dyDescent="0.25">
      <c r="A64" s="90"/>
      <c r="B64" s="15"/>
      <c r="C64" s="20"/>
      <c r="D64" s="20"/>
    </row>
    <row r="65" spans="1:4" ht="20.25" x14ac:dyDescent="0.25">
      <c r="A65" s="90"/>
      <c r="B65" s="15"/>
      <c r="C65" s="20"/>
      <c r="D65" s="20"/>
    </row>
    <row r="66" spans="1:4" ht="20.25" x14ac:dyDescent="0.25">
      <c r="A66" s="90"/>
      <c r="B66" s="15"/>
      <c r="C66" s="20"/>
      <c r="D66" s="20"/>
    </row>
    <row r="67" spans="1:4" ht="20.25" x14ac:dyDescent="0.25">
      <c r="A67" s="90"/>
      <c r="B67" s="15"/>
      <c r="C67" s="20"/>
      <c r="D67" s="20"/>
    </row>
    <row r="68" spans="1:4" ht="20.25" x14ac:dyDescent="0.25">
      <c r="A68" s="90"/>
      <c r="B68" s="15"/>
      <c r="C68" s="20"/>
      <c r="D68" s="20"/>
    </row>
    <row r="69" spans="1:4" ht="20.25" x14ac:dyDescent="0.25">
      <c r="A69" s="90"/>
      <c r="B69" s="15"/>
      <c r="C69" s="20"/>
      <c r="D69" s="20"/>
    </row>
    <row r="70" spans="1:4" ht="20.25" x14ac:dyDescent="0.25">
      <c r="A70" s="90"/>
      <c r="B70" s="15"/>
      <c r="C70" s="20"/>
      <c r="D70" s="20"/>
    </row>
    <row r="71" spans="1:4" ht="20.25" x14ac:dyDescent="0.25">
      <c r="A71" s="90"/>
      <c r="B71" s="15"/>
      <c r="C71" s="20"/>
      <c r="D71" s="20"/>
    </row>
    <row r="72" spans="1:4" ht="20.25" x14ac:dyDescent="0.25">
      <c r="A72" s="90"/>
      <c r="B72" s="15"/>
      <c r="C72" s="20"/>
      <c r="D72" s="20"/>
    </row>
    <row r="73" spans="1:4" ht="20.25" x14ac:dyDescent="0.25">
      <c r="A73" s="90"/>
      <c r="B73" s="15"/>
      <c r="C73" s="20"/>
      <c r="D73" s="20"/>
    </row>
    <row r="74" spans="1:4" ht="20.25" x14ac:dyDescent="0.25">
      <c r="A74" s="90"/>
      <c r="B74" s="15"/>
      <c r="C74" s="20"/>
      <c r="D74" s="20"/>
    </row>
    <row r="75" spans="1:4" ht="20.25" x14ac:dyDescent="0.25">
      <c r="A75" s="90"/>
      <c r="B75" s="15"/>
      <c r="C75" s="20"/>
      <c r="D75" s="20"/>
    </row>
    <row r="76" spans="1:4" ht="20.25" x14ac:dyDescent="0.25">
      <c r="A76" s="90"/>
      <c r="B76" s="15"/>
      <c r="C76" s="20"/>
      <c r="D76" s="20"/>
    </row>
    <row r="77" spans="1:4" ht="20.25" x14ac:dyDescent="0.25">
      <c r="A77" s="90"/>
      <c r="B77" s="15"/>
      <c r="C77" s="20"/>
      <c r="D77" s="20"/>
    </row>
    <row r="78" spans="1:4" ht="20.25" x14ac:dyDescent="0.25">
      <c r="A78" s="90"/>
      <c r="B78" s="15"/>
      <c r="C78" s="20"/>
      <c r="D78" s="20"/>
    </row>
    <row r="79" spans="1:4" ht="20.25" x14ac:dyDescent="0.25">
      <c r="A79" s="90"/>
      <c r="B79" s="15"/>
      <c r="C79" s="20"/>
      <c r="D79" s="20"/>
    </row>
    <row r="80" spans="1:4" ht="20.25" x14ac:dyDescent="0.25">
      <c r="A80" s="90"/>
      <c r="B80" s="15"/>
      <c r="C80" s="20"/>
      <c r="D80" s="20"/>
    </row>
    <row r="81" spans="1:4" ht="20.25" x14ac:dyDescent="0.25">
      <c r="A81" s="90"/>
      <c r="B81" s="15"/>
      <c r="C81" s="20"/>
      <c r="D81" s="20"/>
    </row>
    <row r="82" spans="1:4" ht="20.25" x14ac:dyDescent="0.25">
      <c r="A82" s="90"/>
      <c r="B82" s="15"/>
      <c r="C82" s="20"/>
      <c r="D82" s="20"/>
    </row>
    <row r="83" spans="1:4" ht="20.25" x14ac:dyDescent="0.25">
      <c r="A83" s="90"/>
      <c r="B83" s="15"/>
      <c r="C83" s="20"/>
      <c r="D83" s="20"/>
    </row>
    <row r="84" spans="1:4" ht="20.25" x14ac:dyDescent="0.25">
      <c r="A84" s="90"/>
      <c r="B84" s="15"/>
      <c r="C84" s="20"/>
      <c r="D84" s="20"/>
    </row>
    <row r="85" spans="1:4" ht="20.25" x14ac:dyDescent="0.25">
      <c r="A85" s="90"/>
      <c r="B85" s="15"/>
      <c r="C85" s="20"/>
      <c r="D85" s="20"/>
    </row>
    <row r="86" spans="1:4" ht="20.25" x14ac:dyDescent="0.25">
      <c r="A86" s="90"/>
      <c r="B86" s="15"/>
      <c r="C86" s="20"/>
      <c r="D86" s="20"/>
    </row>
    <row r="87" spans="1:4" ht="20.25" x14ac:dyDescent="0.25">
      <c r="A87" s="90"/>
      <c r="B87" s="15"/>
      <c r="C87" s="20"/>
      <c r="D87" s="20"/>
    </row>
    <row r="88" spans="1:4" ht="20.25" x14ac:dyDescent="0.25">
      <c r="A88" s="90"/>
      <c r="B88" s="15"/>
      <c r="C88" s="20"/>
      <c r="D88" s="20"/>
    </row>
    <row r="89" spans="1:4" ht="20.25" x14ac:dyDescent="0.25">
      <c r="A89" s="90"/>
      <c r="B89" s="15"/>
      <c r="C89" s="20"/>
      <c r="D89" s="20"/>
    </row>
    <row r="90" spans="1:4" ht="20.25" x14ac:dyDescent="0.25">
      <c r="A90" s="90"/>
      <c r="B90" s="15"/>
      <c r="C90" s="20"/>
      <c r="D90" s="20"/>
    </row>
    <row r="91" spans="1:4" ht="20.25" x14ac:dyDescent="0.25">
      <c r="A91" s="90"/>
      <c r="B91" s="15"/>
      <c r="C91" s="20"/>
      <c r="D91" s="20"/>
    </row>
    <row r="92" spans="1:4" ht="20.25" x14ac:dyDescent="0.25">
      <c r="A92" s="90"/>
      <c r="B92" s="15"/>
      <c r="C92" s="20"/>
      <c r="D92" s="20"/>
    </row>
    <row r="93" spans="1:4" ht="20.25" x14ac:dyDescent="0.25">
      <c r="A93" s="90"/>
      <c r="B93" s="15"/>
      <c r="C93" s="20"/>
      <c r="D93" s="20"/>
    </row>
    <row r="94" spans="1:4" ht="20.25" x14ac:dyDescent="0.25">
      <c r="A94" s="90"/>
      <c r="B94" s="15"/>
      <c r="C94" s="20"/>
      <c r="D94" s="20"/>
    </row>
    <row r="95" spans="1:4" ht="20.25" x14ac:dyDescent="0.25">
      <c r="A95" s="90"/>
      <c r="B95" s="15"/>
      <c r="C95" s="20"/>
      <c r="D95" s="20"/>
    </row>
    <row r="96" spans="1:4" ht="20.25" x14ac:dyDescent="0.25">
      <c r="A96" s="90"/>
      <c r="B96" s="15"/>
      <c r="C96" s="20"/>
      <c r="D96" s="20"/>
    </row>
    <row r="97" spans="1:4" ht="20.25" x14ac:dyDescent="0.25">
      <c r="A97" s="90"/>
      <c r="B97" s="15"/>
      <c r="C97" s="20"/>
      <c r="D97" s="20"/>
    </row>
    <row r="98" spans="1:4" ht="20.25" x14ac:dyDescent="0.25">
      <c r="A98" s="90"/>
      <c r="B98" s="15"/>
      <c r="C98" s="20"/>
      <c r="D98" s="20"/>
    </row>
    <row r="99" spans="1:4" ht="20.25" x14ac:dyDescent="0.25">
      <c r="A99" s="90"/>
      <c r="B99" s="15"/>
      <c r="C99" s="20"/>
      <c r="D99" s="20"/>
    </row>
    <row r="100" spans="1:4" ht="20.25" x14ac:dyDescent="0.25">
      <c r="A100" s="90"/>
      <c r="B100" s="15"/>
      <c r="C100" s="20"/>
      <c r="D100" s="20"/>
    </row>
    <row r="101" spans="1:4" ht="20.25" x14ac:dyDescent="0.25">
      <c r="A101" s="90"/>
      <c r="B101" s="15"/>
      <c r="C101" s="20"/>
      <c r="D101" s="20"/>
    </row>
    <row r="102" spans="1:4" ht="20.25" x14ac:dyDescent="0.25">
      <c r="A102" s="90"/>
      <c r="B102" s="15"/>
      <c r="C102" s="20"/>
      <c r="D102" s="20"/>
    </row>
    <row r="103" spans="1:4" ht="20.25" x14ac:dyDescent="0.25">
      <c r="A103" s="90"/>
      <c r="B103" s="15"/>
      <c r="C103" s="20"/>
      <c r="D103" s="20"/>
    </row>
    <row r="104" spans="1:4" ht="20.25" x14ac:dyDescent="0.25">
      <c r="A104" s="90"/>
      <c r="B104" s="15"/>
      <c r="C104" s="20"/>
      <c r="D104" s="20"/>
    </row>
    <row r="105" spans="1:4" ht="20.25" x14ac:dyDescent="0.25">
      <c r="A105" s="90"/>
      <c r="B105" s="15"/>
      <c r="C105" s="20"/>
      <c r="D105" s="20"/>
    </row>
    <row r="106" spans="1:4" ht="20.25" x14ac:dyDescent="0.25">
      <c r="A106" s="90"/>
      <c r="B106" s="15"/>
      <c r="C106" s="20"/>
      <c r="D106" s="20"/>
    </row>
    <row r="107" spans="1:4" ht="20.25" x14ac:dyDescent="0.25">
      <c r="A107" s="90"/>
      <c r="B107" s="15"/>
      <c r="C107" s="20"/>
      <c r="D107" s="20"/>
    </row>
    <row r="108" spans="1:4" ht="20.25" x14ac:dyDescent="0.25">
      <c r="A108" s="90"/>
      <c r="B108" s="15"/>
      <c r="C108" s="20"/>
      <c r="D108" s="20"/>
    </row>
    <row r="109" spans="1:4" ht="20.25" x14ac:dyDescent="0.25">
      <c r="A109" s="90"/>
      <c r="B109" s="15"/>
      <c r="C109" s="20"/>
      <c r="D109" s="20"/>
    </row>
    <row r="110" spans="1:4" ht="20.25" x14ac:dyDescent="0.25">
      <c r="A110" s="90"/>
      <c r="B110" s="15"/>
      <c r="C110" s="20"/>
      <c r="D110" s="20"/>
    </row>
    <row r="111" spans="1:4" ht="20.25" x14ac:dyDescent="0.25">
      <c r="A111" s="90"/>
      <c r="B111" s="15"/>
      <c r="C111" s="20"/>
      <c r="D111" s="20"/>
    </row>
    <row r="112" spans="1:4" ht="20.25" x14ac:dyDescent="0.25">
      <c r="A112" s="90"/>
      <c r="B112" s="15"/>
      <c r="C112" s="20"/>
      <c r="D112" s="20"/>
    </row>
    <row r="113" spans="1:4" ht="20.25" x14ac:dyDescent="0.25">
      <c r="A113" s="90"/>
      <c r="B113" s="15"/>
      <c r="C113" s="20"/>
      <c r="D113" s="20"/>
    </row>
    <row r="114" spans="1:4" ht="20.25" x14ac:dyDescent="0.25">
      <c r="A114" s="90"/>
      <c r="B114" s="15"/>
      <c r="C114" s="20"/>
      <c r="D114" s="20"/>
    </row>
    <row r="115" spans="1:4" ht="20.25" x14ac:dyDescent="0.25">
      <c r="A115" s="90"/>
      <c r="B115" s="15"/>
      <c r="C115" s="20"/>
      <c r="D115" s="20"/>
    </row>
    <row r="116" spans="1:4" ht="20.25" x14ac:dyDescent="0.25">
      <c r="A116" s="90"/>
      <c r="B116" s="15"/>
      <c r="C116" s="20"/>
      <c r="D116" s="20"/>
    </row>
    <row r="117" spans="1:4" ht="20.25" x14ac:dyDescent="0.25">
      <c r="A117" s="90"/>
      <c r="B117" s="15"/>
      <c r="C117" s="20"/>
      <c r="D117" s="20"/>
    </row>
    <row r="118" spans="1:4" ht="20.25" x14ac:dyDescent="0.25">
      <c r="A118" s="90"/>
      <c r="B118" s="15"/>
      <c r="C118" s="20"/>
      <c r="D118" s="20"/>
    </row>
    <row r="119" spans="1:4" ht="20.25" x14ac:dyDescent="0.25">
      <c r="A119" s="90"/>
      <c r="B119" s="15"/>
      <c r="C119" s="20"/>
      <c r="D119" s="20"/>
    </row>
    <row r="120" spans="1:4" ht="20.25" x14ac:dyDescent="0.25">
      <c r="A120" s="90"/>
      <c r="B120" s="15"/>
      <c r="C120" s="20"/>
      <c r="D120" s="20"/>
    </row>
    <row r="121" spans="1:4" ht="20.25" x14ac:dyDescent="0.25">
      <c r="A121" s="90"/>
      <c r="B121" s="15"/>
      <c r="C121" s="20"/>
      <c r="D121" s="20"/>
    </row>
    <row r="122" spans="1:4" ht="20.25" x14ac:dyDescent="0.25">
      <c r="A122" s="90"/>
      <c r="B122" s="15"/>
      <c r="C122" s="20"/>
      <c r="D122" s="20"/>
    </row>
    <row r="123" spans="1:4" ht="20.25" x14ac:dyDescent="0.25">
      <c r="A123" s="90"/>
      <c r="B123" s="15"/>
      <c r="C123" s="20"/>
      <c r="D123" s="20"/>
    </row>
    <row r="124" spans="1:4" ht="20.25" x14ac:dyDescent="0.25">
      <c r="A124" s="90"/>
      <c r="B124" s="15"/>
      <c r="C124" s="20"/>
      <c r="D124" s="20"/>
    </row>
    <row r="125" spans="1:4" ht="20.25" x14ac:dyDescent="0.25">
      <c r="A125" s="90"/>
      <c r="B125" s="15"/>
      <c r="C125" s="20"/>
      <c r="D125" s="20"/>
    </row>
    <row r="126" spans="1:4" ht="20.25" x14ac:dyDescent="0.25">
      <c r="A126" s="90"/>
      <c r="B126" s="15"/>
      <c r="C126" s="20"/>
      <c r="D126" s="20"/>
    </row>
    <row r="127" spans="1:4" ht="20.25" x14ac:dyDescent="0.25">
      <c r="A127" s="90"/>
      <c r="B127" s="15"/>
      <c r="C127" s="20"/>
      <c r="D127" s="20"/>
    </row>
    <row r="128" spans="1:4" ht="20.25" x14ac:dyDescent="0.25">
      <c r="A128" s="90"/>
      <c r="B128" s="15"/>
      <c r="C128" s="20"/>
      <c r="D128" s="20"/>
    </row>
    <row r="129" spans="1:4" ht="20.25" x14ac:dyDescent="0.25">
      <c r="A129" s="90"/>
      <c r="B129" s="15"/>
      <c r="C129" s="20"/>
      <c r="D129" s="20"/>
    </row>
    <row r="130" spans="1:4" ht="20.25" x14ac:dyDescent="0.25">
      <c r="A130" s="90"/>
      <c r="B130" s="15"/>
      <c r="C130" s="20"/>
      <c r="D130" s="20"/>
    </row>
    <row r="131" spans="1:4" ht="20.25" x14ac:dyDescent="0.25">
      <c r="A131" s="90"/>
      <c r="B131" s="15"/>
      <c r="C131" s="20"/>
      <c r="D131" s="20"/>
    </row>
    <row r="132" spans="1:4" ht="20.25" x14ac:dyDescent="0.25">
      <c r="A132" s="90"/>
      <c r="B132" s="15"/>
      <c r="C132" s="20"/>
      <c r="D132" s="20"/>
    </row>
    <row r="133" spans="1:4" ht="20.25" x14ac:dyDescent="0.25">
      <c r="A133" s="90"/>
      <c r="B133" s="15"/>
      <c r="C133" s="20"/>
      <c r="D133" s="20"/>
    </row>
    <row r="134" spans="1:4" ht="20.25" x14ac:dyDescent="0.25">
      <c r="A134" s="90"/>
      <c r="B134" s="15"/>
      <c r="C134" s="20"/>
      <c r="D134" s="20"/>
    </row>
    <row r="135" spans="1:4" ht="20.25" x14ac:dyDescent="0.25">
      <c r="A135" s="90"/>
      <c r="B135" s="15"/>
      <c r="C135" s="20"/>
      <c r="D135" s="20"/>
    </row>
    <row r="136" spans="1:4" ht="20.25" x14ac:dyDescent="0.25">
      <c r="A136" s="90"/>
      <c r="B136" s="15"/>
      <c r="C136" s="20"/>
      <c r="D136" s="20"/>
    </row>
    <row r="137" spans="1:4" ht="20.25" x14ac:dyDescent="0.25">
      <c r="A137" s="90"/>
      <c r="B137" s="15"/>
      <c r="C137" s="20"/>
      <c r="D137" s="20"/>
    </row>
    <row r="138" spans="1:4" ht="20.25" x14ac:dyDescent="0.25">
      <c r="A138" s="90"/>
      <c r="B138" s="15"/>
      <c r="C138" s="20"/>
      <c r="D138" s="20"/>
    </row>
    <row r="139" spans="1:4" ht="20.25" x14ac:dyDescent="0.25">
      <c r="A139" s="90"/>
      <c r="B139" s="15"/>
      <c r="C139" s="20"/>
      <c r="D139" s="20"/>
    </row>
    <row r="140" spans="1:4" ht="20.25" x14ac:dyDescent="0.25">
      <c r="A140" s="90"/>
      <c r="B140" s="15"/>
      <c r="C140" s="20"/>
      <c r="D140" s="20"/>
    </row>
    <row r="141" spans="1:4" ht="20.25" x14ac:dyDescent="0.25">
      <c r="A141" s="90"/>
      <c r="B141" s="15"/>
      <c r="C141" s="20"/>
      <c r="D141" s="20"/>
    </row>
    <row r="142" spans="1:4" ht="20.25" x14ac:dyDescent="0.25">
      <c r="A142" s="90"/>
      <c r="B142" s="15"/>
      <c r="C142" s="20"/>
      <c r="D142" s="20"/>
    </row>
    <row r="143" spans="1:4" ht="20.25" x14ac:dyDescent="0.25">
      <c r="A143" s="90"/>
      <c r="B143" s="15"/>
      <c r="C143" s="20"/>
      <c r="D143" s="20"/>
    </row>
    <row r="144" spans="1:4" ht="20.25" x14ac:dyDescent="0.25">
      <c r="A144" s="90"/>
      <c r="B144" s="15"/>
      <c r="C144" s="20"/>
      <c r="D144" s="20"/>
    </row>
    <row r="145" spans="1:4" ht="20.25" x14ac:dyDescent="0.25">
      <c r="A145" s="90"/>
      <c r="B145" s="15"/>
      <c r="C145" s="20"/>
      <c r="D145" s="20"/>
    </row>
    <row r="146" spans="1:4" ht="20.25" x14ac:dyDescent="0.25">
      <c r="A146" s="90"/>
      <c r="B146" s="15"/>
      <c r="C146" s="20"/>
      <c r="D146" s="20"/>
    </row>
    <row r="147" spans="1:4" ht="20.25" x14ac:dyDescent="0.25">
      <c r="A147" s="90"/>
      <c r="B147" s="15"/>
      <c r="C147" s="20"/>
      <c r="D147" s="20"/>
    </row>
    <row r="148" spans="1:4" ht="20.25" x14ac:dyDescent="0.25">
      <c r="A148" s="90"/>
      <c r="B148" s="15"/>
      <c r="C148" s="20"/>
      <c r="D148" s="20"/>
    </row>
    <row r="149" spans="1:4" ht="20.25" x14ac:dyDescent="0.25">
      <c r="A149" s="90"/>
      <c r="B149" s="15"/>
      <c r="C149" s="20"/>
      <c r="D149" s="20"/>
    </row>
    <row r="150" spans="1:4" ht="20.25" x14ac:dyDescent="0.25">
      <c r="A150" s="90"/>
      <c r="B150" s="15"/>
      <c r="C150" s="20"/>
      <c r="D150" s="20"/>
    </row>
    <row r="151" spans="1:4" ht="20.25" x14ac:dyDescent="0.25">
      <c r="A151" s="90"/>
      <c r="B151" s="15"/>
      <c r="C151" s="20"/>
      <c r="D151" s="20"/>
    </row>
    <row r="152" spans="1:4" ht="20.25" x14ac:dyDescent="0.25">
      <c r="A152" s="90"/>
      <c r="B152" s="15"/>
      <c r="C152" s="20"/>
      <c r="D152" s="20"/>
    </row>
    <row r="153" spans="1:4" ht="20.25" x14ac:dyDescent="0.25">
      <c r="A153" s="90"/>
      <c r="B153" s="15"/>
      <c r="C153" s="20"/>
      <c r="D153" s="20"/>
    </row>
    <row r="154" spans="1:4" ht="20.25" x14ac:dyDescent="0.25">
      <c r="A154" s="90"/>
      <c r="B154" s="15"/>
      <c r="C154" s="20"/>
      <c r="D154" s="20"/>
    </row>
    <row r="155" spans="1:4" ht="20.25" x14ac:dyDescent="0.25">
      <c r="A155" s="90"/>
      <c r="B155" s="15"/>
      <c r="C155" s="20"/>
      <c r="D155" s="20"/>
    </row>
    <row r="156" spans="1:4" ht="20.25" x14ac:dyDescent="0.25">
      <c r="A156" s="90"/>
      <c r="B156" s="15"/>
      <c r="C156" s="20"/>
      <c r="D156" s="20"/>
    </row>
    <row r="157" spans="1:4" ht="20.25" x14ac:dyDescent="0.25">
      <c r="A157" s="90"/>
      <c r="B157" s="15"/>
      <c r="C157" s="20"/>
      <c r="D157" s="20"/>
    </row>
    <row r="158" spans="1:4" ht="20.25" x14ac:dyDescent="0.25">
      <c r="A158" s="90"/>
      <c r="B158" s="15"/>
      <c r="C158" s="20"/>
      <c r="D158" s="20"/>
    </row>
    <row r="159" spans="1:4" ht="20.25" x14ac:dyDescent="0.25">
      <c r="A159" s="90"/>
      <c r="B159" s="15"/>
      <c r="C159" s="20"/>
      <c r="D159" s="20"/>
    </row>
    <row r="160" spans="1:4" ht="20.25" x14ac:dyDescent="0.25">
      <c r="A160" s="90"/>
      <c r="B160" s="15"/>
      <c r="C160" s="20"/>
      <c r="D160" s="20"/>
    </row>
    <row r="161" spans="1:4" ht="20.25" x14ac:dyDescent="0.25">
      <c r="A161" s="90"/>
      <c r="B161" s="15"/>
      <c r="C161" s="20"/>
      <c r="D161" s="20"/>
    </row>
    <row r="162" spans="1:4" ht="20.25" x14ac:dyDescent="0.25">
      <c r="A162" s="90"/>
      <c r="B162" s="15"/>
      <c r="C162" s="20"/>
      <c r="D162" s="20"/>
    </row>
    <row r="163" spans="1:4" ht="20.25" x14ac:dyDescent="0.25">
      <c r="A163" s="90"/>
      <c r="B163" s="15"/>
      <c r="C163" s="20"/>
      <c r="D163" s="20"/>
    </row>
    <row r="164" spans="1:4" ht="20.25" x14ac:dyDescent="0.25">
      <c r="A164" s="90"/>
      <c r="B164" s="15"/>
      <c r="C164" s="20"/>
      <c r="D164" s="20"/>
    </row>
    <row r="165" spans="1:4" ht="20.25" x14ac:dyDescent="0.25">
      <c r="A165" s="90"/>
      <c r="B165" s="15"/>
      <c r="C165" s="20"/>
      <c r="D165" s="20"/>
    </row>
    <row r="166" spans="1:4" ht="20.25" x14ac:dyDescent="0.25">
      <c r="A166" s="90"/>
      <c r="B166" s="15"/>
      <c r="C166" s="20"/>
      <c r="D166" s="20"/>
    </row>
    <row r="167" spans="1:4" ht="20.25" x14ac:dyDescent="0.25">
      <c r="A167" s="90"/>
      <c r="B167" s="15"/>
      <c r="C167" s="20"/>
      <c r="D167" s="20"/>
    </row>
    <row r="168" spans="1:4" ht="20.25" x14ac:dyDescent="0.25">
      <c r="A168" s="90"/>
      <c r="B168" s="15"/>
      <c r="C168" s="20"/>
      <c r="D168" s="20"/>
    </row>
    <row r="169" spans="1:4" ht="20.25" x14ac:dyDescent="0.25">
      <c r="A169" s="90"/>
      <c r="B169" s="15"/>
      <c r="C169" s="20"/>
      <c r="D169" s="20"/>
    </row>
    <row r="170" spans="1:4" ht="20.25" x14ac:dyDescent="0.25">
      <c r="A170" s="90"/>
      <c r="B170" s="15"/>
      <c r="C170" s="20"/>
      <c r="D170" s="20"/>
    </row>
    <row r="171" spans="1:4" ht="20.25" x14ac:dyDescent="0.25">
      <c r="A171" s="90"/>
      <c r="B171" s="15"/>
      <c r="C171" s="20"/>
      <c r="D171" s="20"/>
    </row>
    <row r="172" spans="1:4" ht="20.25" x14ac:dyDescent="0.25">
      <c r="A172" s="90"/>
      <c r="B172" s="15"/>
      <c r="C172" s="20"/>
      <c r="D172" s="20"/>
    </row>
    <row r="173" spans="1:4" ht="20.25" x14ac:dyDescent="0.25">
      <c r="A173" s="90"/>
      <c r="B173" s="15"/>
      <c r="C173" s="20"/>
      <c r="D173" s="20"/>
    </row>
    <row r="174" spans="1:4" ht="20.25" x14ac:dyDescent="0.25">
      <c r="A174" s="90"/>
      <c r="B174" s="15"/>
      <c r="C174" s="20"/>
      <c r="D174" s="20"/>
    </row>
    <row r="175" spans="1:4" ht="20.25" x14ac:dyDescent="0.25">
      <c r="A175" s="90"/>
      <c r="B175" s="15"/>
      <c r="C175" s="20"/>
      <c r="D175" s="20"/>
    </row>
    <row r="176" spans="1:4" ht="20.25" x14ac:dyDescent="0.25">
      <c r="A176" s="90"/>
      <c r="B176" s="15"/>
      <c r="C176" s="20"/>
      <c r="D176" s="20"/>
    </row>
    <row r="177" spans="1:4" ht="20.25" x14ac:dyDescent="0.25">
      <c r="A177" s="90"/>
      <c r="B177" s="15"/>
      <c r="C177" s="20"/>
      <c r="D177" s="20"/>
    </row>
    <row r="178" spans="1:4" ht="20.25" x14ac:dyDescent="0.25">
      <c r="A178" s="90"/>
      <c r="B178" s="15"/>
      <c r="C178" s="20"/>
      <c r="D178" s="20"/>
    </row>
    <row r="179" spans="1:4" ht="20.25" x14ac:dyDescent="0.25">
      <c r="A179" s="90"/>
      <c r="B179" s="15"/>
      <c r="C179" s="20"/>
      <c r="D179" s="20"/>
    </row>
    <row r="180" spans="1:4" ht="20.25" x14ac:dyDescent="0.25">
      <c r="A180" s="90"/>
      <c r="B180" s="15"/>
      <c r="C180" s="20"/>
      <c r="D180" s="20"/>
    </row>
    <row r="181" spans="1:4" ht="20.25" x14ac:dyDescent="0.25">
      <c r="A181" s="90"/>
      <c r="B181" s="15"/>
      <c r="C181" s="20"/>
      <c r="D181" s="20"/>
    </row>
    <row r="182" spans="1:4" ht="20.25" x14ac:dyDescent="0.25">
      <c r="A182" s="90"/>
      <c r="B182" s="15"/>
      <c r="C182" s="20"/>
      <c r="D182" s="20"/>
    </row>
    <row r="183" spans="1:4" ht="20.25" x14ac:dyDescent="0.25">
      <c r="A183" s="90"/>
      <c r="B183" s="15"/>
      <c r="C183" s="20"/>
      <c r="D183" s="20"/>
    </row>
    <row r="184" spans="1:4" ht="20.25" x14ac:dyDescent="0.25">
      <c r="A184" s="90"/>
      <c r="B184" s="15"/>
      <c r="C184" s="20"/>
      <c r="D184" s="20"/>
    </row>
    <row r="185" spans="1:4" ht="20.25" x14ac:dyDescent="0.25">
      <c r="A185" s="90"/>
      <c r="B185" s="15"/>
      <c r="C185" s="20"/>
      <c r="D185" s="20"/>
    </row>
    <row r="186" spans="1:4" ht="20.25" x14ac:dyDescent="0.25">
      <c r="A186" s="90"/>
      <c r="B186" s="15"/>
      <c r="C186" s="20"/>
      <c r="D186" s="20"/>
    </row>
    <row r="187" spans="1:4" ht="20.25" x14ac:dyDescent="0.25">
      <c r="A187" s="90"/>
      <c r="B187" s="15"/>
      <c r="C187" s="20"/>
      <c r="D187" s="20"/>
    </row>
    <row r="188" spans="1:4" ht="20.25" x14ac:dyDescent="0.25">
      <c r="A188" s="90"/>
      <c r="B188" s="15"/>
      <c r="C188" s="20"/>
      <c r="D188" s="20"/>
    </row>
    <row r="189" spans="1:4" ht="20.25" x14ac:dyDescent="0.25">
      <c r="A189" s="90"/>
      <c r="B189" s="15"/>
      <c r="C189" s="20"/>
      <c r="D189" s="20"/>
    </row>
    <row r="190" spans="1:4" ht="20.25" x14ac:dyDescent="0.25">
      <c r="A190" s="90"/>
      <c r="B190" s="15"/>
      <c r="C190" s="20"/>
      <c r="D190" s="20"/>
    </row>
    <row r="191" spans="1:4" ht="20.25" x14ac:dyDescent="0.25">
      <c r="A191" s="90"/>
      <c r="B191" s="15"/>
      <c r="C191" s="20"/>
      <c r="D191" s="20"/>
    </row>
    <row r="192" spans="1:4" ht="20.25" x14ac:dyDescent="0.25">
      <c r="A192" s="90"/>
      <c r="B192" s="15"/>
      <c r="C192" s="20"/>
      <c r="D192" s="20"/>
    </row>
    <row r="193" spans="1:4" ht="20.25" x14ac:dyDescent="0.25">
      <c r="A193" s="90"/>
      <c r="B193" s="15"/>
      <c r="C193" s="20"/>
      <c r="D193" s="20"/>
    </row>
    <row r="194" spans="1:4" ht="20.25" x14ac:dyDescent="0.25">
      <c r="A194" s="90"/>
      <c r="B194" s="15"/>
      <c r="C194" s="20"/>
      <c r="D194" s="20"/>
    </row>
    <row r="195" spans="1:4" ht="20.25" x14ac:dyDescent="0.25">
      <c r="A195" s="90"/>
      <c r="B195" s="15"/>
      <c r="C195" s="20"/>
      <c r="D195" s="20"/>
    </row>
    <row r="196" spans="1:4" ht="20.25" x14ac:dyDescent="0.25">
      <c r="A196" s="90"/>
      <c r="B196" s="15"/>
      <c r="C196" s="20"/>
      <c r="D196" s="20"/>
    </row>
    <row r="197" spans="1:4" ht="20.25" x14ac:dyDescent="0.25">
      <c r="A197" s="90"/>
      <c r="B197" s="15"/>
      <c r="C197" s="20"/>
      <c r="D197" s="20"/>
    </row>
    <row r="198" spans="1:4" ht="20.25" x14ac:dyDescent="0.25">
      <c r="A198" s="90"/>
      <c r="B198" s="15"/>
      <c r="C198" s="20"/>
      <c r="D198" s="20"/>
    </row>
    <row r="199" spans="1:4" ht="20.25" x14ac:dyDescent="0.25">
      <c r="A199" s="90"/>
      <c r="B199" s="15"/>
      <c r="C199" s="20"/>
      <c r="D199" s="20"/>
    </row>
    <row r="200" spans="1:4" ht="20.25" x14ac:dyDescent="0.25">
      <c r="A200" s="90"/>
      <c r="B200" s="15"/>
      <c r="C200" s="20"/>
      <c r="D200" s="20"/>
    </row>
    <row r="201" spans="1:4" ht="20.25" x14ac:dyDescent="0.25">
      <c r="A201" s="90"/>
      <c r="B201" s="15"/>
      <c r="C201" s="20"/>
      <c r="D201" s="20"/>
    </row>
    <row r="202" spans="1:4" ht="20.25" x14ac:dyDescent="0.25">
      <c r="A202" s="90"/>
      <c r="B202" s="15"/>
      <c r="C202" s="20"/>
      <c r="D202" s="20"/>
    </row>
    <row r="203" spans="1:4" ht="20.25" x14ac:dyDescent="0.25">
      <c r="A203" s="90"/>
      <c r="B203" s="15"/>
      <c r="C203" s="20"/>
      <c r="D203" s="20"/>
    </row>
    <row r="204" spans="1:4" ht="20.25" x14ac:dyDescent="0.25">
      <c r="A204" s="90"/>
      <c r="B204" s="15"/>
      <c r="C204" s="20"/>
      <c r="D204" s="20"/>
    </row>
    <row r="205" spans="1:4" ht="20.25" x14ac:dyDescent="0.25">
      <c r="A205" s="90"/>
      <c r="B205" s="15"/>
      <c r="C205" s="20"/>
      <c r="D205" s="20"/>
    </row>
    <row r="206" spans="1:4" ht="20.25" x14ac:dyDescent="0.25">
      <c r="A206" s="90"/>
      <c r="B206" s="15"/>
      <c r="C206" s="20"/>
      <c r="D206" s="20"/>
    </row>
    <row r="207" spans="1:4" ht="20.25" x14ac:dyDescent="0.25">
      <c r="A207" s="90"/>
      <c r="B207" s="15"/>
      <c r="C207" s="20"/>
      <c r="D207" s="20"/>
    </row>
    <row r="208" spans="1:4" x14ac:dyDescent="0.25">
      <c r="A208" s="70"/>
      <c r="B208" s="15"/>
      <c r="C208" s="15"/>
      <c r="D208" s="15"/>
    </row>
    <row r="209" spans="1:8" ht="20.25" x14ac:dyDescent="0.25">
      <c r="A209" s="70"/>
      <c r="B209" s="16" t="s">
        <v>88</v>
      </c>
      <c r="C209" s="16" t="s">
        <v>144</v>
      </c>
      <c r="D209" s="19" t="s">
        <v>88</v>
      </c>
      <c r="E209" s="19" t="s">
        <v>144</v>
      </c>
    </row>
    <row r="210" spans="1:8" ht="21" x14ac:dyDescent="0.35">
      <c r="A210" s="70"/>
      <c r="B210" s="17" t="s">
        <v>90</v>
      </c>
      <c r="C210" s="17"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70"/>
      <c r="B211" s="17" t="s">
        <v>90</v>
      </c>
      <c r="C211" s="17" t="s">
        <v>93</v>
      </c>
      <c r="E211" t="s">
        <v>58</v>
      </c>
      <c r="F211" t="str">
        <f t="shared" ref="F211:F221" si="0">IF(NOT(ISBLANK(D211)),D211,IF(NOT(ISBLANK(E211)),"     "&amp;E211,FALSE))</f>
        <v xml:space="preserve">     Afectación menor a 10 SMLMV .</v>
      </c>
    </row>
    <row r="212" spans="1:8" ht="21" x14ac:dyDescent="0.35">
      <c r="A212" s="70"/>
      <c r="B212" s="17" t="s">
        <v>90</v>
      </c>
      <c r="C212" s="17" t="s">
        <v>94</v>
      </c>
      <c r="E212" t="s">
        <v>93</v>
      </c>
      <c r="F212" t="str">
        <f t="shared" si="0"/>
        <v xml:space="preserve">     Entre 10 y 50 SMLMV </v>
      </c>
    </row>
    <row r="213" spans="1:8" ht="21" x14ac:dyDescent="0.35">
      <c r="A213" s="70"/>
      <c r="B213" s="17" t="s">
        <v>90</v>
      </c>
      <c r="C213" s="17" t="s">
        <v>95</v>
      </c>
      <c r="E213" t="s">
        <v>94</v>
      </c>
      <c r="F213" t="str">
        <f t="shared" si="0"/>
        <v xml:space="preserve">     Entre 50 y 100 SMLMV </v>
      </c>
    </row>
    <row r="214" spans="1:8" ht="21" x14ac:dyDescent="0.35">
      <c r="A214" s="70"/>
      <c r="B214" s="17" t="s">
        <v>90</v>
      </c>
      <c r="C214" s="17" t="s">
        <v>96</v>
      </c>
      <c r="E214" t="s">
        <v>95</v>
      </c>
      <c r="F214" t="str">
        <f t="shared" si="0"/>
        <v xml:space="preserve">     Entre 100 y 500 SMLMV </v>
      </c>
    </row>
    <row r="215" spans="1:8" ht="21" x14ac:dyDescent="0.35">
      <c r="A215" s="70"/>
      <c r="B215" s="17" t="s">
        <v>57</v>
      </c>
      <c r="C215" s="17" t="s">
        <v>97</v>
      </c>
      <c r="E215" t="s">
        <v>96</v>
      </c>
      <c r="F215" t="str">
        <f t="shared" si="0"/>
        <v xml:space="preserve">     Mayor a 500 SMLMV </v>
      </c>
    </row>
    <row r="216" spans="1:8" ht="21" x14ac:dyDescent="0.35">
      <c r="A216" s="70"/>
      <c r="B216" s="17" t="s">
        <v>57</v>
      </c>
      <c r="C216" s="17" t="s">
        <v>98</v>
      </c>
      <c r="D216" t="s">
        <v>57</v>
      </c>
      <c r="F216" t="str">
        <f t="shared" si="0"/>
        <v>Pérdida Reputacional</v>
      </c>
    </row>
    <row r="217" spans="1:8" ht="21" x14ac:dyDescent="0.35">
      <c r="A217" s="70"/>
      <c r="B217" s="17" t="s">
        <v>57</v>
      </c>
      <c r="C217" s="17" t="s">
        <v>100</v>
      </c>
      <c r="E217" t="s">
        <v>97</v>
      </c>
      <c r="F217" t="str">
        <f t="shared" si="0"/>
        <v xml:space="preserve">     El riesgo afecta la imagen de alguna área de la organización</v>
      </c>
    </row>
    <row r="218" spans="1:8" ht="21" x14ac:dyDescent="0.35">
      <c r="A218" s="70"/>
      <c r="B218" s="17" t="s">
        <v>57</v>
      </c>
      <c r="C218" s="17" t="s">
        <v>99</v>
      </c>
      <c r="E218" t="s">
        <v>98</v>
      </c>
      <c r="F218" t="str">
        <f t="shared" si="0"/>
        <v xml:space="preserve">     El riesgo afecta la imagen de la entidad internamente, de conocimiento general, nivel interno, de junta dircetiva y accionistas y/o de provedores</v>
      </c>
    </row>
    <row r="219" spans="1:8" ht="21" x14ac:dyDescent="0.35">
      <c r="A219" s="70"/>
      <c r="B219" s="17" t="s">
        <v>57</v>
      </c>
      <c r="C219" s="17" t="s">
        <v>118</v>
      </c>
      <c r="E219" t="s">
        <v>100</v>
      </c>
      <c r="F219" t="str">
        <f t="shared" si="0"/>
        <v xml:space="preserve">     El riesgo afecta la imagen de la entidad con algunos usuarios de relevancia frente al logro de los objetivos</v>
      </c>
    </row>
    <row r="220" spans="1:8" x14ac:dyDescent="0.25">
      <c r="A220" s="70"/>
      <c r="B220" s="18"/>
      <c r="C220" s="18"/>
      <c r="E220" t="s">
        <v>99</v>
      </c>
      <c r="F220" t="str">
        <f t="shared" si="0"/>
        <v xml:space="preserve">     El riesgo afecta la imagen de de la entidad con efecto publicitario sostenido a nivel de sector administrativo, nivel departamental o municipal</v>
      </c>
    </row>
    <row r="221" spans="1:8" x14ac:dyDescent="0.25">
      <c r="A221" s="70"/>
      <c r="B221" s="18" t="str" cm="1">
        <f t="array" ref="B221:B223">_xlfn.UNIQUE(Tabla1[[#All],[Criterios]])</f>
        <v>Criterios</v>
      </c>
      <c r="C221" s="18"/>
      <c r="E221" t="s">
        <v>118</v>
      </c>
      <c r="F221" t="str">
        <f t="shared" si="0"/>
        <v xml:space="preserve">     El riesgo afecta la imagen de la entidad a nivel nacional, con efecto publicitarios sostenible a nivel país</v>
      </c>
    </row>
    <row r="222" spans="1:8" x14ac:dyDescent="0.25">
      <c r="A222" s="70"/>
      <c r="B222" s="18" t="str">
        <v>Afectación Económica o presupuestal</v>
      </c>
      <c r="C222" s="18"/>
    </row>
    <row r="223" spans="1:8" x14ac:dyDescent="0.25">
      <c r="B223" s="18" t="str">
        <v>Pérdida Reputacional</v>
      </c>
      <c r="C223" s="18"/>
      <c r="F223" s="21" t="s">
        <v>146</v>
      </c>
    </row>
    <row r="224" spans="1:8" x14ac:dyDescent="0.25">
      <c r="B224" s="14"/>
      <c r="C224" s="14"/>
      <c r="F224" s="21" t="s">
        <v>147</v>
      </c>
    </row>
    <row r="225" spans="2:4" x14ac:dyDescent="0.25">
      <c r="B225" s="14"/>
      <c r="C225" s="14"/>
    </row>
    <row r="226" spans="2:4" x14ac:dyDescent="0.25">
      <c r="B226" s="14"/>
      <c r="C226" s="14"/>
    </row>
    <row r="227" spans="2:4" x14ac:dyDescent="0.25">
      <c r="B227" s="14"/>
      <c r="C227" s="14"/>
      <c r="D227" s="14"/>
    </row>
    <row r="228" spans="2:4" x14ac:dyDescent="0.25">
      <c r="B228" s="14"/>
      <c r="C228" s="14"/>
      <c r="D228" s="14"/>
    </row>
    <row r="229" spans="2:4" x14ac:dyDescent="0.25">
      <c r="B229" s="14"/>
      <c r="C229" s="14"/>
      <c r="D229" s="14"/>
    </row>
    <row r="230" spans="2:4" x14ac:dyDescent="0.25">
      <c r="B230" s="14"/>
      <c r="C230" s="14"/>
      <c r="D230" s="14"/>
    </row>
    <row r="231" spans="2:4" x14ac:dyDescent="0.25">
      <c r="B231" s="14"/>
      <c r="C231" s="14"/>
      <c r="D231" s="14"/>
    </row>
    <row r="232" spans="2:4" x14ac:dyDescent="0.25">
      <c r="B232" s="14"/>
      <c r="C232" s="14"/>
      <c r="D232" s="14"/>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75"/>
    <col min="3" max="3" width="17" style="75" customWidth="1"/>
    <col min="4" max="4" width="14.28515625" style="75"/>
    <col min="5" max="5" width="46" style="75" customWidth="1"/>
    <col min="6" max="16384" width="14.28515625" style="75"/>
  </cols>
  <sheetData>
    <row r="1" spans="2:6" ht="24" customHeight="1" thickBot="1" x14ac:dyDescent="0.25">
      <c r="B1" s="451" t="s">
        <v>78</v>
      </c>
      <c r="C1" s="452"/>
      <c r="D1" s="452"/>
      <c r="E1" s="452"/>
      <c r="F1" s="453"/>
    </row>
    <row r="2" spans="2:6" ht="16.5" thickBot="1" x14ac:dyDescent="0.3">
      <c r="B2" s="76"/>
      <c r="C2" s="76"/>
      <c r="D2" s="76"/>
      <c r="E2" s="76"/>
      <c r="F2" s="76"/>
    </row>
    <row r="3" spans="2:6" ht="16.5" thickBot="1" x14ac:dyDescent="0.25">
      <c r="B3" s="455" t="s">
        <v>64</v>
      </c>
      <c r="C3" s="456"/>
      <c r="D3" s="456"/>
      <c r="E3" s="88" t="s">
        <v>65</v>
      </c>
      <c r="F3" s="89" t="s">
        <v>66</v>
      </c>
    </row>
    <row r="4" spans="2:6" ht="31.5" x14ac:dyDescent="0.2">
      <c r="B4" s="457" t="s">
        <v>67</v>
      </c>
      <c r="C4" s="459" t="s">
        <v>13</v>
      </c>
      <c r="D4" s="77" t="s">
        <v>14</v>
      </c>
      <c r="E4" s="78" t="s">
        <v>68</v>
      </c>
      <c r="F4" s="79">
        <v>0.25</v>
      </c>
    </row>
    <row r="5" spans="2:6" ht="47.25" x14ac:dyDescent="0.2">
      <c r="B5" s="458"/>
      <c r="C5" s="460"/>
      <c r="D5" s="80" t="s">
        <v>15</v>
      </c>
      <c r="E5" s="81" t="s">
        <v>69</v>
      </c>
      <c r="F5" s="82">
        <v>0.15</v>
      </c>
    </row>
    <row r="6" spans="2:6" ht="47.25" x14ac:dyDescent="0.2">
      <c r="B6" s="458"/>
      <c r="C6" s="460"/>
      <c r="D6" s="80" t="s">
        <v>16</v>
      </c>
      <c r="E6" s="81" t="s">
        <v>70</v>
      </c>
      <c r="F6" s="82">
        <v>0.1</v>
      </c>
    </row>
    <row r="7" spans="2:6" ht="63" x14ac:dyDescent="0.2">
      <c r="B7" s="458"/>
      <c r="C7" s="460" t="s">
        <v>17</v>
      </c>
      <c r="D7" s="80" t="s">
        <v>10</v>
      </c>
      <c r="E7" s="81" t="s">
        <v>71</v>
      </c>
      <c r="F7" s="82">
        <v>0.25</v>
      </c>
    </row>
    <row r="8" spans="2:6" ht="31.5" x14ac:dyDescent="0.2">
      <c r="B8" s="458"/>
      <c r="C8" s="460"/>
      <c r="D8" s="80" t="s">
        <v>9</v>
      </c>
      <c r="E8" s="81" t="s">
        <v>72</v>
      </c>
      <c r="F8" s="82">
        <v>0.15</v>
      </c>
    </row>
    <row r="9" spans="2:6" ht="47.25" x14ac:dyDescent="0.2">
      <c r="B9" s="458" t="s">
        <v>161</v>
      </c>
      <c r="C9" s="460" t="s">
        <v>18</v>
      </c>
      <c r="D9" s="80" t="s">
        <v>19</v>
      </c>
      <c r="E9" s="81" t="s">
        <v>73</v>
      </c>
      <c r="F9" s="83" t="s">
        <v>74</v>
      </c>
    </row>
    <row r="10" spans="2:6" ht="63" x14ac:dyDescent="0.2">
      <c r="B10" s="458"/>
      <c r="C10" s="460"/>
      <c r="D10" s="80" t="s">
        <v>20</v>
      </c>
      <c r="E10" s="81" t="s">
        <v>75</v>
      </c>
      <c r="F10" s="83" t="s">
        <v>74</v>
      </c>
    </row>
    <row r="11" spans="2:6" ht="47.25" x14ac:dyDescent="0.2">
      <c r="B11" s="458"/>
      <c r="C11" s="460" t="s">
        <v>21</v>
      </c>
      <c r="D11" s="80" t="s">
        <v>22</v>
      </c>
      <c r="E11" s="81" t="s">
        <v>76</v>
      </c>
      <c r="F11" s="83" t="s">
        <v>74</v>
      </c>
    </row>
    <row r="12" spans="2:6" ht="47.25" x14ac:dyDescent="0.2">
      <c r="B12" s="458"/>
      <c r="C12" s="460"/>
      <c r="D12" s="80" t="s">
        <v>23</v>
      </c>
      <c r="E12" s="81" t="s">
        <v>77</v>
      </c>
      <c r="F12" s="83" t="s">
        <v>74</v>
      </c>
    </row>
    <row r="13" spans="2:6" ht="31.5" x14ac:dyDescent="0.2">
      <c r="B13" s="458"/>
      <c r="C13" s="460" t="s">
        <v>24</v>
      </c>
      <c r="D13" s="80" t="s">
        <v>119</v>
      </c>
      <c r="E13" s="81" t="s">
        <v>122</v>
      </c>
      <c r="F13" s="83" t="s">
        <v>74</v>
      </c>
    </row>
    <row r="14" spans="2:6" ht="32.25" thickBot="1" x14ac:dyDescent="0.25">
      <c r="B14" s="461"/>
      <c r="C14" s="462"/>
      <c r="D14" s="84" t="s">
        <v>120</v>
      </c>
      <c r="E14" s="85" t="s">
        <v>121</v>
      </c>
      <c r="F14" s="86" t="s">
        <v>74</v>
      </c>
    </row>
    <row r="15" spans="2:6" ht="49.5" customHeight="1" x14ac:dyDescent="0.2">
      <c r="B15" s="454" t="s">
        <v>158</v>
      </c>
      <c r="C15" s="454"/>
      <c r="D15" s="454"/>
      <c r="E15" s="454"/>
      <c r="F15" s="454"/>
    </row>
    <row r="16" spans="2:6" ht="27" customHeight="1" x14ac:dyDescent="0.25">
      <c r="B16" s="87"/>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132</v>
      </c>
    </row>
    <row r="3" spans="2:5" x14ac:dyDescent="0.25">
      <c r="B3" t="s">
        <v>32</v>
      </c>
      <c r="E3" t="s">
        <v>131</v>
      </c>
    </row>
    <row r="4" spans="2:5" x14ac:dyDescent="0.25">
      <c r="B4" t="s">
        <v>136</v>
      </c>
      <c r="E4" t="s">
        <v>133</v>
      </c>
    </row>
    <row r="5" spans="2:5" x14ac:dyDescent="0.25">
      <c r="B5" t="s">
        <v>135</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ColWidth="11.42578125" defaultRowHeight="12.75" x14ac:dyDescent="0.2"/>
  <cols>
    <col min="1" max="1" width="32.85546875" style="1" customWidth="1"/>
    <col min="2" max="16384" width="11.42578125" style="1"/>
  </cols>
  <sheetData>
    <row r="3" spans="1:1" x14ac:dyDescent="0.2">
      <c r="A3" s="2" t="s">
        <v>14</v>
      </c>
    </row>
    <row r="4" spans="1:1" x14ac:dyDescent="0.2">
      <c r="A4" s="2" t="s">
        <v>15</v>
      </c>
    </row>
    <row r="5" spans="1:1" x14ac:dyDescent="0.2">
      <c r="A5" s="2" t="s">
        <v>16</v>
      </c>
    </row>
    <row r="6" spans="1:1" x14ac:dyDescent="0.2">
      <c r="A6" s="2" t="s">
        <v>10</v>
      </c>
    </row>
    <row r="7" spans="1:1" x14ac:dyDescent="0.2">
      <c r="A7" s="2" t="s">
        <v>9</v>
      </c>
    </row>
    <row r="8" spans="1:1" x14ac:dyDescent="0.2">
      <c r="A8" s="2" t="s">
        <v>19</v>
      </c>
    </row>
    <row r="9" spans="1:1" x14ac:dyDescent="0.2">
      <c r="A9" s="2" t="s">
        <v>20</v>
      </c>
    </row>
    <row r="10" spans="1:1" x14ac:dyDescent="0.2">
      <c r="A10" s="2" t="s">
        <v>22</v>
      </c>
    </row>
    <row r="11" spans="1:1" x14ac:dyDescent="0.2">
      <c r="A11" s="2" t="s">
        <v>23</v>
      </c>
    </row>
    <row r="12" spans="1:1" x14ac:dyDescent="0.2">
      <c r="A12" s="2" t="s">
        <v>25</v>
      </c>
    </row>
    <row r="13" spans="1:1" x14ac:dyDescent="0.2">
      <c r="A13" s="2" t="s">
        <v>26</v>
      </c>
    </row>
    <row r="14" spans="1:1" x14ac:dyDescent="0.2">
      <c r="A14" s="2" t="s">
        <v>27</v>
      </c>
    </row>
    <row r="16" spans="1:1" x14ac:dyDescent="0.2">
      <c r="A16" s="2" t="s">
        <v>30</v>
      </c>
    </row>
    <row r="17" spans="1:1" x14ac:dyDescent="0.2">
      <c r="A17" s="2" t="s">
        <v>31</v>
      </c>
    </row>
    <row r="18" spans="1:1" x14ac:dyDescent="0.2">
      <c r="A18" s="2" t="s">
        <v>32</v>
      </c>
    </row>
    <row r="20" spans="1:1" x14ac:dyDescent="0.2">
      <c r="A20" s="2" t="s">
        <v>40</v>
      </c>
    </row>
    <row r="21" spans="1:1" x14ac:dyDescent="0.2">
      <c r="A21" s="2"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2021-12-07T15:42:35Z</cp:lastPrinted>
  <dcterms:created xsi:type="dcterms:W3CDTF">2020-03-24T23:12:47Z</dcterms:created>
  <dcterms:modified xsi:type="dcterms:W3CDTF">2021-12-20T20:36:11Z</dcterms:modified>
</cp:coreProperties>
</file>