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24226"/>
  <mc:AlternateContent xmlns:mc="http://schemas.openxmlformats.org/markup-compatibility/2006">
    <mc:Choice Requires="x15">
      <x15ac:absPath xmlns:x15ac="http://schemas.microsoft.com/office/spreadsheetml/2010/11/ac" url="C:\Users\SANDRA ANGARITA\Desktop\IDM 2021\2o contrato 2021\Cuenta 3 de 3 contrato 119 de 2021\"/>
    </mc:Choice>
  </mc:AlternateContent>
  <xr:revisionPtr revIDLastSave="0" documentId="8_{CFC80CB8-6FA9-43B9-B623-A7BBAFF80FA4}" xr6:coauthVersionLast="47" xr6:coauthVersionMax="47" xr10:uidLastSave="{00000000-0000-0000-0000-000000000000}"/>
  <bookViews>
    <workbookView xWindow="-120" yWindow="-120" windowWidth="20730" windowHeight="11160" tabRatio="882" activeTab="1" xr2:uid="{00000000-000D-0000-FFFF-FFFF00000000}"/>
  </bookViews>
  <sheets>
    <sheet name="Intructivo" sheetId="20" r:id="rId1"/>
    <sheet name="Mapa final" sheetId="1" r:id="rId2"/>
    <sheet name="Matriz Calor Inherente" sheetId="18" r:id="rId3"/>
    <sheet name="Matriz Calor Residual" sheetId="19" r:id="rId4"/>
    <sheet name="Tabla probabilidad" sheetId="12" r:id="rId5"/>
    <sheet name="Tabla Impacto" sheetId="13" r:id="rId6"/>
    <sheet name="Tabla Valoración controles" sheetId="15" r:id="rId7"/>
    <sheet name="Opciones Tratamiento" sheetId="16" state="hidden" r:id="rId8"/>
    <sheet name="Hoja1" sheetId="11" state="hidden" r:id="rId9"/>
  </sheets>
  <externalReferences>
    <externalReference r:id="rId10"/>
    <externalReference r:id="rId11"/>
    <externalReference r:id="rId12"/>
    <externalReference r:id="rId13"/>
  </externalReferences>
  <calcPr calcId="191029"/>
  <pivotCaches>
    <pivotCache cacheId="1"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 l="1"/>
  <c r="I16" i="1" s="1"/>
  <c r="Q16" i="1"/>
  <c r="X17" i="1" s="1"/>
  <c r="T16" i="1"/>
  <c r="K17" i="1"/>
  <c r="K11" i="1"/>
  <c r="Q11" i="1"/>
  <c r="T11" i="1"/>
  <c r="X16" i="1" l="1"/>
  <c r="Y16" i="1" s="1"/>
  <c r="Z16" i="1" l="1"/>
  <c r="Q12" i="1"/>
  <c r="X12" i="1" s="1"/>
  <c r="Z12" i="1" s="1"/>
  <c r="T12" i="1"/>
  <c r="Q13" i="1"/>
  <c r="T13" i="1"/>
  <c r="Q14" i="1"/>
  <c r="T14" i="1"/>
  <c r="Q15" i="1"/>
  <c r="T15" i="1"/>
  <c r="AB13" i="1" l="1"/>
  <c r="AA13" i="1" s="1"/>
  <c r="X15" i="1"/>
  <c r="Z15" i="1" s="1"/>
  <c r="AB12" i="1"/>
  <c r="AA12" i="1" s="1"/>
  <c r="AB14" i="1"/>
  <c r="AA14" i="1" s="1"/>
  <c r="AB15" i="1"/>
  <c r="AA15" i="1" s="1"/>
  <c r="X13" i="1"/>
  <c r="Z13" i="1" s="1"/>
  <c r="X14" i="1"/>
  <c r="Z14" i="1" s="1"/>
  <c r="Y12" i="1"/>
  <c r="T10" i="1"/>
  <c r="I10" i="1"/>
  <c r="K62" i="1"/>
  <c r="K59" i="1"/>
  <c r="K57" i="1"/>
  <c r="K31" i="1"/>
  <c r="K69" i="1"/>
  <c r="K29" i="1"/>
  <c r="K49" i="1"/>
  <c r="K60" i="1"/>
  <c r="K54" i="1"/>
  <c r="K30" i="1"/>
  <c r="K38" i="1"/>
  <c r="K48" i="1"/>
  <c r="K27" i="1"/>
  <c r="K35" i="1"/>
  <c r="K63" i="1"/>
  <c r="K47" i="1"/>
  <c r="K56" i="1"/>
  <c r="K39" i="1"/>
  <c r="K24" i="1"/>
  <c r="K65" i="1"/>
  <c r="K50" i="1"/>
  <c r="K66" i="1"/>
  <c r="K37" i="1"/>
  <c r="K21" i="1"/>
  <c r="K19" i="1"/>
  <c r="K55" i="1"/>
  <c r="K18" i="1"/>
  <c r="K32" i="1"/>
  <c r="K26" i="1"/>
  <c r="K33" i="1"/>
  <c r="K20" i="1"/>
  <c r="K36" i="1"/>
  <c r="K67" i="1"/>
  <c r="K23" i="1"/>
  <c r="K68" i="1"/>
  <c r="K53" i="1"/>
  <c r="K25" i="1"/>
  <c r="K51" i="1"/>
  <c r="K61" i="1"/>
  <c r="AC12" i="1" l="1"/>
  <c r="Y15" i="1"/>
  <c r="AC15" i="1" s="1"/>
  <c r="Y13" i="1"/>
  <c r="AC13" i="1" s="1"/>
  <c r="Y14" i="1"/>
  <c r="AC14" i="1" s="1"/>
  <c r="X11" i="1"/>
  <c r="AB11" i="1"/>
  <c r="AA11" i="1" s="1"/>
  <c r="F221" i="13"/>
  <c r="F211" i="13"/>
  <c r="F212" i="13"/>
  <c r="F213" i="13"/>
  <c r="F214" i="13"/>
  <c r="F215" i="13"/>
  <c r="F216" i="13"/>
  <c r="F217" i="13"/>
  <c r="F218" i="13"/>
  <c r="F219" i="13"/>
  <c r="F220" i="13"/>
  <c r="F210" i="13"/>
  <c r="K15" i="1"/>
  <c r="K14" i="1"/>
  <c r="K12" i="1"/>
  <c r="B221" i="13" a="1"/>
  <c r="K13" i="1"/>
  <c r="Y11" i="1" l="1"/>
  <c r="AC11" i="1" s="1"/>
  <c r="Z11" i="1"/>
  <c r="B221" i="13"/>
  <c r="Q52" i="1"/>
  <c r="Q47" i="1"/>
  <c r="AL44" i="18" l="1"/>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69" i="1" l="1"/>
  <c r="Q69" i="1"/>
  <c r="T68" i="1"/>
  <c r="Q68" i="1"/>
  <c r="T67" i="1"/>
  <c r="Q67" i="1"/>
  <c r="T66" i="1"/>
  <c r="Q66" i="1"/>
  <c r="T65" i="1"/>
  <c r="Q65" i="1"/>
  <c r="T64" i="1"/>
  <c r="Q64" i="1"/>
  <c r="H64" i="1"/>
  <c r="I64" i="1" s="1"/>
  <c r="T63" i="1"/>
  <c r="Q63" i="1"/>
  <c r="T62" i="1"/>
  <c r="Q62" i="1"/>
  <c r="T61" i="1"/>
  <c r="Q61" i="1"/>
  <c r="T60" i="1"/>
  <c r="Q60" i="1"/>
  <c r="T59" i="1"/>
  <c r="Q59" i="1"/>
  <c r="T58" i="1"/>
  <c r="Q58" i="1"/>
  <c r="H58" i="1"/>
  <c r="I58" i="1" s="1"/>
  <c r="T57" i="1"/>
  <c r="Q57" i="1"/>
  <c r="T56" i="1"/>
  <c r="Q56" i="1"/>
  <c r="T55" i="1"/>
  <c r="Q55" i="1"/>
  <c r="T54" i="1"/>
  <c r="Q54" i="1"/>
  <c r="T53" i="1"/>
  <c r="Q53" i="1"/>
  <c r="T52" i="1"/>
  <c r="H52" i="1"/>
  <c r="I52" i="1" s="1"/>
  <c r="T51" i="1"/>
  <c r="Q51" i="1"/>
  <c r="T50" i="1"/>
  <c r="Q50" i="1"/>
  <c r="T49" i="1"/>
  <c r="Q49" i="1"/>
  <c r="T48" i="1"/>
  <c r="Q48" i="1"/>
  <c r="T47" i="1"/>
  <c r="T46" i="1"/>
  <c r="Q46" i="1"/>
  <c r="H46" i="1"/>
  <c r="I46" i="1" s="1"/>
  <c r="T45" i="1"/>
  <c r="Q45" i="1"/>
  <c r="T44" i="1"/>
  <c r="Q44" i="1"/>
  <c r="T43" i="1"/>
  <c r="Q43" i="1"/>
  <c r="T42" i="1"/>
  <c r="Q42" i="1"/>
  <c r="T39" i="1"/>
  <c r="Q39" i="1"/>
  <c r="T38" i="1"/>
  <c r="Q38" i="1"/>
  <c r="T37" i="1"/>
  <c r="Q37" i="1"/>
  <c r="T36" i="1"/>
  <c r="Q36" i="1"/>
  <c r="T35" i="1"/>
  <c r="Q35" i="1"/>
  <c r="T34" i="1"/>
  <c r="H34" i="1"/>
  <c r="I34" i="1" s="1"/>
  <c r="T33" i="1"/>
  <c r="Q33" i="1"/>
  <c r="T32" i="1"/>
  <c r="Q32" i="1"/>
  <c r="T31" i="1"/>
  <c r="Q31" i="1"/>
  <c r="T30" i="1"/>
  <c r="Q30" i="1"/>
  <c r="T29" i="1"/>
  <c r="Q29" i="1"/>
  <c r="T28" i="1"/>
  <c r="H28" i="1"/>
  <c r="I28" i="1" s="1"/>
  <c r="T27" i="1"/>
  <c r="Q27" i="1"/>
  <c r="T26" i="1"/>
  <c r="Q26" i="1"/>
  <c r="T25" i="1"/>
  <c r="Q25" i="1"/>
  <c r="T24" i="1"/>
  <c r="Q24" i="1"/>
  <c r="T23" i="1"/>
  <c r="Q23" i="1"/>
  <c r="T22" i="1"/>
  <c r="H22" i="1"/>
  <c r="I22" i="1" s="1"/>
  <c r="T21" i="1"/>
  <c r="Q21" i="1"/>
  <c r="T20" i="1"/>
  <c r="Q20" i="1"/>
  <c r="T19" i="1"/>
  <c r="Q19" i="1"/>
  <c r="T18" i="1"/>
  <c r="Q18" i="1"/>
  <c r="AB50" i="1" l="1"/>
  <c r="AA50" i="1" s="1"/>
  <c r="AB51" i="1"/>
  <c r="AA51" i="1" s="1"/>
  <c r="X64" i="1"/>
  <c r="X58" i="1"/>
  <c r="X52" i="1"/>
  <c r="X46" i="1"/>
  <c r="X50" i="1"/>
  <c r="X51" i="1"/>
  <c r="X34" i="1"/>
  <c r="X28" i="1"/>
  <c r="X22" i="1"/>
  <c r="Y64" i="1" l="1"/>
  <c r="Z64" i="1"/>
  <c r="X65" i="1" s="1"/>
  <c r="Y65" i="1" s="1"/>
  <c r="Y58" i="1"/>
  <c r="Z58" i="1"/>
  <c r="X59" i="1" s="1"/>
  <c r="Z59" i="1" s="1"/>
  <c r="X60" i="1" s="1"/>
  <c r="Y52" i="1"/>
  <c r="Z52" i="1"/>
  <c r="X53" i="1" s="1"/>
  <c r="Z53" i="1" s="1"/>
  <c r="X54" i="1" s="1"/>
  <c r="Y51" i="1"/>
  <c r="Z51" i="1"/>
  <c r="Y50" i="1"/>
  <c r="Z50" i="1"/>
  <c r="Y46" i="1"/>
  <c r="Z46" i="1"/>
  <c r="X42" i="1"/>
  <c r="Y34" i="1"/>
  <c r="Z34" i="1"/>
  <c r="Y28" i="1"/>
  <c r="Z28" i="1"/>
  <c r="X29" i="1" s="1"/>
  <c r="Z29" i="1" s="1"/>
  <c r="X30" i="1" s="1"/>
  <c r="Y30" i="1" s="1"/>
  <c r="Y22" i="1"/>
  <c r="Z22" i="1"/>
  <c r="X23" i="1" s="1"/>
  <c r="Y23" i="1" s="1"/>
  <c r="Y59" i="1" l="1"/>
  <c r="Y53" i="1"/>
  <c r="Z23" i="1"/>
  <c r="X24" i="1" s="1"/>
  <c r="Y24" i="1" s="1"/>
  <c r="Y29" i="1"/>
  <c r="Y42" i="1"/>
  <c r="Z42" i="1"/>
  <c r="Z60" i="1"/>
  <c r="X61" i="1" s="1"/>
  <c r="Y60" i="1"/>
  <c r="Z54" i="1"/>
  <c r="X55" i="1" s="1"/>
  <c r="Y54" i="1"/>
  <c r="Z65" i="1"/>
  <c r="X66" i="1" s="1"/>
  <c r="X35" i="1"/>
  <c r="X47" i="1"/>
  <c r="X48" i="1"/>
  <c r="Z30"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AC50" i="1"/>
  <c r="AC51" i="1"/>
  <c r="Y61" i="1" l="1"/>
  <c r="Z61" i="1"/>
  <c r="Y55" i="1"/>
  <c r="Z55" i="1"/>
  <c r="X56" i="1" s="1"/>
  <c r="Z24" i="1"/>
  <c r="X25" i="1" s="1"/>
  <c r="Z25" i="1" s="1"/>
  <c r="Y48" i="1"/>
  <c r="Z48" i="1"/>
  <c r="X49" i="1" s="1"/>
  <c r="Y66" i="1"/>
  <c r="Z66" i="1"/>
  <c r="X67" i="1" s="1"/>
  <c r="Y47" i="1"/>
  <c r="Z47" i="1"/>
  <c r="X43" i="1"/>
  <c r="Y35" i="1"/>
  <c r="Z35" i="1"/>
  <c r="X36" i="1" s="1"/>
  <c r="Y36" i="1" s="1"/>
  <c r="X32" i="1"/>
  <c r="Y32" i="1" s="1"/>
  <c r="X31" i="1"/>
  <c r="X18" i="1"/>
  <c r="Y18" i="1" s="1"/>
  <c r="Z36" i="1" l="1"/>
  <c r="X37" i="1" s="1"/>
  <c r="Z37" i="1" s="1"/>
  <c r="X38" i="1" s="1"/>
  <c r="Y56" i="1"/>
  <c r="Z56" i="1"/>
  <c r="X57" i="1" s="1"/>
  <c r="X62" i="1"/>
  <c r="X63" i="1"/>
  <c r="Y25" i="1"/>
  <c r="Y43" i="1"/>
  <c r="Z43" i="1"/>
  <c r="X44" i="1" s="1"/>
  <c r="Y44" i="1" s="1"/>
  <c r="Y49" i="1"/>
  <c r="Z49" i="1"/>
  <c r="X26" i="1"/>
  <c r="Z67" i="1"/>
  <c r="Y67" i="1"/>
  <c r="Y31" i="1"/>
  <c r="Z31" i="1"/>
  <c r="Z32" i="1"/>
  <c r="X33" i="1" s="1"/>
  <c r="Z18" i="1"/>
  <c r="X19" i="1" s="1"/>
  <c r="Y19" i="1" s="1"/>
  <c r="Y37" i="1" l="1"/>
  <c r="Y63" i="1"/>
  <c r="Z63" i="1"/>
  <c r="Y62" i="1"/>
  <c r="Z62" i="1"/>
  <c r="Y57" i="1"/>
  <c r="Z57" i="1"/>
  <c r="X68" i="1"/>
  <c r="X69" i="1"/>
  <c r="Z44" i="1"/>
  <c r="X45" i="1" s="1"/>
  <c r="Y45" i="1" s="1"/>
  <c r="Z38" i="1"/>
  <c r="X39" i="1" s="1"/>
  <c r="Y38" i="1"/>
  <c r="Y26" i="1"/>
  <c r="Z26" i="1"/>
  <c r="X27" i="1" s="1"/>
  <c r="Y27" i="1" s="1"/>
  <c r="Y33" i="1"/>
  <c r="Z33" i="1"/>
  <c r="Z19" i="1"/>
  <c r="X20" i="1" s="1"/>
  <c r="Z20" i="1" s="1"/>
  <c r="X21" i="1" s="1"/>
  <c r="X10" i="1"/>
  <c r="Y10" i="1" s="1"/>
  <c r="Y69" i="1" l="1"/>
  <c r="Z69" i="1"/>
  <c r="Y68" i="1"/>
  <c r="Z68" i="1"/>
  <c r="Y39" i="1"/>
  <c r="Z39" i="1"/>
  <c r="Z45" i="1"/>
  <c r="Z27" i="1"/>
  <c r="Y20" i="1"/>
  <c r="Y21" i="1"/>
  <c r="Z21" i="1"/>
  <c r="Z10" i="1" l="1"/>
  <c r="AB29" i="1" l="1"/>
  <c r="AB66" i="1"/>
  <c r="AB59" i="1"/>
  <c r="AB58" i="1"/>
  <c r="AB53" i="1"/>
  <c r="AB52" i="1"/>
  <c r="AA52" i="1" s="1"/>
  <c r="AB23" i="1"/>
  <c r="AB47" i="1"/>
  <c r="AB46" i="1"/>
  <c r="AA46" i="1" s="1"/>
  <c r="AB35" i="1"/>
  <c r="AA23" i="1" l="1"/>
  <c r="AB24" i="1"/>
  <c r="AC52" i="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8" i="1"/>
  <c r="AB65" i="1"/>
  <c r="AA65" i="1" s="1"/>
  <c r="AA66" i="1"/>
  <c r="AB67" i="1"/>
  <c r="AB36" i="1"/>
  <c r="AA35" i="1"/>
  <c r="AB42" i="1"/>
  <c r="AA42" i="1" s="1"/>
  <c r="AB43" i="1"/>
  <c r="V32" i="19"/>
  <c r="P42" i="19"/>
  <c r="J12" i="19"/>
  <c r="J32" i="19"/>
  <c r="AB52" i="19"/>
  <c r="AC46" i="1"/>
  <c r="J22" i="19"/>
  <c r="V22" i="19"/>
  <c r="J52" i="19"/>
  <c r="AH12" i="19"/>
  <c r="J42" i="19"/>
  <c r="AH42" i="19"/>
  <c r="P32" i="19"/>
  <c r="AB12" i="19"/>
  <c r="AH32" i="19"/>
  <c r="AB32" i="19"/>
  <c r="AB42" i="19"/>
  <c r="V42" i="19"/>
  <c r="V12" i="19"/>
  <c r="V52" i="19"/>
  <c r="AB22" i="19"/>
  <c r="AH52" i="19"/>
  <c r="AH22" i="19"/>
  <c r="P22" i="19"/>
  <c r="P12" i="19"/>
  <c r="P52" i="19"/>
  <c r="AB48" i="1"/>
  <c r="AA48" i="1" s="1"/>
  <c r="AB49" i="1"/>
  <c r="AA49" i="1" s="1"/>
  <c r="AA47" i="1"/>
  <c r="AB18" i="1"/>
  <c r="AA53" i="1"/>
  <c r="AB54" i="1"/>
  <c r="AA59" i="1"/>
  <c r="AB60" i="1"/>
  <c r="AA29" i="1"/>
  <c r="AB30" i="1"/>
  <c r="W37" i="19" l="1"/>
  <c r="AI7" i="19"/>
  <c r="W17" i="19"/>
  <c r="W27" i="19"/>
  <c r="Q47" i="19"/>
  <c r="W7" i="19"/>
  <c r="AI17" i="19"/>
  <c r="K47" i="19"/>
  <c r="AI47" i="19"/>
  <c r="Q27" i="19"/>
  <c r="AC27" i="19"/>
  <c r="AC47" i="19"/>
  <c r="AC37" i="19"/>
  <c r="AI37" i="19"/>
  <c r="AC17" i="19"/>
  <c r="K37" i="19"/>
  <c r="AC7" i="19"/>
  <c r="W47" i="19"/>
  <c r="Q37" i="19"/>
  <c r="AI27" i="19"/>
  <c r="Q7" i="19"/>
  <c r="K27" i="19"/>
  <c r="K17" i="19"/>
  <c r="K7" i="19"/>
  <c r="Q17" i="19"/>
  <c r="AA67" i="1"/>
  <c r="AB68" i="1"/>
  <c r="K35" i="19"/>
  <c r="AC25" i="19"/>
  <c r="K45" i="19"/>
  <c r="AI45" i="19"/>
  <c r="W45" i="19"/>
  <c r="Q35" i="19"/>
  <c r="K55" i="19"/>
  <c r="AC15" i="19"/>
  <c r="Q15" i="19"/>
  <c r="AC35" i="19"/>
  <c r="AI35" i="19"/>
  <c r="Q55" i="19"/>
  <c r="AI25" i="19"/>
  <c r="AC65"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59"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D55" i="19"/>
  <c r="R15" i="19"/>
  <c r="AJ35" i="19"/>
  <c r="AC66"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8"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C48" i="1"/>
  <c r="AD12" i="19"/>
  <c r="AD32" i="19"/>
  <c r="AD22" i="19"/>
  <c r="X52" i="19"/>
  <c r="AD52" i="19"/>
  <c r="L42" i="19"/>
  <c r="R42" i="19"/>
  <c r="AJ21" i="19"/>
  <c r="AD31" i="19"/>
  <c r="R21" i="19"/>
  <c r="AD41" i="19"/>
  <c r="AJ11" i="19"/>
  <c r="AJ51" i="19"/>
  <c r="AC42" i="1"/>
  <c r="L41" i="19"/>
  <c r="AD11" i="19"/>
  <c r="L21" i="19"/>
  <c r="L11" i="19"/>
  <c r="X51" i="19"/>
  <c r="X21" i="19"/>
  <c r="R11" i="19"/>
  <c r="R31" i="19"/>
  <c r="AJ41" i="19"/>
  <c r="L31" i="19"/>
  <c r="R51" i="19"/>
  <c r="X31" i="19"/>
  <c r="X11" i="19"/>
  <c r="X41" i="19"/>
  <c r="AJ31" i="19"/>
  <c r="AD51" i="19"/>
  <c r="R41" i="19"/>
  <c r="AD21" i="19"/>
  <c r="L51" i="19"/>
  <c r="AB19" i="1"/>
  <c r="AA18" i="1"/>
  <c r="AA30" i="1"/>
  <c r="AB31" i="1"/>
  <c r="AA54" i="1"/>
  <c r="AB55" i="1"/>
  <c r="K42" i="19"/>
  <c r="AC32" i="19"/>
  <c r="W42" i="19"/>
  <c r="AI52" i="19"/>
  <c r="K22" i="19"/>
  <c r="Q32" i="19"/>
  <c r="AI12" i="19"/>
  <c r="AC52" i="19"/>
  <c r="Q42" i="19"/>
  <c r="AC42" i="19"/>
  <c r="K12" i="19"/>
  <c r="Q22" i="19"/>
  <c r="W52" i="19"/>
  <c r="AI42" i="19"/>
  <c r="W32" i="19"/>
  <c r="AI22" i="19"/>
  <c r="W12" i="19"/>
  <c r="AI32" i="19"/>
  <c r="AC12" i="19"/>
  <c r="Q12" i="19"/>
  <c r="Q52" i="19"/>
  <c r="AC47" i="1"/>
  <c r="K32" i="19"/>
  <c r="W22" i="19"/>
  <c r="K52" i="19"/>
  <c r="AC22" i="19"/>
  <c r="AC40" i="19"/>
  <c r="W10" i="19"/>
  <c r="AC50" i="19"/>
  <c r="Q10" i="19"/>
  <c r="Q30" i="19"/>
  <c r="W50" i="19"/>
  <c r="K40" i="19"/>
  <c r="Q50" i="19"/>
  <c r="W20" i="19"/>
  <c r="AC35" i="1"/>
  <c r="K10" i="19"/>
  <c r="Q40" i="19"/>
  <c r="K30" i="19"/>
  <c r="AI50" i="19"/>
  <c r="AI20" i="19"/>
  <c r="K50" i="19"/>
  <c r="AI40" i="19"/>
  <c r="W40" i="19"/>
  <c r="K20" i="19"/>
  <c r="AC10" i="19"/>
  <c r="AI10" i="19"/>
  <c r="AC20" i="19"/>
  <c r="AI30" i="19"/>
  <c r="AC30" i="19"/>
  <c r="W30" i="19"/>
  <c r="Q20" i="19"/>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B25" i="1"/>
  <c r="AA24" i="1"/>
  <c r="AA60" i="1"/>
  <c r="AB61" i="1"/>
  <c r="K39" i="19"/>
  <c r="AC39" i="19"/>
  <c r="W29" i="19"/>
  <c r="AI49" i="19"/>
  <c r="W9" i="19"/>
  <c r="AC19" i="19"/>
  <c r="Q49" i="19"/>
  <c r="W49" i="19"/>
  <c r="AC9" i="19"/>
  <c r="AI9" i="19"/>
  <c r="Q29" i="19"/>
  <c r="W39" i="19"/>
  <c r="Q39" i="19"/>
  <c r="AC29" i="1"/>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3" i="1"/>
  <c r="Q33" i="19"/>
  <c r="AI23" i="19"/>
  <c r="K53" i="19"/>
  <c r="AC23" i="19"/>
  <c r="AC13" i="19"/>
  <c r="W23" i="19"/>
  <c r="W33" i="19"/>
  <c r="Q13" i="19"/>
  <c r="W13" i="19"/>
  <c r="AI13" i="19"/>
  <c r="Q43" i="19"/>
  <c r="Q23" i="19"/>
  <c r="W53" i="19"/>
  <c r="M12" i="19"/>
  <c r="AK42" i="19"/>
  <c r="AE32" i="19"/>
  <c r="AC49" i="1"/>
  <c r="M52" i="19"/>
  <c r="S12" i="19"/>
  <c r="M32" i="19"/>
  <c r="S52" i="19"/>
  <c r="Y52" i="19"/>
  <c r="Y42" i="19"/>
  <c r="AK12" i="19"/>
  <c r="S22" i="19"/>
  <c r="AE12" i="19"/>
  <c r="Y22" i="19"/>
  <c r="S32" i="19"/>
  <c r="AK52" i="19"/>
  <c r="M22" i="19"/>
  <c r="AK32" i="19"/>
  <c r="AE22" i="19"/>
  <c r="AE42" i="19"/>
  <c r="Y32" i="19"/>
  <c r="M42" i="19"/>
  <c r="Y12" i="19"/>
  <c r="AE52" i="19"/>
  <c r="AK22" i="19"/>
  <c r="S42" i="19"/>
  <c r="AA43" i="1"/>
  <c r="AB45" i="1"/>
  <c r="AA45" i="1" s="1"/>
  <c r="AB44" i="1"/>
  <c r="AA44" i="1" s="1"/>
  <c r="AA36" i="1"/>
  <c r="AB37" i="1"/>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AC23" i="1"/>
  <c r="R40" i="19" l="1"/>
  <c r="AD10" i="19"/>
  <c r="X40" i="19"/>
  <c r="AJ10" i="19"/>
  <c r="R50" i="19"/>
  <c r="X10" i="19"/>
  <c r="R30" i="19"/>
  <c r="AC36" i="1"/>
  <c r="L10" i="19"/>
  <c r="L50" i="19"/>
  <c r="AJ20" i="19"/>
  <c r="AJ40" i="19"/>
  <c r="AD30" i="19"/>
  <c r="R20" i="19"/>
  <c r="AD50" i="19"/>
  <c r="AJ30" i="19"/>
  <c r="AJ50" i="19"/>
  <c r="X30" i="19"/>
  <c r="AD20" i="19"/>
  <c r="L40" i="19"/>
  <c r="X50" i="19"/>
  <c r="X20" i="19"/>
  <c r="AD40" i="19"/>
  <c r="R10" i="19"/>
  <c r="L30" i="19"/>
  <c r="L20" i="19"/>
  <c r="AA55" i="1"/>
  <c r="AB56" i="1"/>
  <c r="AA68" i="1"/>
  <c r="AB69" i="1"/>
  <c r="AA69" i="1" s="1"/>
  <c r="AD47" i="19"/>
  <c r="AJ27" i="19"/>
  <c r="AD27" i="19"/>
  <c r="AJ7" i="19"/>
  <c r="AJ37" i="19"/>
  <c r="L27" i="19"/>
  <c r="AD17" i="19"/>
  <c r="L37" i="19"/>
  <c r="R17" i="19"/>
  <c r="AJ17" i="19"/>
  <c r="X7" i="19"/>
  <c r="X47" i="19"/>
  <c r="L7" i="19"/>
  <c r="L17" i="19"/>
  <c r="R27" i="19"/>
  <c r="X27" i="19"/>
  <c r="R7" i="19"/>
  <c r="X17" i="19"/>
  <c r="AJ47" i="19"/>
  <c r="L47" i="19"/>
  <c r="R37" i="19"/>
  <c r="AD7" i="19"/>
  <c r="X37" i="19"/>
  <c r="AC18" i="1"/>
  <c r="R47" i="19"/>
  <c r="AD37" i="19"/>
  <c r="AB26" i="1"/>
  <c r="AA26" i="1" s="1"/>
  <c r="AA25" i="1"/>
  <c r="AB27" i="1"/>
  <c r="AA27" i="1" s="1"/>
  <c r="AJ43" i="19"/>
  <c r="AD33" i="19"/>
  <c r="X33" i="19"/>
  <c r="X13" i="19"/>
  <c r="AD43" i="19"/>
  <c r="L43" i="19"/>
  <c r="AC54" i="1"/>
  <c r="X23" i="19"/>
  <c r="R33" i="19"/>
  <c r="R43" i="19"/>
  <c r="AD53" i="19"/>
  <c r="AJ13" i="19"/>
  <c r="R23" i="19"/>
  <c r="R13" i="19"/>
  <c r="AJ53" i="19"/>
  <c r="L33" i="19"/>
  <c r="L23" i="19"/>
  <c r="X43" i="19"/>
  <c r="X53" i="19"/>
  <c r="AD13" i="19"/>
  <c r="L53" i="19"/>
  <c r="L13" i="19"/>
  <c r="AD23" i="19"/>
  <c r="AJ33" i="19"/>
  <c r="AJ23" i="19"/>
  <c r="R53" i="19"/>
  <c r="AA19" i="1"/>
  <c r="AB20" i="1"/>
  <c r="M55" i="19"/>
  <c r="AK15" i="19"/>
  <c r="AE25" i="19"/>
  <c r="AC67"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C24" i="1"/>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C44" i="1"/>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O11" i="19"/>
  <c r="O21" i="19"/>
  <c r="O51" i="19"/>
  <c r="AA31" i="19"/>
  <c r="AM31" i="19"/>
  <c r="AG51" i="19"/>
  <c r="AA41" i="19"/>
  <c r="AM11" i="19"/>
  <c r="U21" i="19"/>
  <c r="AG41" i="19"/>
  <c r="AM21" i="19"/>
  <c r="AM51" i="19"/>
  <c r="O41" i="19"/>
  <c r="U11" i="19"/>
  <c r="AG31" i="19"/>
  <c r="U41" i="19"/>
  <c r="AC45" i="1"/>
  <c r="AG11" i="19"/>
  <c r="AM41" i="19"/>
  <c r="AA21" i="19"/>
  <c r="AA51" i="19"/>
  <c r="U51" i="19"/>
  <c r="U31" i="19"/>
  <c r="AA11" i="19"/>
  <c r="AG21" i="19"/>
  <c r="O31" i="19"/>
  <c r="AA61" i="1"/>
  <c r="AB62" i="1"/>
  <c r="AA31" i="1"/>
  <c r="AB32" i="1"/>
  <c r="AA32" i="1" s="1"/>
  <c r="AB33" i="1"/>
  <c r="AA33" i="1" s="1"/>
  <c r="AJ46" i="19"/>
  <c r="AD46" i="19"/>
  <c r="L36" i="19"/>
  <c r="X16" i="19"/>
  <c r="AJ26" i="19"/>
  <c r="L46" i="19"/>
  <c r="X6" i="19"/>
  <c r="R36" i="19"/>
  <c r="X36" i="19"/>
  <c r="R6" i="19"/>
  <c r="AJ6" i="19"/>
  <c r="AD36" i="19"/>
  <c r="R46" i="19"/>
  <c r="AD26" i="19"/>
  <c r="L16" i="19"/>
  <c r="AD16" i="19"/>
  <c r="X46" i="19"/>
  <c r="X26" i="19"/>
  <c r="AJ36" i="19"/>
  <c r="R26" i="19"/>
  <c r="AD6" i="19"/>
  <c r="L6" i="19"/>
  <c r="L26" i="19"/>
  <c r="R16" i="19"/>
  <c r="AJ16" i="19"/>
  <c r="AA37" i="1"/>
  <c r="AB38" i="1"/>
  <c r="AE11" i="19"/>
  <c r="Y41" i="19"/>
  <c r="M41" i="19"/>
  <c r="Y21" i="19"/>
  <c r="AK41" i="19"/>
  <c r="S31" i="19"/>
  <c r="M31" i="19"/>
  <c r="M51" i="19"/>
  <c r="Y51" i="19"/>
  <c r="AK21" i="19"/>
  <c r="AK31" i="19"/>
  <c r="Y11" i="19"/>
  <c r="AE41" i="19"/>
  <c r="AE21" i="19"/>
  <c r="S51" i="19"/>
  <c r="AE51" i="19"/>
  <c r="AK51" i="19"/>
  <c r="M21" i="19"/>
  <c r="AE31" i="19"/>
  <c r="AC43" i="1"/>
  <c r="S41" i="19"/>
  <c r="AK11" i="19"/>
  <c r="S11" i="19"/>
  <c r="Y31" i="19"/>
  <c r="S21" i="19"/>
  <c r="M11" i="19"/>
  <c r="L54" i="19"/>
  <c r="AJ14" i="19"/>
  <c r="AD44" i="19"/>
  <c r="X54" i="19"/>
  <c r="R14" i="19"/>
  <c r="AD24" i="19"/>
  <c r="AD34" i="19"/>
  <c r="R54" i="19"/>
  <c r="L34" i="19"/>
  <c r="AJ34" i="19"/>
  <c r="X24" i="19"/>
  <c r="AJ24" i="19"/>
  <c r="X44" i="19"/>
  <c r="R24" i="19"/>
  <c r="AC60" i="1"/>
  <c r="X34" i="19"/>
  <c r="L14" i="19"/>
  <c r="AD14" i="19"/>
  <c r="L44" i="19"/>
  <c r="R44" i="19"/>
  <c r="AD54" i="19"/>
  <c r="X14" i="19"/>
  <c r="AJ44" i="19"/>
  <c r="R34" i="19"/>
  <c r="AJ54" i="19"/>
  <c r="L24" i="19"/>
  <c r="AD29" i="19"/>
  <c r="AD19" i="19"/>
  <c r="R39" i="19"/>
  <c r="R9" i="19"/>
  <c r="X49" i="19"/>
  <c r="X9" i="19"/>
  <c r="AD39" i="19"/>
  <c r="R29" i="19"/>
  <c r="L49" i="19"/>
  <c r="X19" i="19"/>
  <c r="X29" i="19"/>
  <c r="X39" i="19"/>
  <c r="L9" i="19"/>
  <c r="AC30" i="1"/>
  <c r="AD9" i="19"/>
  <c r="AJ49" i="19"/>
  <c r="L39" i="19"/>
  <c r="R19" i="19"/>
  <c r="AJ39" i="19"/>
  <c r="AJ29" i="19"/>
  <c r="AJ19" i="19"/>
  <c r="AJ9" i="19"/>
  <c r="AD49" i="19"/>
  <c r="L19" i="19"/>
  <c r="L29" i="19"/>
  <c r="R49" i="19"/>
  <c r="AA38" i="1" l="1"/>
  <c r="AB39" i="1"/>
  <c r="AA39" i="1" s="1"/>
  <c r="AG39" i="19"/>
  <c r="AG29" i="19"/>
  <c r="AM19" i="19"/>
  <c r="O39" i="19"/>
  <c r="AC33" i="1"/>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1" i="1"/>
  <c r="AE24" i="19"/>
  <c r="S14" i="19"/>
  <c r="AK17" i="19"/>
  <c r="S27" i="19"/>
  <c r="S37" i="19"/>
  <c r="AE27" i="19"/>
  <c r="Y47" i="19"/>
  <c r="S7" i="19"/>
  <c r="M17" i="19"/>
  <c r="AE17" i="19"/>
  <c r="AK27" i="19"/>
  <c r="Y7" i="19"/>
  <c r="Y37" i="19"/>
  <c r="AE37" i="19"/>
  <c r="Y27" i="19"/>
  <c r="M47" i="19"/>
  <c r="AC19" i="1"/>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C25" i="1"/>
  <c r="AE28" i="19"/>
  <c r="AA55" i="19"/>
  <c r="O45" i="19"/>
  <c r="AA15" i="19"/>
  <c r="AM55" i="19"/>
  <c r="O55" i="19"/>
  <c r="AG35" i="19"/>
  <c r="AM25" i="19"/>
  <c r="AM35" i="19"/>
  <c r="AA25" i="19"/>
  <c r="AM45" i="19"/>
  <c r="AG25" i="19"/>
  <c r="AA35" i="19"/>
  <c r="O25" i="19"/>
  <c r="U25" i="19"/>
  <c r="AG45" i="19"/>
  <c r="U35" i="19"/>
  <c r="AA45" i="19"/>
  <c r="AM15" i="19"/>
  <c r="U45" i="19"/>
  <c r="O35" i="19"/>
  <c r="O15" i="19"/>
  <c r="AC69" i="1"/>
  <c r="AG15" i="19"/>
  <c r="U15" i="19"/>
  <c r="AG55" i="19"/>
  <c r="U55" i="19"/>
  <c r="AE40" i="19"/>
  <c r="Y30" i="19"/>
  <c r="M20" i="19"/>
  <c r="AC37" i="1"/>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AC32" i="1"/>
  <c r="T19" i="19"/>
  <c r="AL49" i="19"/>
  <c r="T29" i="19"/>
  <c r="AF29" i="19"/>
  <c r="T18" i="19"/>
  <c r="N48" i="19"/>
  <c r="N8" i="19"/>
  <c r="T28" i="19"/>
  <c r="AF38" i="19"/>
  <c r="Z28" i="19"/>
  <c r="Z18" i="19"/>
  <c r="AF8" i="19"/>
  <c r="AC26" i="1"/>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8"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AC31" i="1"/>
  <c r="M9" i="19"/>
  <c r="Y29" i="19"/>
  <c r="AA56" i="1"/>
  <c r="AB57" i="1"/>
  <c r="AA57" i="1" s="1"/>
  <c r="AM46" i="19"/>
  <c r="U36" i="19"/>
  <c r="AG16" i="19"/>
  <c r="O6" i="19"/>
  <c r="AA36" i="19"/>
  <c r="AM16" i="19"/>
  <c r="U6" i="19"/>
  <c r="AG46" i="19"/>
  <c r="AA16" i="19"/>
  <c r="AA6" i="19"/>
  <c r="AG6" i="19"/>
  <c r="AA46" i="19"/>
  <c r="AM26" i="19"/>
  <c r="U16" i="19"/>
  <c r="O36" i="19"/>
  <c r="U26" i="19"/>
  <c r="O46" i="19"/>
  <c r="AA26" i="19"/>
  <c r="AM6" i="19"/>
  <c r="U46" i="19"/>
  <c r="AG26" i="19"/>
  <c r="O16" i="19"/>
  <c r="AG36" i="19"/>
  <c r="O26" i="19"/>
  <c r="AM36" i="19"/>
  <c r="AA62" i="1"/>
  <c r="AB63" i="1"/>
  <c r="AA63" i="1" s="1"/>
  <c r="AB21" i="1"/>
  <c r="AA21" i="1" s="1"/>
  <c r="AA20" i="1"/>
  <c r="O8" i="19"/>
  <c r="AA48" i="19"/>
  <c r="AM38" i="19"/>
  <c r="U48" i="19"/>
  <c r="AA18" i="19"/>
  <c r="AG18" i="19"/>
  <c r="AG48" i="19"/>
  <c r="AM18" i="19"/>
  <c r="AA28" i="19"/>
  <c r="AG28" i="19"/>
  <c r="AA8" i="19"/>
  <c r="U18" i="19"/>
  <c r="AG38" i="19"/>
  <c r="U38" i="19"/>
  <c r="AM8" i="19"/>
  <c r="AA38" i="19"/>
  <c r="AM48" i="19"/>
  <c r="U28" i="19"/>
  <c r="O38" i="19"/>
  <c r="U8" i="19"/>
  <c r="AG8" i="19"/>
  <c r="AC27" i="1"/>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5" i="1"/>
  <c r="M33" i="19"/>
  <c r="AF6" i="19"/>
  <c r="N46" i="19"/>
  <c r="Z26" i="19"/>
  <c r="AL6" i="19"/>
  <c r="AL36" i="19"/>
  <c r="AF26" i="19"/>
  <c r="Z6" i="19"/>
  <c r="T26" i="19"/>
  <c r="Z46" i="19"/>
  <c r="AF46" i="19"/>
  <c r="T46" i="19"/>
  <c r="T6" i="19"/>
  <c r="AF36" i="19"/>
  <c r="N26" i="19"/>
  <c r="Z16" i="19"/>
  <c r="AL26" i="19"/>
  <c r="Z36" i="19"/>
  <c r="N36" i="19"/>
  <c r="AL46" i="19"/>
  <c r="T36" i="19"/>
  <c r="AF16" i="19"/>
  <c r="N6" i="19"/>
  <c r="N16" i="19"/>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3" i="1"/>
  <c r="AA14" i="19"/>
  <c r="O54" i="19"/>
  <c r="U44" i="19"/>
  <c r="U43" i="19"/>
  <c r="U13" i="19"/>
  <c r="AM53" i="19"/>
  <c r="AA53" i="19"/>
  <c r="AA43" i="19"/>
  <c r="O53" i="19"/>
  <c r="O23" i="19"/>
  <c r="O13" i="19"/>
  <c r="AG43" i="19"/>
  <c r="U33" i="19"/>
  <c r="U23" i="19"/>
  <c r="AM13" i="19"/>
  <c r="AM23" i="19"/>
  <c r="AG13" i="19"/>
  <c r="AA23" i="19"/>
  <c r="AG33" i="19"/>
  <c r="AA33" i="19"/>
  <c r="AM33" i="19"/>
  <c r="AA13" i="19"/>
  <c r="AC57"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2" i="1"/>
  <c r="AF53" i="19"/>
  <c r="T43" i="19"/>
  <c r="Z53" i="19"/>
  <c r="N43" i="19"/>
  <c r="T23" i="19"/>
  <c r="AF43" i="19"/>
  <c r="Z13" i="19"/>
  <c r="Z43" i="19"/>
  <c r="AF23" i="19"/>
  <c r="AL13" i="19"/>
  <c r="Z23" i="19"/>
  <c r="AL43" i="19"/>
  <c r="AF13" i="19"/>
  <c r="AL23" i="19"/>
  <c r="N13" i="19"/>
  <c r="T33" i="19"/>
  <c r="AL53" i="19"/>
  <c r="N23" i="19"/>
  <c r="N53" i="19"/>
  <c r="AF33" i="19"/>
  <c r="N33" i="19"/>
  <c r="AC56" i="1"/>
  <c r="T53" i="19"/>
  <c r="AL33" i="19"/>
  <c r="T13" i="19"/>
  <c r="Z33" i="19"/>
  <c r="Z47" i="19"/>
  <c r="T7" i="19"/>
  <c r="AL37" i="19"/>
  <c r="T17" i="19"/>
  <c r="Z17" i="19"/>
  <c r="AF7" i="19"/>
  <c r="AF37" i="19"/>
  <c r="N17" i="19"/>
  <c r="AF27" i="19"/>
  <c r="AC20" i="1"/>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C39" i="1"/>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C21" i="1"/>
  <c r="AA17" i="19"/>
  <c r="O7" i="19"/>
  <c r="AA37" i="19"/>
  <c r="AA27" i="19"/>
  <c r="AM27" i="19"/>
  <c r="U17" i="19"/>
  <c r="U47" i="19"/>
  <c r="AG17" i="19"/>
  <c r="O47" i="19"/>
  <c r="Z40" i="19"/>
  <c r="AC38" i="1"/>
  <c r="T10" i="19"/>
  <c r="AF10" i="19"/>
  <c r="T20" i="19"/>
  <c r="N30" i="19"/>
  <c r="Z20" i="19"/>
  <c r="AF50" i="19"/>
  <c r="T50" i="19"/>
  <c r="AL30" i="19"/>
  <c r="T40" i="19"/>
  <c r="AF40" i="19"/>
  <c r="AF30" i="19"/>
  <c r="N50" i="19"/>
  <c r="AL40" i="19"/>
  <c r="AL20" i="19"/>
  <c r="Z10" i="19"/>
  <c r="AF20" i="19"/>
  <c r="N10" i="19"/>
  <c r="Z50" i="19"/>
  <c r="AL50" i="19"/>
  <c r="N40" i="19"/>
  <c r="T30" i="19"/>
  <c r="Z30" i="19"/>
  <c r="AL10" i="19"/>
  <c r="N20" i="19"/>
  <c r="K16" i="1" l="1"/>
  <c r="L16" i="1" s="1"/>
  <c r="K46" i="1"/>
  <c r="L46" i="1" s="1"/>
  <c r="K10" i="1"/>
  <c r="L10" i="1" s="1"/>
  <c r="K28" i="1"/>
  <c r="L28" i="1" s="1"/>
  <c r="K34" i="1"/>
  <c r="L34" i="1" s="1"/>
  <c r="K64" i="1"/>
  <c r="L64" i="1" s="1"/>
  <c r="K58" i="1"/>
  <c r="L58" i="1" s="1"/>
  <c r="K22" i="1"/>
  <c r="L22" i="1" s="1"/>
  <c r="K52" i="1"/>
  <c r="L52" i="1" s="1"/>
  <c r="Z42" i="18" l="1"/>
  <c r="AF18" i="18"/>
  <c r="T18" i="18"/>
  <c r="Z26" i="18"/>
  <c r="AF34" i="18"/>
  <c r="AL34" i="18"/>
  <c r="AF42" i="18"/>
  <c r="N42" i="18"/>
  <c r="T10" i="18"/>
  <c r="Z18" i="18"/>
  <c r="N58" i="1"/>
  <c r="AL10" i="18"/>
  <c r="AL42" i="18"/>
  <c r="AL26" i="18"/>
  <c r="AF26" i="18"/>
  <c r="N34" i="18"/>
  <c r="Z10" i="18"/>
  <c r="M58" i="1"/>
  <c r="N18" i="18"/>
  <c r="AF10" i="18"/>
  <c r="T26" i="18"/>
  <c r="N26" i="18"/>
  <c r="T34" i="18"/>
  <c r="AL18" i="18"/>
  <c r="T42" i="18"/>
  <c r="N10" i="18"/>
  <c r="Z34" i="18"/>
  <c r="AB38" i="18"/>
  <c r="AB22" i="18"/>
  <c r="P22" i="18"/>
  <c r="V30" i="18"/>
  <c r="AB30" i="18"/>
  <c r="AB14" i="18"/>
  <c r="M10" i="1"/>
  <c r="AB10" i="1" s="1"/>
  <c r="AA10" i="1" s="1"/>
  <c r="AH30" i="18"/>
  <c r="J30" i="18"/>
  <c r="J22" i="18"/>
  <c r="P38" i="18"/>
  <c r="V38" i="18"/>
  <c r="AB6" i="18"/>
  <c r="N10" i="1"/>
  <c r="P14" i="18"/>
  <c r="J38" i="18"/>
  <c r="V22" i="18"/>
  <c r="AH6" i="18"/>
  <c r="V14" i="18"/>
  <c r="V6" i="18"/>
  <c r="J6" i="18"/>
  <c r="AH14" i="18"/>
  <c r="P30" i="18"/>
  <c r="AH38" i="18"/>
  <c r="AH22" i="18"/>
  <c r="J14" i="18"/>
  <c r="P6" i="18"/>
  <c r="AH12" i="18"/>
  <c r="V12" i="18"/>
  <c r="J20" i="18"/>
  <c r="V28" i="18"/>
  <c r="J44" i="18"/>
  <c r="AH44" i="18"/>
  <c r="AB28" i="18"/>
  <c r="P28" i="18"/>
  <c r="AH28" i="18"/>
  <c r="N64" i="1"/>
  <c r="V36" i="18"/>
  <c r="P12" i="18"/>
  <c r="V20" i="18"/>
  <c r="M64" i="1"/>
  <c r="AB64" i="1" s="1"/>
  <c r="AA64" i="1" s="1"/>
  <c r="AH20" i="18"/>
  <c r="AB20" i="18"/>
  <c r="P44" i="18"/>
  <c r="J28" i="18"/>
  <c r="AB12" i="18"/>
  <c r="P20" i="18"/>
  <c r="AB36" i="18"/>
  <c r="P36" i="18"/>
  <c r="J12" i="18"/>
  <c r="AB44" i="18"/>
  <c r="AH36" i="18"/>
  <c r="V44" i="18"/>
  <c r="J36" i="18"/>
  <c r="AH42" i="18"/>
  <c r="V18" i="18"/>
  <c r="AB26" i="18"/>
  <c r="AB34" i="18"/>
  <c r="AH26" i="18"/>
  <c r="AB42" i="18"/>
  <c r="V26" i="18"/>
  <c r="AH18" i="18"/>
  <c r="V42" i="18"/>
  <c r="J34" i="18"/>
  <c r="P26" i="18"/>
  <c r="J10" i="18"/>
  <c r="V10" i="18"/>
  <c r="M46" i="1"/>
  <c r="AB10" i="18"/>
  <c r="J42" i="18"/>
  <c r="J18" i="18"/>
  <c r="P34" i="18"/>
  <c r="N46" i="1"/>
  <c r="AB18" i="18"/>
  <c r="AH34" i="18"/>
  <c r="J26" i="18"/>
  <c r="P10" i="18"/>
  <c r="AH10" i="18"/>
  <c r="V34" i="18"/>
  <c r="P18" i="18"/>
  <c r="P42" i="18"/>
  <c r="R34" i="18"/>
  <c r="X42" i="18"/>
  <c r="L34" i="18"/>
  <c r="AD34" i="18"/>
  <c r="AJ42" i="18"/>
  <c r="AD10" i="18"/>
  <c r="R10" i="18"/>
  <c r="R42" i="18"/>
  <c r="L42" i="18"/>
  <c r="X26" i="18"/>
  <c r="L26" i="18"/>
  <c r="AJ18" i="18"/>
  <c r="X18" i="18"/>
  <c r="N52" i="1"/>
  <c r="AJ26" i="18"/>
  <c r="R18" i="18"/>
  <c r="X34" i="18"/>
  <c r="AJ10" i="18"/>
  <c r="AD26" i="18"/>
  <c r="AD42" i="18"/>
  <c r="AJ34" i="18"/>
  <c r="X10" i="18"/>
  <c r="R26" i="18"/>
  <c r="AD18" i="18"/>
  <c r="M52" i="1"/>
  <c r="L10" i="18"/>
  <c r="L18" i="18"/>
  <c r="M34" i="1"/>
  <c r="AB34" i="1" s="1"/>
  <c r="AA34" i="1" s="1"/>
  <c r="L16" i="18"/>
  <c r="R40" i="18"/>
  <c r="R24" i="18"/>
  <c r="L40" i="18"/>
  <c r="L8" i="18"/>
  <c r="X16" i="18"/>
  <c r="X32" i="18"/>
  <c r="R32" i="18"/>
  <c r="AJ40" i="18"/>
  <c r="AJ16" i="18"/>
  <c r="R16" i="18"/>
  <c r="R8" i="18"/>
  <c r="AD40" i="18"/>
  <c r="AD32" i="18"/>
  <c r="AJ32" i="18"/>
  <c r="AD24" i="18"/>
  <c r="AD8" i="18"/>
  <c r="L24" i="18"/>
  <c r="X40" i="18"/>
  <c r="X24" i="18"/>
  <c r="AJ8" i="18"/>
  <c r="N34" i="1"/>
  <c r="AJ24" i="18"/>
  <c r="L32" i="18"/>
  <c r="AD16" i="18"/>
  <c r="X8" i="18"/>
  <c r="AL40" i="18"/>
  <c r="Z16" i="18"/>
  <c r="T8" i="18"/>
  <c r="T24" i="18"/>
  <c r="AF16" i="18"/>
  <c r="AL24" i="18"/>
  <c r="AF24" i="18"/>
  <c r="T16" i="18"/>
  <c r="AL8" i="18"/>
  <c r="Z32" i="18"/>
  <c r="N8" i="18"/>
  <c r="N32" i="18"/>
  <c r="N16" i="18"/>
  <c r="Z8" i="18"/>
  <c r="N24" i="18"/>
  <c r="AF32" i="18"/>
  <c r="AF40" i="18"/>
  <c r="Z24" i="18"/>
  <c r="AL16" i="18"/>
  <c r="T32" i="18"/>
  <c r="T40" i="18"/>
  <c r="AL32" i="18"/>
  <c r="Z40" i="18"/>
  <c r="N40" i="18"/>
  <c r="AF8" i="18"/>
  <c r="AF30" i="18"/>
  <c r="T14" i="18"/>
  <c r="Z22" i="18"/>
  <c r="AL38" i="18"/>
  <c r="T30" i="18"/>
  <c r="N14" i="18"/>
  <c r="T38" i="18"/>
  <c r="AL6" i="18"/>
  <c r="T22" i="18"/>
  <c r="Z14" i="18"/>
  <c r="AL14" i="18"/>
  <c r="Z38" i="18"/>
  <c r="N22" i="18"/>
  <c r="AF22" i="18"/>
  <c r="Z6" i="18"/>
  <c r="N6" i="18"/>
  <c r="M22" i="1"/>
  <c r="AB22" i="1" s="1"/>
  <c r="AA22" i="1" s="1"/>
  <c r="AF6" i="18"/>
  <c r="AF14" i="18"/>
  <c r="AF38" i="18"/>
  <c r="N38" i="18"/>
  <c r="N22" i="1"/>
  <c r="AL30" i="18"/>
  <c r="Z30" i="18"/>
  <c r="AL22" i="18"/>
  <c r="N30" i="18"/>
  <c r="T6" i="18"/>
  <c r="J40" i="18"/>
  <c r="J8" i="18"/>
  <c r="AB40" i="18"/>
  <c r="AB32" i="18"/>
  <c r="AH32" i="18"/>
  <c r="AB8" i="18"/>
  <c r="AB24" i="18"/>
  <c r="J16" i="18"/>
  <c r="J24" i="18"/>
  <c r="P32" i="18"/>
  <c r="J32" i="18"/>
  <c r="V24" i="18"/>
  <c r="P8" i="18"/>
  <c r="P24" i="18"/>
  <c r="P16" i="18"/>
  <c r="AH16" i="18"/>
  <c r="P40" i="18"/>
  <c r="V16" i="18"/>
  <c r="V32" i="18"/>
  <c r="N28" i="1"/>
  <c r="M28" i="1"/>
  <c r="AB28" i="1" s="1"/>
  <c r="AA28" i="1" s="1"/>
  <c r="V8" i="18"/>
  <c r="AB16" i="18"/>
  <c r="AH24" i="18"/>
  <c r="V40" i="18"/>
  <c r="AH8" i="18"/>
  <c r="AH40" i="18"/>
  <c r="M16" i="1"/>
  <c r="AB16" i="1" s="1"/>
  <c r="AA16" i="1" s="1"/>
  <c r="N16" i="1"/>
  <c r="AD30" i="18"/>
  <c r="X6" i="18"/>
  <c r="L38" i="18"/>
  <c r="R30" i="18"/>
  <c r="AD14" i="18"/>
  <c r="X22" i="18"/>
  <c r="AJ6" i="18"/>
  <c r="L6" i="18"/>
  <c r="AD6" i="18"/>
  <c r="AD22" i="18"/>
  <c r="X38" i="18"/>
  <c r="R14" i="18"/>
  <c r="AD38" i="18"/>
  <c r="L14" i="18"/>
  <c r="R38" i="18"/>
  <c r="R6" i="18"/>
  <c r="AJ14" i="18"/>
  <c r="X14" i="18"/>
  <c r="X30" i="18"/>
  <c r="L30" i="18"/>
  <c r="L22" i="18"/>
  <c r="AJ38" i="18"/>
  <c r="AJ30" i="18"/>
  <c r="AJ22" i="18"/>
  <c r="R22" i="18"/>
  <c r="V25" i="19" l="1"/>
  <c r="AH15" i="19"/>
  <c r="V45" i="19"/>
  <c r="V35" i="19"/>
  <c r="J15" i="19"/>
  <c r="J55" i="19"/>
  <c r="AB45" i="19"/>
  <c r="AH25" i="19"/>
  <c r="AB55" i="19"/>
  <c r="AH55" i="19"/>
  <c r="AC64" i="1"/>
  <c r="AB15" i="19"/>
  <c r="AB25" i="19"/>
  <c r="P15" i="19"/>
  <c r="P45" i="19"/>
  <c r="J45" i="19"/>
  <c r="V15" i="19"/>
  <c r="P25" i="19"/>
  <c r="J35" i="19"/>
  <c r="P35" i="19"/>
  <c r="AH45" i="19"/>
  <c r="AH35" i="19"/>
  <c r="J25" i="19"/>
  <c r="V55" i="19"/>
  <c r="AB35" i="19"/>
  <c r="P55" i="19"/>
  <c r="AB21" i="19"/>
  <c r="AB31" i="19"/>
  <c r="V31" i="19"/>
  <c r="V21" i="19"/>
  <c r="AH51" i="19"/>
  <c r="P31" i="19"/>
  <c r="AH41" i="19"/>
  <c r="AB51" i="19"/>
  <c r="AH21" i="19"/>
  <c r="AH31" i="19"/>
  <c r="AH11" i="19"/>
  <c r="J11" i="19"/>
  <c r="J31" i="19"/>
  <c r="P41" i="19"/>
  <c r="P21" i="19"/>
  <c r="AB11" i="19"/>
  <c r="V51" i="19"/>
  <c r="J41" i="19"/>
  <c r="V11" i="19"/>
  <c r="AB41" i="19"/>
  <c r="J21" i="19"/>
  <c r="V41" i="19"/>
  <c r="P51" i="19"/>
  <c r="J51" i="19"/>
  <c r="P11" i="19"/>
  <c r="J39" i="19"/>
  <c r="P9" i="19"/>
  <c r="AH9" i="19"/>
  <c r="P29" i="19"/>
  <c r="J49" i="19"/>
  <c r="V19" i="19"/>
  <c r="J9" i="19"/>
  <c r="AB39" i="19"/>
  <c r="AB9" i="19"/>
  <c r="J29" i="19"/>
  <c r="AB49" i="19"/>
  <c r="P19" i="19"/>
  <c r="AH19" i="19"/>
  <c r="AH49" i="19"/>
  <c r="V39" i="19"/>
  <c r="J19" i="19"/>
  <c r="AB29" i="19"/>
  <c r="V49" i="19"/>
  <c r="AH29" i="19"/>
  <c r="AC28" i="1"/>
  <c r="P39" i="19"/>
  <c r="V9" i="19"/>
  <c r="V29" i="19"/>
  <c r="P49" i="19"/>
  <c r="AH39" i="19"/>
  <c r="AB19" i="19"/>
  <c r="AC16" i="1"/>
  <c r="AH7" i="19"/>
  <c r="V47" i="19"/>
  <c r="V7" i="19"/>
  <c r="P17" i="19"/>
  <c r="AB17" i="19"/>
  <c r="P7" i="19"/>
  <c r="P47" i="19"/>
  <c r="J37" i="19"/>
  <c r="AH37" i="19"/>
  <c r="V17" i="19"/>
  <c r="J7" i="19"/>
  <c r="AH27" i="19"/>
  <c r="J47" i="19"/>
  <c r="AB27" i="19"/>
  <c r="AB37" i="19"/>
  <c r="P27" i="19"/>
  <c r="AH47" i="19"/>
  <c r="V37" i="19"/>
  <c r="AB47" i="19"/>
  <c r="V27" i="19"/>
  <c r="J17" i="19"/>
  <c r="J27" i="19"/>
  <c r="AB7" i="19"/>
  <c r="P37" i="19"/>
  <c r="AH17" i="19"/>
  <c r="J40" i="19"/>
  <c r="V20" i="19"/>
  <c r="J50" i="19"/>
  <c r="P50" i="19"/>
  <c r="J10" i="19"/>
  <c r="V10" i="19"/>
  <c r="V40" i="19"/>
  <c r="V30" i="19"/>
  <c r="AH10" i="19"/>
  <c r="AB40" i="19"/>
  <c r="AB10" i="19"/>
  <c r="AB20" i="19"/>
  <c r="P20" i="19"/>
  <c r="AB30" i="19"/>
  <c r="AH20" i="19"/>
  <c r="P10" i="19"/>
  <c r="P30" i="19"/>
  <c r="AH30" i="19"/>
  <c r="AH50" i="19"/>
  <c r="J20" i="19"/>
  <c r="J30" i="19"/>
  <c r="AB50" i="19"/>
  <c r="V50" i="19"/>
  <c r="AH40" i="19"/>
  <c r="AC34" i="1"/>
  <c r="P40" i="19"/>
  <c r="AB28" i="19"/>
  <c r="V38" i="19"/>
  <c r="AH28" i="19"/>
  <c r="AB38" i="19"/>
  <c r="V48" i="19"/>
  <c r="P8" i="19"/>
  <c r="AC22" i="1"/>
  <c r="P38" i="19"/>
  <c r="AH38" i="19"/>
  <c r="P48" i="19"/>
  <c r="AB18" i="19"/>
  <c r="J8" i="19"/>
  <c r="J18" i="19"/>
  <c r="AH8" i="19"/>
  <c r="AB48" i="19"/>
  <c r="V8" i="19"/>
  <c r="AH48" i="19"/>
  <c r="AH18" i="19"/>
  <c r="V18" i="19"/>
  <c r="J38" i="19"/>
  <c r="P18" i="19"/>
  <c r="J28" i="19"/>
  <c r="J48" i="19"/>
  <c r="V28" i="19"/>
  <c r="AB8" i="19"/>
  <c r="P28" i="19"/>
  <c r="P16" i="19"/>
  <c r="V26" i="19"/>
  <c r="P6" i="19"/>
  <c r="AH36" i="19"/>
  <c r="AH6" i="19"/>
  <c r="P26" i="19"/>
  <c r="V46" i="19"/>
  <c r="V16" i="19"/>
  <c r="AH46" i="19"/>
  <c r="V36" i="19"/>
  <c r="AB46" i="19"/>
  <c r="AC10" i="1"/>
  <c r="AB36" i="19"/>
  <c r="J6" i="19"/>
  <c r="AB6" i="19"/>
  <c r="P46" i="19"/>
  <c r="P36" i="19"/>
  <c r="AB26" i="19"/>
  <c r="J36" i="19"/>
  <c r="AH16" i="19"/>
  <c r="AB16" i="19"/>
  <c r="J26" i="19"/>
  <c r="AH26" i="19"/>
  <c r="V6" i="19"/>
  <c r="J16" i="19"/>
  <c r="J46"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10" authorId="0" shapeId="0" xr:uid="{12E91BF3-1706-42BD-9247-EF66291158B5}">
      <text>
        <r>
          <rPr>
            <b/>
            <sz val="9"/>
            <color indexed="81"/>
            <rFont val="Tahoma"/>
            <family val="2"/>
          </rPr>
          <t>UNGRD:</t>
        </r>
        <r>
          <rPr>
            <sz val="9"/>
            <color indexed="81"/>
            <rFont val="Tahoma"/>
            <family val="2"/>
          </rPr>
          <t xml:space="preserve">
Los controles deben ser máximo 3 y deben ser efectivos y se cumplan.</t>
        </r>
      </text>
    </comment>
    <comment ref="P40" authorId="0" shapeId="0" xr:uid="{37752F88-0F99-49DC-AA3B-AEF4BD27FB14}">
      <text>
        <r>
          <rPr>
            <b/>
            <sz val="9"/>
            <color indexed="81"/>
            <rFont val="Tahoma"/>
            <family val="2"/>
          </rPr>
          <t>UNGRD:</t>
        </r>
        <r>
          <rPr>
            <sz val="9"/>
            <color indexed="81"/>
            <rFont val="Tahoma"/>
            <family val="2"/>
          </rPr>
          <t xml:space="preserve">
Los controles deben ser máximo 3 y deben ser efectivos y se cumplan.</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<sst xmlns="http://schemas.openxmlformats.org/spreadsheetml/2006/main" count="413" uniqueCount="251">
  <si>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</si>
  <si>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</si>
  <si>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</si>
  <si>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</si>
  <si>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</si>
  <si>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</si>
  <si>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</si>
  <si>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</si>
  <si>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</si>
  <si>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</si>
  <si>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</si>
  <si>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</si>
  <si>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</si>
  <si>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</si>
  <si>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</si>
  <si>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</si>
  <si>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</si>
  <si>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</si>
  <si>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</si>
  <si>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</si>
  <si>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</si>
  <si>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</si>
  <si>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</si>
  <si>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</si>
  <si>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</si>
  <si>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</si>
  <si>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</si>
  <si>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</si>
  <si>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</si>
  <si>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</si>
  <si>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</si>
  <si>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</si>
  <si>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</si>
  <si>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</si>
  <si>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</si>
  <si>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</si>
  <si>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</si>
  <si>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</si>
  <si>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</si>
  <si>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</si>
  <si>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</si>
  <si>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</si>
  <si>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</si>
  <si>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</si>
  <si>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</si>
  <si>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</si>
  <si>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</si>
  <si>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</si>
  <si>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</si>
  <si>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</si>
  <si>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</si>
  <si>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</si>
  <si>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</si>
  <si>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</si>
  <si>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</si>
  <si>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</si>
  <si>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</si>
  <si>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</si>
  <si>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</si>
  <si>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</si>
  <si>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</si>
  <si>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</si>
  <si>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</si>
  <si>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</si>
  <si>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</si>
  <si>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</si>
  <si>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</si>
  <si>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</si>
  <si>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</si>
  <si>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</si>
  <si>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</si>
  <si>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</si>
  <si>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</si>
  <si>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</si>
  <si>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</si>
  <si>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</si>
  <si>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</si>
  <si>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</si>
  <si>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</si>
  <si>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</si>
  <si>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</si>
  <si>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</si>
  <si>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</si>
  <si>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</si>
  <si>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</si>
  <si>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</si>
  <si>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</si>
  <si>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</si>
  <si>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</si>
  <si>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</si>
  <si>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</si>
  <si>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</si>
  <si>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</si>
  <si>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</si>
  <si>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</si>
  <si>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</si>
  <si>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</si>
  <si>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</si>
  <si>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</si>
  <si>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</si>
  <si>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</si>
  <si>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</si>
  <si>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</si>
  <si>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</si>
  <si>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</si>
  <si>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</si>
  <si>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</si>
  <si>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</si>
  <si>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</si>
  <si>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</si>
  <si>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</si>
  <si>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</si>
  <si>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</si>
  <si>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</si>
  <si>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</si>
  <si>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</si>
  <si>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</si>
  <si>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</si>
  <si>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</si>
  <si>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</si>
  <si>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</si>
  <si>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</si>
  <si>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</si>
  <si>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</si>
  <si>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</si>
  <si>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</si>
  <si>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</si>
  <si>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</si>
  <si>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</si>
  <si>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</si>
  <si>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</si>
  <si>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</si>
  <si>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</si>
  <si>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</si>
  <si>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</si>
  <si>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</si>
  <si>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</si>
  <si>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</si>
  <si>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</si>
  <si>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</si>
  <si>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</si>
  <si>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</si>
  <si>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</si>
  <si>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</si>
  <si>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</si>
  <si>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</si>
  <si>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</si>
  <si>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</si>
  <si>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</si>
  <si>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</si>
  <si>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</si>
  <si>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</si>
  <si>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</si>
  <si>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</si>
  <si>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</si>
  <si>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</si>
  <si>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</si>
  <si>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</si>
  <si>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</si>
  <si>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</si>
  <si>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</si>
  <si>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</si>
  <si>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</si>
  <si>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</si>
  <si>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</si>
  <si>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</si>
  <si>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</si>
  <si>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</si>
  <si>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</si>
  <si>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</si>
  <si>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</si>
  <si>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</si>
  <si>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</si>
  <si>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</si>
  <si>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</si>
  <si>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</si>
  <si>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</si>
  <si>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</si>
  <si>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</si>
  <si>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</si>
  <si>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</si>
  <si>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</si>
  <si>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</si>
  <si>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</si>
  <si>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</si>
  <si>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</si>
  <si>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</si>
  <si>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</si>
  <si>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</si>
  <si>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</si>
  <si>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</si>
  <si>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</si>
  <si>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</si>
  <si>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</si>
  <si>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</si>
  <si>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</si>
  <si>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</si>
  <si>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</si>
  <si>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</si>
  <si>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</si>
  <si>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</si>
  <si>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</si>
  <si>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</si>
  <si>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</si>
  <si>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</si>
  <si>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</si>
  <si>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</si>
  <si>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</si>
  <si>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</si>
  <si>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</si>
  <si>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</si>
  <si>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</si>
  <si>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</si>
  <si>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 xml:space="preserve"> Instalaciones de almacenamiento   fisicas y ambientales en mal estado. </t>
  </si>
  <si>
    <t>Falta de recursos y planes para mejorar las instalaciones de almacenamiento y conservación de los documentos.</t>
  </si>
  <si>
    <t>El líder del proceso responsable deberá presentar informe a la oficina de Control Interno de acuerdo al control descrito y al plan de acción teniendo en cuenta la fecha de seguimiento.</t>
  </si>
  <si>
    <t>Aprobó:  Luis Ernesto Ramirez Valencia -Director General</t>
  </si>
  <si>
    <t xml:space="preserve">                       Elaboró:  Jhannier Jhoan Jaramillo Tabima - Contratista de Apoyo</t>
  </si>
  <si>
    <r>
      <rPr>
        <b/>
        <sz val="24"/>
        <color theme="9" tint="-0.249977111117893"/>
        <rFont val="Arial Narrow"/>
        <family val="2"/>
      </rPr>
      <t xml:space="preserve">*Nota: </t>
    </r>
    <r>
      <rPr>
        <sz val="24"/>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</si>
  <si>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Gestión de Tecnologías de la Información</t>
  </si>
  <si>
    <t>Propender por el buen funcionamiento de la Infraestructura tecnologica, Bienes Muebles, Planta Física del Instituto y Organización de Documentos.</t>
  </si>
  <si>
    <t>Inicia con la necesidad de establecer un programa de gestión de Tecnologías de la Información el cual es responsabilidad de la institución y esta coordinado por la Subdirección Administrativa y Financiera.</t>
  </si>
  <si>
    <t>No mejora en la proteccion fisica que conlleva a fluctuaciones de energia, descargas eléctricas.</t>
  </si>
  <si>
    <t>Falta de control de la infraestructura física y tecnológica que aumenta las perdidas y/ o daños de la Información dentro de la entidad lo que conlleva a que no se de la continuidad del servicio de Gestión de las T.I</t>
  </si>
  <si>
    <t>Posibilidad de afectación económica por daños físicos en los equipos informaticos de la entidad.</t>
  </si>
  <si>
    <t>El jefe del proceso delegará el mantenimiento preventivo a soporte técnico para que sea oportuno  y permita definir el posible reemplazo de baterias de ser necesario para las UPS de la institución.</t>
  </si>
  <si>
    <t xml:space="preserve">El jefe del proceso contará con el personal idoneo que permita coadyudar con la ejecución del cronograma de mantenimiento preventivo periodicamente propuesto para que ayude a mitigar el mal funcionamiento de la infraestructura tecnologica de la entidad periodicamente. </t>
  </si>
  <si>
    <t>Subdirector Administrativo y Financiero, personal de apoyo TIC</t>
  </si>
  <si>
    <t>agosto 31 / 2021</t>
  </si>
  <si>
    <t xml:space="preserve">Cuatrimestral </t>
  </si>
  <si>
    <t>El jefe del proceso realizará un plan donde se defina la progrmación para que se adelanten actualizaciones de los antivirus y se establezcan los Backups permanentes   .</t>
  </si>
  <si>
    <t xml:space="preserve">Posibilidad de afectación económica por pérdida de Información y/o memoria documental por no contar con unas instalaciones físicas y ambientales apropiadas  que permitan conservar los mismos para uso de la entidad. </t>
  </si>
  <si>
    <t>Falta de mantenimiento preventivo y correctivo. Mala manipulacion por parte de usuarios.</t>
  </si>
  <si>
    <t>Falta de control para que se mitigue la insatisafcción por parte del quejoso lo cual puede llegar a que se de una Investigación Disciplinaria por la violación al Derecho de Petición del mismo.</t>
  </si>
  <si>
    <t xml:space="preserve">Posibilidad de afectación ecónomica por falta de mantenimiento preventivo lo que conlleva a una degradacion en el optimo funcionamiento de la infraestructura tecnológica sumada al manejo inusual por parte del usuario. </t>
  </si>
  <si>
    <t xml:space="preserve">El jefe del proceso se encargará de ejecutar en ayuda de soporte técnico el mantenimiento preventivo y/o correctivo si hubiere, teniendo en cuenta el cumplimiento de las atenciones según requerimientos que puedan darse periodicamente.   </t>
  </si>
  <si>
    <t>El jefe del proceso e encargará de gestionar ante el área financiera con la periodicidad que sea necesaria la renovación de  licencias de antivirus para todos los equipos de computo de la entidad.</t>
  </si>
  <si>
    <t>No contar con personal capacitado para manejar  la web, losprocedimientos que se realizan a través del webmaster, variaciones en los rubros, partidas presupuestales, transferencias y demás fuentes de información.</t>
  </si>
  <si>
    <t>Falta de cumplimento de la norma ( Ley de transparencia) lo que puede afectar el buen uso y acceso a la información.</t>
  </si>
  <si>
    <t xml:space="preserve">Posibilidad de afectación reputacional por falta de acceso de información a la normatividad y conocimiento de la ley de transparencia pública por parte de la ciudadania y entes de control. </t>
  </si>
  <si>
    <t xml:space="preserve">El jefe del proceso realizará un cronograma donde se establezcan los tiempos de revisión oportuna de los servidores  con el fin de definir posibles renovaciones de los mismos, teniendo en cuenta que se deberá involucrar el personal idoneo que apoye el desarrollo web de la institución. </t>
  </si>
  <si>
    <t>Falta  de control establecido para la administración y gestión de los perfiles de usuario y niveles de acceso al sistema que gestiona la caja menor, adicional no se identifican actores interesados internos, externos y roles ejercidos en el proceso.</t>
  </si>
  <si>
    <t>Inadecuado proceso de gestión de usuarios o desconocimiento del proceso establecido por el proveedor del servicio tecnológico para Caja Menor.</t>
  </si>
  <si>
    <t>Posibilidad de afectaciones en la continuidad del servicio y malas prácticas (corrupción) desencadenado por los riesgos de seguridad digital en los que se incurre al no llevar una adecuada gestión de usuarios en plataforma, no tener claridad sobre cómo el proveedor del servicio (tercero) gestiona dicho proceso y la no exigencia al mismo sobre la aplicación de buenas prácticas en la materia ( Para lo cual el Instituto como insumo para proceso, debe realizar una adecuada caracterización de actores interesados, roles ejercidos y comunicación oportuna de cambios para efectos de activación, inactivación y edición de permisos )</t>
  </si>
  <si>
    <t>Revisó:  Martha Contreras - Líder del Proceso</t>
  </si>
  <si>
    <t xml:space="preserve">El jefe del proceso de acuerdo al plan implementará un proceso que estandarice la gestión de perfiles de usuariuos en las plataformas  tecnologícas del IDM.  </t>
  </si>
  <si>
    <t>El jefe del proceso con apoyoo del  personal de T.I , conforme al seguimiento, establecerán el protocolo o Procedimiento en donde se referencien el conducto regular para la adecuada gestión de los perfiles en las diferentes plataformas.</t>
  </si>
  <si>
    <t>MAPA DE RIESGOS</t>
  </si>
  <si>
    <t xml:space="preserve">VERSION 5 </t>
  </si>
  <si>
    <t>DICIEMBRE DE 2021</t>
  </si>
  <si>
    <t>GESTION DE TECNOLOGIAS DE LA INFORMACION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</si>
</sst>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1" x14ac:knownFonts="1">
    <font>
      <sz val="11"/>
      <color theme="1"/>
      <name val="Calibri"/>
      <family val="2"/>
      <scheme val="minor"/>
    </font>
    <font>
      <sz val="11"/>
      <name val="Arial Narrow"/>
      <family val="2"/>
    </font>
    <font>
      <sz val="10"/>
      <color rgb="FF000000"/>
      <name val="Arial Narrow"/>
      <family val="2"/>
    </font>
    <font>
      <b/>
      <sz val="11"/>
      <color theme="1"/>
      <name val="Arial Narrow"/>
      <family val="2"/>
    </font>
    <font>
      <sz val="10"/>
      <color theme="1"/>
      <name val="Calibri"/>
      <family val="2"/>
      <scheme val="minor"/>
    </font>
    <font>
      <b/>
      <sz val="11"/>
      <color theme="9" tint="-0.249977111117893"/>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
      <b/>
      <sz val="9"/>
      <color indexed="81"/>
      <name val="Tahoma"/>
      <family val="2"/>
    </font>
    <font>
      <sz val="9"/>
      <color indexed="81"/>
      <name val="Tahoma"/>
      <family val="2"/>
    </font>
    <font>
      <b/>
      <sz val="20"/>
      <color theme="1"/>
      <name val="Arial"/>
      <family val="2"/>
    </font>
    <font>
      <sz val="20"/>
      <color theme="1"/>
      <name val="Arial"/>
      <family val="2"/>
    </font>
    <font>
      <sz val="20"/>
      <name val="Arial"/>
      <family val="2"/>
    </font>
    <font>
      <sz val="20"/>
      <color theme="1"/>
      <name val="Arial Narrow"/>
      <family val="2"/>
    </font>
    <font>
      <b/>
      <sz val="20"/>
      <color theme="1"/>
      <name val="Arial Narrow"/>
      <family val="2"/>
    </font>
    <font>
      <sz val="20"/>
      <name val="Arial Narrow"/>
      <family val="2"/>
    </font>
    <font>
      <b/>
      <sz val="24"/>
      <color theme="9" tint="-0.249977111117893"/>
      <name val="Arial Narrow"/>
      <family val="2"/>
    </font>
    <font>
      <b/>
      <sz val="24"/>
      <color theme="1"/>
      <name val="Arial Narrow"/>
      <family val="2"/>
    </font>
    <font>
      <sz val="8"/>
      <name val="Calibri"/>
      <family val="2"/>
      <scheme val="minor"/>
    </font>
    <font>
      <sz val="18"/>
      <color theme="1"/>
      <name val="Arial"/>
      <family val="2"/>
    </font>
    <font>
      <sz val="18"/>
      <name val="Arial "/>
    </font>
    <font>
      <b/>
      <sz val="18"/>
      <color theme="1"/>
      <name val="Arial"/>
      <family val="2"/>
    </font>
    <font>
      <sz val="18"/>
      <color theme="1"/>
      <name val="Arial "/>
    </font>
    <font>
      <sz val="18"/>
      <name val="Arial Narrow"/>
      <family val="2"/>
    </font>
  </fonts>
  <fills count="1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theme="0"/>
      </patternFill>
    </fill>
    <fill>
      <patternFill patternType="solid">
        <fgColor theme="0"/>
        <bgColor rgb="FFFF0000"/>
      </patternFill>
    </fill>
  </fills>
  <borders count="83">
    <border>
      <left/>
      <right/>
      <top/>
      <bottom/>
      <diagonal/>
    </border>
    <border>
      <left style="dotted">
        <color rgb="FFF79646"/>
      </left>
      <right style="dotted">
        <color rgb="FFF79646"/>
      </right>
      <top style="dotted">
        <color rgb="FFF79646"/>
      </top>
      <bottom style="dotted">
        <color rgb="FFF79646"/>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dashed">
        <color theme="9" tint="-0.24994659260841701"/>
      </left>
      <right style="dashed">
        <color theme="9" tint="-0.24994659260841701"/>
      </right>
      <top/>
      <bottom/>
      <diagonal/>
    </border>
    <border>
      <left style="dashed">
        <color theme="9" tint="-0.24994659260841701"/>
      </left>
      <right style="dashed">
        <color theme="9" tint="-0.24994659260841701"/>
      </right>
      <top/>
      <bottom style="dashed">
        <color theme="9" tint="-0.24994659260841701"/>
      </bottom>
      <diagonal/>
    </border>
    <border>
      <left style="dashed">
        <color theme="9" tint="-0.24994659260841701"/>
      </left>
      <right style="dashed">
        <color theme="9" tint="-0.24994659260841701"/>
      </right>
      <top style="medium">
        <color indexed="64"/>
      </top>
      <bottom/>
      <diagonal/>
    </border>
    <border>
      <left style="dashed">
        <color theme="9" tint="-0.24994659260841701"/>
      </left>
      <right style="medium">
        <color indexed="64"/>
      </right>
      <top style="medium">
        <color indexed="64"/>
      </top>
      <bottom/>
      <diagonal/>
    </border>
    <border>
      <left style="dashed">
        <color theme="9" tint="-0.24994659260841701"/>
      </left>
      <right style="medium">
        <color indexed="64"/>
      </right>
      <top/>
      <bottom/>
      <diagonal/>
    </border>
    <border>
      <left style="dashed">
        <color theme="9" tint="-0.24994659260841701"/>
      </left>
      <right style="dashed">
        <color theme="9" tint="-0.24994659260841701"/>
      </right>
      <top/>
      <bottom style="medium">
        <color indexed="64"/>
      </bottom>
      <diagonal/>
    </border>
    <border>
      <left style="dashed">
        <color theme="9" tint="-0.24994659260841701"/>
      </left>
      <right style="medium">
        <color indexed="64"/>
      </right>
      <top/>
      <bottom style="medium">
        <color indexed="64"/>
      </bottom>
      <diagonal/>
    </border>
    <border>
      <left style="thin">
        <color indexed="64"/>
      </left>
      <right style="thin">
        <color indexed="64"/>
      </right>
      <top style="dashed">
        <color theme="9" tint="-0.24994659260841701"/>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indexed="64"/>
      </left>
      <right/>
      <top style="thin">
        <color auto="1"/>
      </top>
      <bottom/>
      <diagonal/>
    </border>
  </borders>
  <cellStyleXfs count="5">
    <xf numFmtId="0" fontId="0" fillId="0" borderId="0"/>
    <xf numFmtId="9" fontId="12" fillId="0" borderId="0" applyFont="0" applyFill="0" applyBorder="0" applyAlignment="0" applyProtection="0"/>
    <xf numFmtId="0" fontId="44" fillId="0" borderId="0"/>
    <xf numFmtId="0" fontId="45" fillId="0" borderId="0"/>
    <xf numFmtId="0" fontId="4" fillId="0" borderId="0"/>
  </cellStyleXfs>
  <cellXfs count="534">
    <xf numFmtId="0" fontId="0" fillId="0" borderId="0" xfId="0"/>
    <xf numFmtId="0" fontId="4" fillId="0" borderId="0" xfId="0" applyFont="1"/>
    <xf numFmtId="0" fontId="2" fillId="0" borderId="1" xfId="0" applyFont="1" applyBorder="1" applyAlignment="1">
      <alignment horizontal="left" vertical="center" wrapText="1" indent="1" readingOrder="1"/>
    </xf>
    <xf numFmtId="0" fontId="6" fillId="0" borderId="0" xfId="0" applyFont="1" applyAlignment="1">
      <alignment horizontal="center" vertical="center" wrapText="1"/>
    </xf>
    <xf numFmtId="0" fontId="7" fillId="6" borderId="0" xfId="0" applyFont="1" applyFill="1" applyAlignment="1">
      <alignment horizontal="center" vertical="center" wrapText="1" readingOrder="1"/>
    </xf>
    <xf numFmtId="0" fontId="8" fillId="5" borderId="2" xfId="0" applyFont="1" applyFill="1" applyBorder="1" applyAlignment="1">
      <alignment horizontal="center" vertical="center" wrapText="1" readingOrder="1"/>
    </xf>
    <xf numFmtId="0" fontId="8" fillId="0" borderId="2" xfId="0" applyFont="1" applyBorder="1" applyAlignment="1">
      <alignment horizontal="justify" vertical="center" wrapText="1" readingOrder="1"/>
    </xf>
    <xf numFmtId="9" fontId="8" fillId="0" borderId="2" xfId="0" applyNumberFormat="1" applyFont="1" applyBorder="1" applyAlignment="1">
      <alignment horizontal="center" vertical="center" wrapText="1" readingOrder="1"/>
    </xf>
    <xf numFmtId="0" fontId="8" fillId="7" borderId="1" xfId="0" applyFont="1" applyFill="1" applyBorder="1" applyAlignment="1">
      <alignment horizontal="center" vertical="center" wrapText="1" readingOrder="1"/>
    </xf>
    <xf numFmtId="0" fontId="8" fillId="0" borderId="1" xfId="0" applyFont="1" applyBorder="1" applyAlignment="1">
      <alignment horizontal="justify" vertical="center" wrapText="1" readingOrder="1"/>
    </xf>
    <xf numFmtId="9" fontId="8" fillId="0" borderId="1" xfId="0" applyNumberFormat="1" applyFont="1" applyBorder="1" applyAlignment="1">
      <alignment horizontal="center" vertical="center" wrapText="1" readingOrder="1"/>
    </xf>
    <xf numFmtId="0" fontId="8" fillId="4" borderId="1" xfId="0" applyFont="1" applyFill="1" applyBorder="1" applyAlignment="1">
      <alignment horizontal="center" vertical="center" wrapText="1" readingOrder="1"/>
    </xf>
    <xf numFmtId="0" fontId="8" fillId="8" borderId="1" xfId="0" applyFont="1" applyFill="1" applyBorder="1" applyAlignment="1">
      <alignment horizontal="center" vertical="center" wrapText="1" readingOrder="1"/>
    </xf>
    <xf numFmtId="0" fontId="9" fillId="9" borderId="1" xfId="0" applyFont="1" applyFill="1" applyBorder="1" applyAlignment="1">
      <alignment horizontal="center" vertical="center" wrapText="1" readingOrder="1"/>
    </xf>
    <xf numFmtId="0" fontId="13" fillId="0" borderId="0" xfId="0" applyFont="1"/>
    <xf numFmtId="0" fontId="11" fillId="0" borderId="0" xfId="0" applyFont="1"/>
    <xf numFmtId="0" fontId="25" fillId="0" borderId="0" xfId="0" applyFont="1" applyFill="1" applyAlignment="1">
      <alignment vertical="center"/>
    </xf>
    <xf numFmtId="0" fontId="26" fillId="0" borderId="0" xfId="0" applyFont="1" applyFill="1"/>
    <xf numFmtId="0" fontId="24" fillId="0" borderId="0" xfId="0" applyFont="1"/>
    <xf numFmtId="0" fontId="0" fillId="0" borderId="0" xfId="0" pivotButton="1"/>
    <xf numFmtId="0" fontId="10" fillId="0" borderId="0" xfId="0" applyFont="1" applyBorder="1" applyAlignment="1">
      <alignment horizontal="justify" vertical="center" wrapText="1" readingOrder="1"/>
    </xf>
    <xf numFmtId="0" fontId="27" fillId="0" borderId="0" xfId="0" applyFont="1"/>
    <xf numFmtId="0" fontId="29" fillId="6" borderId="0" xfId="0" applyFont="1" applyFill="1" applyAlignment="1">
      <alignment horizontal="center" vertical="center" wrapText="1" readingOrder="1"/>
    </xf>
    <xf numFmtId="0" fontId="30" fillId="0" borderId="2" xfId="0" applyFont="1" applyBorder="1" applyAlignment="1">
      <alignment horizontal="justify" vertical="center" wrapText="1" readingOrder="1"/>
    </xf>
    <xf numFmtId="0" fontId="30" fillId="0" borderId="1" xfId="0" applyFont="1" applyBorder="1" applyAlignment="1">
      <alignment horizontal="justify" vertical="center" wrapText="1" readingOrder="1"/>
    </xf>
    <xf numFmtId="0" fontId="30" fillId="5" borderId="2" xfId="0" applyFont="1" applyFill="1" applyBorder="1" applyAlignment="1">
      <alignment horizontal="center" vertical="center" wrapText="1" readingOrder="1"/>
    </xf>
    <xf numFmtId="0" fontId="30" fillId="7" borderId="1" xfId="0" applyFont="1" applyFill="1" applyBorder="1" applyAlignment="1">
      <alignment horizontal="center" vertical="center" wrapText="1" readingOrder="1"/>
    </xf>
    <xf numFmtId="0" fontId="30" fillId="4" borderId="1" xfId="0" applyFont="1" applyFill="1" applyBorder="1" applyAlignment="1">
      <alignment horizontal="center" vertical="center" wrapText="1" readingOrder="1"/>
    </xf>
    <xf numFmtId="0" fontId="30" fillId="8" borderId="1" xfId="0" applyFont="1" applyFill="1" applyBorder="1" applyAlignment="1">
      <alignment horizontal="center" vertical="center" wrapText="1" readingOrder="1"/>
    </xf>
    <xf numFmtId="0" fontId="31" fillId="9" borderId="1" xfId="0" applyFont="1" applyFill="1" applyBorder="1" applyAlignment="1">
      <alignment horizontal="center" vertical="center" wrapText="1" readingOrder="1"/>
    </xf>
    <xf numFmtId="0" fontId="30" fillId="0" borderId="2" xfId="0" applyFont="1" applyBorder="1" applyAlignment="1">
      <alignment horizontal="center" vertical="center" wrapText="1" readingOrder="1"/>
    </xf>
    <xf numFmtId="0" fontId="30" fillId="0" borderId="1" xfId="0" applyFont="1" applyBorder="1" applyAlignment="1">
      <alignment horizontal="center" vertical="center" wrapText="1" readingOrder="1"/>
    </xf>
    <xf numFmtId="0" fontId="17" fillId="11" borderId="3" xfId="0" applyFont="1" applyFill="1" applyBorder="1" applyAlignment="1" applyProtection="1">
      <alignment horizontal="center" vertical="center" wrapText="1" readingOrder="1"/>
      <protection hidden="1"/>
    </xf>
    <xf numFmtId="0" fontId="17" fillId="11" borderId="10" xfId="0" applyFont="1" applyFill="1" applyBorder="1" applyAlignment="1" applyProtection="1">
      <alignment horizontal="center" vertical="center" wrapText="1" readingOrder="1"/>
      <protection hidden="1"/>
    </xf>
    <xf numFmtId="0" fontId="17" fillId="11" borderId="4" xfId="0" applyFont="1" applyFill="1" applyBorder="1" applyAlignment="1" applyProtection="1">
      <alignment horizontal="center" vertical="center" wrapText="1" readingOrder="1"/>
      <protection hidden="1"/>
    </xf>
    <xf numFmtId="0" fontId="17" fillId="12" borderId="3" xfId="0" applyFont="1" applyFill="1" applyBorder="1" applyAlignment="1" applyProtection="1">
      <alignment horizontal="center" wrapText="1" readingOrder="1"/>
      <protection hidden="1"/>
    </xf>
    <xf numFmtId="0" fontId="17" fillId="12" borderId="10" xfId="0" applyFont="1" applyFill="1" applyBorder="1" applyAlignment="1" applyProtection="1">
      <alignment horizontal="center" wrapText="1" readingOrder="1"/>
      <protection hidden="1"/>
    </xf>
    <xf numFmtId="0" fontId="17" fillId="12" borderId="4" xfId="0" applyFont="1" applyFill="1" applyBorder="1" applyAlignment="1" applyProtection="1">
      <alignment horizontal="center" wrapText="1" readingOrder="1"/>
      <protection hidden="1"/>
    </xf>
    <xf numFmtId="0" fontId="17" fillId="11" borderId="5" xfId="0" applyFont="1" applyFill="1" applyBorder="1" applyAlignment="1" applyProtection="1">
      <alignment horizontal="center" vertical="center" wrapText="1" readingOrder="1"/>
      <protection hidden="1"/>
    </xf>
    <xf numFmtId="0" fontId="17" fillId="11" borderId="0" xfId="0" applyFont="1" applyFill="1" applyBorder="1" applyAlignment="1" applyProtection="1">
      <alignment horizontal="center" vertical="center" wrapText="1" readingOrder="1"/>
      <protection hidden="1"/>
    </xf>
    <xf numFmtId="0" fontId="17" fillId="11" borderId="6" xfId="0" applyFont="1" applyFill="1" applyBorder="1" applyAlignment="1" applyProtection="1">
      <alignment horizontal="center" vertical="center" wrapText="1" readingOrder="1"/>
      <protection hidden="1"/>
    </xf>
    <xf numFmtId="0" fontId="17" fillId="12" borderId="5" xfId="0" applyFont="1" applyFill="1" applyBorder="1" applyAlignment="1" applyProtection="1">
      <alignment horizontal="center" wrapText="1" readingOrder="1"/>
      <protection hidden="1"/>
    </xf>
    <xf numFmtId="0" fontId="17" fillId="12" borderId="0" xfId="0" applyFont="1" applyFill="1" applyBorder="1" applyAlignment="1" applyProtection="1">
      <alignment horizontal="center" wrapText="1" readingOrder="1"/>
      <protection hidden="1"/>
    </xf>
    <xf numFmtId="0" fontId="17" fillId="12" borderId="6" xfId="0" applyFont="1" applyFill="1" applyBorder="1" applyAlignment="1" applyProtection="1">
      <alignment horizontal="center" wrapText="1" readingOrder="1"/>
      <protection hidden="1"/>
    </xf>
    <xf numFmtId="0" fontId="17" fillId="11" borderId="0" xfId="0" applyFont="1" applyFill="1" applyAlignment="1" applyProtection="1">
      <alignment horizontal="center" vertical="center" wrapText="1" readingOrder="1"/>
      <protection hidden="1"/>
    </xf>
    <xf numFmtId="0" fontId="17" fillId="11" borderId="7" xfId="0" applyFont="1" applyFill="1" applyBorder="1" applyAlignment="1" applyProtection="1">
      <alignment horizontal="center" vertical="center" wrapText="1" readingOrder="1"/>
      <protection hidden="1"/>
    </xf>
    <xf numFmtId="0" fontId="17" fillId="11" borderId="9" xfId="0" applyFont="1" applyFill="1" applyBorder="1" applyAlignment="1" applyProtection="1">
      <alignment horizontal="center" vertical="center" wrapText="1" readingOrder="1"/>
      <protection hidden="1"/>
    </xf>
    <xf numFmtId="0" fontId="17" fillId="11" borderId="8" xfId="0" applyFont="1" applyFill="1" applyBorder="1" applyAlignment="1" applyProtection="1">
      <alignment horizontal="center" vertical="center" wrapText="1" readingOrder="1"/>
      <protection hidden="1"/>
    </xf>
    <xf numFmtId="0" fontId="17" fillId="12" borderId="7" xfId="0" applyFont="1" applyFill="1" applyBorder="1" applyAlignment="1" applyProtection="1">
      <alignment horizontal="center" wrapText="1" readingOrder="1"/>
      <protection hidden="1"/>
    </xf>
    <xf numFmtId="0" fontId="17" fillId="12" borderId="9" xfId="0" applyFont="1" applyFill="1" applyBorder="1" applyAlignment="1" applyProtection="1">
      <alignment horizontal="center" wrapText="1" readingOrder="1"/>
      <protection hidden="1"/>
    </xf>
    <xf numFmtId="0" fontId="17" fillId="12" borderId="8" xfId="0" applyFont="1" applyFill="1" applyBorder="1" applyAlignment="1" applyProtection="1">
      <alignment horizontal="center" wrapText="1" readingOrder="1"/>
      <protection hidden="1"/>
    </xf>
    <xf numFmtId="0" fontId="17" fillId="13" borderId="3" xfId="0" applyFont="1" applyFill="1" applyBorder="1" applyAlignment="1" applyProtection="1">
      <alignment horizontal="center" wrapText="1" readingOrder="1"/>
      <protection hidden="1"/>
    </xf>
    <xf numFmtId="0" fontId="17" fillId="13" borderId="10" xfId="0" applyFont="1" applyFill="1" applyBorder="1" applyAlignment="1" applyProtection="1">
      <alignment horizontal="center" wrapText="1" readingOrder="1"/>
      <protection hidden="1"/>
    </xf>
    <xf numFmtId="0" fontId="17" fillId="13" borderId="4" xfId="0" applyFont="1" applyFill="1" applyBorder="1" applyAlignment="1" applyProtection="1">
      <alignment horizontal="center" wrapText="1" readingOrder="1"/>
      <protection hidden="1"/>
    </xf>
    <xf numFmtId="0" fontId="17" fillId="13" borderId="5" xfId="0" applyFont="1" applyFill="1" applyBorder="1" applyAlignment="1" applyProtection="1">
      <alignment horizontal="center" wrapText="1" readingOrder="1"/>
      <protection hidden="1"/>
    </xf>
    <xf numFmtId="0" fontId="17" fillId="13" borderId="0" xfId="0" applyFont="1" applyFill="1" applyBorder="1" applyAlignment="1" applyProtection="1">
      <alignment horizontal="center" wrapText="1" readingOrder="1"/>
      <protection hidden="1"/>
    </xf>
    <xf numFmtId="0" fontId="17" fillId="13" borderId="6" xfId="0" applyFont="1" applyFill="1" applyBorder="1" applyAlignment="1" applyProtection="1">
      <alignment horizontal="center" wrapText="1" readingOrder="1"/>
      <protection hidden="1"/>
    </xf>
    <xf numFmtId="0" fontId="17" fillId="13" borderId="7" xfId="0" applyFont="1" applyFill="1" applyBorder="1" applyAlignment="1" applyProtection="1">
      <alignment horizontal="center" wrapText="1" readingOrder="1"/>
      <protection hidden="1"/>
    </xf>
    <xf numFmtId="0" fontId="17" fillId="13" borderId="9" xfId="0" applyFont="1" applyFill="1" applyBorder="1" applyAlignment="1" applyProtection="1">
      <alignment horizontal="center" wrapText="1" readingOrder="1"/>
      <protection hidden="1"/>
    </xf>
    <xf numFmtId="0" fontId="17" fillId="13" borderId="8" xfId="0" applyFont="1" applyFill="1" applyBorder="1" applyAlignment="1" applyProtection="1">
      <alignment horizontal="center" wrapText="1" readingOrder="1"/>
      <protection hidden="1"/>
    </xf>
    <xf numFmtId="0" fontId="17" fillId="5" borderId="3" xfId="0" applyFont="1" applyFill="1" applyBorder="1" applyAlignment="1" applyProtection="1">
      <alignment horizontal="center" wrapText="1" readingOrder="1"/>
      <protection hidden="1"/>
    </xf>
    <xf numFmtId="0" fontId="17" fillId="5" borderId="10" xfId="0" applyFont="1" applyFill="1" applyBorder="1" applyAlignment="1" applyProtection="1">
      <alignment horizontal="center" wrapText="1" readingOrder="1"/>
      <protection hidden="1"/>
    </xf>
    <xf numFmtId="0" fontId="17" fillId="5" borderId="4" xfId="0" applyFont="1" applyFill="1" applyBorder="1" applyAlignment="1" applyProtection="1">
      <alignment horizontal="center" wrapText="1" readingOrder="1"/>
      <protection hidden="1"/>
    </xf>
    <xf numFmtId="0" fontId="17" fillId="5" borderId="5" xfId="0" applyFont="1" applyFill="1" applyBorder="1" applyAlignment="1" applyProtection="1">
      <alignment horizontal="center" wrapText="1" readingOrder="1"/>
      <protection hidden="1"/>
    </xf>
    <xf numFmtId="0" fontId="17" fillId="5" borderId="0" xfId="0" applyFont="1" applyFill="1" applyBorder="1" applyAlignment="1" applyProtection="1">
      <alignment horizontal="center" wrapText="1" readingOrder="1"/>
      <protection hidden="1"/>
    </xf>
    <xf numFmtId="0" fontId="17" fillId="5" borderId="6" xfId="0" applyFont="1" applyFill="1" applyBorder="1" applyAlignment="1" applyProtection="1">
      <alignment horizontal="center" wrapText="1" readingOrder="1"/>
      <protection hidden="1"/>
    </xf>
    <xf numFmtId="0" fontId="17" fillId="5" borderId="7" xfId="0" applyFont="1" applyFill="1" applyBorder="1" applyAlignment="1" applyProtection="1">
      <alignment horizontal="center" wrapText="1" readingOrder="1"/>
      <protection hidden="1"/>
    </xf>
    <xf numFmtId="0" fontId="17" fillId="5" borderId="9" xfId="0" applyFont="1" applyFill="1" applyBorder="1" applyAlignment="1" applyProtection="1">
      <alignment horizontal="center" wrapText="1" readingOrder="1"/>
      <protection hidden="1"/>
    </xf>
    <xf numFmtId="0" fontId="17" fillId="5" borderId="8" xfId="0" applyFont="1" applyFill="1" applyBorder="1" applyAlignment="1" applyProtection="1">
      <alignment horizontal="center" wrapText="1" readingOrder="1"/>
      <protection hidden="1"/>
    </xf>
    <xf numFmtId="0" fontId="21" fillId="13" borderId="10" xfId="0" applyFont="1" applyFill="1" applyBorder="1" applyAlignment="1" applyProtection="1">
      <alignment horizontal="center" wrapText="1" readingOrder="1"/>
      <protection hidden="1"/>
    </xf>
    <xf numFmtId="0" fontId="0" fillId="3" borderId="0" xfId="0" applyFill="1"/>
    <xf numFmtId="0" fontId="46" fillId="3" borderId="37" xfId="2" applyFont="1" applyFill="1" applyBorder="1" applyProtection="1"/>
    <xf numFmtId="0" fontId="46" fillId="3" borderId="38" xfId="2" applyFont="1" applyFill="1" applyBorder="1" applyProtection="1"/>
    <xf numFmtId="0" fontId="46" fillId="3" borderId="39" xfId="2" applyFont="1" applyFill="1" applyBorder="1" applyProtection="1"/>
    <xf numFmtId="0" fontId="14" fillId="3" borderId="0" xfId="0" applyFont="1" applyFill="1" applyAlignment="1">
      <alignment vertical="center"/>
    </xf>
    <xf numFmtId="0" fontId="4" fillId="3" borderId="0" xfId="0" applyFont="1" applyFill="1"/>
    <xf numFmtId="0" fontId="33" fillId="3" borderId="0" xfId="0" applyFont="1" applyFill="1"/>
    <xf numFmtId="0" fontId="34" fillId="3" borderId="20" xfId="0" applyFont="1" applyFill="1" applyBorder="1" applyAlignment="1">
      <alignment horizontal="center" vertical="center" wrapText="1" readingOrder="1"/>
    </xf>
    <xf numFmtId="0" fontId="35" fillId="3" borderId="20" xfId="0" applyFont="1" applyFill="1" applyBorder="1" applyAlignment="1">
      <alignment horizontal="justify" vertical="center" wrapText="1" readingOrder="1"/>
    </xf>
    <xf numFmtId="9" fontId="34" fillId="3" borderId="29" xfId="0" applyNumberFormat="1"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5" fillId="3" borderId="19" xfId="0" applyFont="1" applyFill="1" applyBorder="1" applyAlignment="1">
      <alignment horizontal="justify" vertical="center" wrapText="1" readingOrder="1"/>
    </xf>
    <xf numFmtId="9" fontId="34" fillId="3" borderId="24" xfId="0" applyNumberFormat="1" applyFont="1" applyFill="1" applyBorder="1" applyAlignment="1">
      <alignment horizontal="center" vertical="center" wrapText="1" readingOrder="1"/>
    </xf>
    <xf numFmtId="0" fontId="35" fillId="3" borderId="24"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35" fillId="3" borderId="26" xfId="0" applyFont="1" applyFill="1" applyBorder="1" applyAlignment="1">
      <alignment horizontal="justify" vertical="center" wrapText="1" readingOrder="1"/>
    </xf>
    <xf numFmtId="0" fontId="35" fillId="3" borderId="27" xfId="0" applyFont="1" applyFill="1" applyBorder="1" applyAlignment="1">
      <alignment horizontal="center" vertical="center" wrapText="1" readingOrder="1"/>
    </xf>
    <xf numFmtId="0" fontId="43" fillId="3" borderId="0" xfId="0" applyFont="1" applyFill="1"/>
    <xf numFmtId="0" fontId="34" fillId="15" borderId="31" xfId="0" applyFont="1" applyFill="1" applyBorder="1" applyAlignment="1">
      <alignment horizontal="center" vertical="center" wrapText="1" readingOrder="1"/>
    </xf>
    <xf numFmtId="0" fontId="34" fillId="15" borderId="32" xfId="0" applyFont="1" applyFill="1" applyBorder="1" applyAlignment="1">
      <alignment horizontal="center" vertical="center" wrapText="1" readingOrder="1"/>
    </xf>
    <xf numFmtId="0" fontId="11" fillId="3" borderId="0" xfId="0" applyFont="1" applyFill="1"/>
    <xf numFmtId="0" fontId="28" fillId="3" borderId="0" xfId="0" applyFont="1" applyFill="1" applyAlignment="1">
      <alignment horizontal="center" vertical="center" wrapText="1"/>
    </xf>
    <xf numFmtId="0" fontId="10" fillId="3" borderId="0" xfId="0" applyFont="1" applyFill="1" applyBorder="1" applyAlignment="1">
      <alignment horizontal="justify" vertical="center" wrapText="1" readingOrder="1"/>
    </xf>
    <xf numFmtId="0" fontId="3" fillId="3" borderId="0" xfId="0" applyFont="1" applyFill="1" applyAlignment="1">
      <alignment vertical="center"/>
    </xf>
    <xf numFmtId="0" fontId="13" fillId="3" borderId="0" xfId="0" applyFont="1" applyFill="1"/>
    <xf numFmtId="0" fontId="3" fillId="3" borderId="0" xfId="0" applyFont="1" applyFill="1" applyAlignment="1">
      <alignment horizontal="left" vertical="center"/>
    </xf>
    <xf numFmtId="0" fontId="46" fillId="3" borderId="5" xfId="2" applyFont="1" applyFill="1" applyBorder="1" applyProtection="1"/>
    <xf numFmtId="0" fontId="51" fillId="3" borderId="0" xfId="0" applyFont="1" applyFill="1" applyBorder="1" applyAlignment="1" applyProtection="1">
      <alignment horizontal="left" vertical="center" wrapText="1"/>
    </xf>
    <xf numFmtId="0" fontId="52" fillId="3" borderId="0" xfId="0" applyFont="1" applyFill="1" applyBorder="1" applyAlignment="1" applyProtection="1">
      <alignment horizontal="left" vertical="top" wrapText="1"/>
    </xf>
    <xf numFmtId="0" fontId="46" fillId="3" borderId="0" xfId="2" applyFont="1" applyFill="1" applyBorder="1" applyProtection="1"/>
    <xf numFmtId="0" fontId="46" fillId="3" borderId="6" xfId="2" applyFont="1" applyFill="1" applyBorder="1" applyProtection="1"/>
    <xf numFmtId="0" fontId="46" fillId="3" borderId="7" xfId="2" applyFont="1" applyFill="1" applyBorder="1" applyProtection="1"/>
    <xf numFmtId="0" fontId="46" fillId="3" borderId="9" xfId="2" applyFont="1" applyFill="1" applyBorder="1" applyProtection="1"/>
    <xf numFmtId="0" fontId="46" fillId="3" borderId="8" xfId="2" applyFont="1" applyFill="1" applyBorder="1" applyProtection="1"/>
    <xf numFmtId="0" fontId="50" fillId="3" borderId="0" xfId="2" applyFont="1" applyFill="1" applyBorder="1" applyAlignment="1" applyProtection="1">
      <alignment horizontal="left" vertical="center" wrapText="1"/>
    </xf>
    <xf numFmtId="0" fontId="46" fillId="3" borderId="0" xfId="2" applyFont="1" applyFill="1" applyBorder="1" applyAlignment="1" applyProtection="1">
      <alignment horizontal="left" vertical="center" wrapText="1"/>
    </xf>
    <xf numFmtId="0" fontId="46" fillId="3" borderId="0" xfId="2" quotePrefix="1" applyFont="1" applyFill="1" applyBorder="1" applyAlignment="1" applyProtection="1">
      <alignment horizontal="left" vertical="center" wrapText="1"/>
    </xf>
    <xf numFmtId="0" fontId="46" fillId="3" borderId="6" xfId="2" applyFont="1" applyFill="1" applyBorder="1" applyAlignment="1" applyProtection="1"/>
    <xf numFmtId="0" fontId="48" fillId="3" borderId="5" xfId="2" quotePrefix="1" applyFont="1" applyFill="1" applyBorder="1" applyAlignment="1" applyProtection="1">
      <alignment horizontal="left" vertical="top" wrapText="1"/>
    </xf>
    <xf numFmtId="0" fontId="49" fillId="3" borderId="0" xfId="2" quotePrefix="1" applyFont="1" applyFill="1" applyBorder="1" applyAlignment="1" applyProtection="1">
      <alignment horizontal="left" vertical="top" wrapText="1"/>
    </xf>
    <xf numFmtId="0" fontId="49" fillId="3" borderId="6" xfId="2" quotePrefix="1" applyFont="1" applyFill="1" applyBorder="1" applyAlignment="1" applyProtection="1">
      <alignment horizontal="left" vertical="top" wrapText="1"/>
    </xf>
    <xf numFmtId="0" fontId="58" fillId="0" borderId="19" xfId="0" applyFont="1" applyBorder="1" applyAlignment="1" applyProtection="1">
      <alignment horizontal="center" vertical="center" wrapText="1"/>
      <protection locked="0"/>
    </xf>
    <xf numFmtId="9" fontId="58" fillId="0" borderId="19" xfId="0" applyNumberFormat="1" applyFont="1" applyBorder="1" applyAlignment="1" applyProtection="1">
      <alignment horizontal="center" vertical="center" wrapText="1"/>
      <protection hidden="1"/>
    </xf>
    <xf numFmtId="9" fontId="58" fillId="0" borderId="19" xfId="0" applyNumberFormat="1" applyFont="1" applyBorder="1" applyAlignment="1" applyProtection="1">
      <alignment horizontal="center" vertical="center" wrapText="1"/>
      <protection locked="0"/>
    </xf>
    <xf numFmtId="0" fontId="57" fillId="0" borderId="19" xfId="0" applyFont="1" applyFill="1" applyBorder="1" applyAlignment="1" applyProtection="1">
      <alignment horizontal="center" vertical="center" textRotation="90" wrapText="1"/>
      <protection hidden="1"/>
    </xf>
    <xf numFmtId="14" fontId="58" fillId="0" borderId="19" xfId="0" applyNumberFormat="1" applyFont="1" applyBorder="1" applyAlignment="1">
      <alignment horizontal="center" vertical="center" wrapText="1"/>
    </xf>
    <xf numFmtId="0" fontId="58" fillId="0" borderId="19" xfId="0" applyFont="1" applyBorder="1" applyAlignment="1" applyProtection="1">
      <alignment vertical="center" wrapText="1"/>
      <protection locked="0"/>
    </xf>
    <xf numFmtId="0" fontId="59" fillId="0" borderId="19" xfId="0" applyFont="1" applyBorder="1" applyAlignment="1" applyProtection="1">
      <alignment horizontal="center" vertical="center" wrapText="1"/>
      <protection locked="0"/>
    </xf>
    <xf numFmtId="0" fontId="58" fillId="0" borderId="19" xfId="0" applyFont="1" applyBorder="1" applyAlignment="1" applyProtection="1">
      <alignment vertical="top" wrapText="1"/>
      <protection locked="0"/>
    </xf>
    <xf numFmtId="0" fontId="57" fillId="0" borderId="19" xfId="0" applyFont="1" applyFill="1" applyBorder="1" applyAlignment="1" applyProtection="1">
      <alignment vertical="top" wrapText="1"/>
      <protection hidden="1"/>
    </xf>
    <xf numFmtId="9" fontId="58" fillId="0" borderId="19" xfId="0" applyNumberFormat="1" applyFont="1" applyBorder="1" applyAlignment="1" applyProtection="1">
      <alignment vertical="top" wrapText="1"/>
      <protection hidden="1"/>
    </xf>
    <xf numFmtId="9" fontId="58" fillId="0" borderId="19" xfId="0" applyNumberFormat="1" applyFont="1" applyBorder="1" applyAlignment="1" applyProtection="1">
      <alignment vertical="top" wrapText="1"/>
      <protection locked="0"/>
    </xf>
    <xf numFmtId="0" fontId="58" fillId="0" borderId="19" xfId="0" applyFont="1" applyBorder="1" applyAlignment="1" applyProtection="1">
      <alignment horizontal="justify" vertical="top" wrapText="1"/>
      <protection locked="0"/>
    </xf>
    <xf numFmtId="0" fontId="57" fillId="0" borderId="19" xfId="0" applyFont="1" applyFill="1" applyBorder="1" applyAlignment="1" applyProtection="1">
      <alignment horizontal="center" vertical="top" textRotation="90" wrapText="1"/>
      <protection hidden="1"/>
    </xf>
    <xf numFmtId="0" fontId="58" fillId="0" borderId="19" xfId="0" applyFont="1" applyBorder="1" applyAlignment="1" applyProtection="1">
      <alignment horizontal="center" vertical="top" wrapText="1"/>
      <protection locked="0"/>
    </xf>
    <xf numFmtId="0" fontId="58" fillId="0" borderId="19" xfId="0" applyFont="1" applyBorder="1" applyAlignment="1" applyProtection="1">
      <alignment vertical="top" wrapText="1"/>
    </xf>
    <xf numFmtId="9" fontId="58" fillId="0" borderId="19" xfId="0" applyNumberFormat="1" applyFont="1" applyBorder="1" applyAlignment="1" applyProtection="1">
      <alignment horizontal="center" vertical="top" wrapText="1"/>
      <protection hidden="1"/>
    </xf>
    <xf numFmtId="0" fontId="59" fillId="0" borderId="19" xfId="0" applyFont="1" applyBorder="1" applyAlignment="1" applyProtection="1">
      <alignment vertical="top" wrapText="1"/>
      <protection locked="0"/>
    </xf>
    <xf numFmtId="0" fontId="60" fillId="0" borderId="0" xfId="0" applyFont="1" applyAlignment="1">
      <alignment wrapText="1"/>
    </xf>
    <xf numFmtId="0" fontId="60" fillId="3" borderId="0" xfId="0" applyFont="1" applyFill="1" applyAlignment="1">
      <alignment wrapText="1"/>
    </xf>
    <xf numFmtId="0" fontId="61" fillId="0" borderId="0" xfId="0" applyFont="1" applyFill="1" applyAlignment="1">
      <alignment horizontal="center" vertical="center" wrapText="1"/>
    </xf>
    <xf numFmtId="0" fontId="58" fillId="0" borderId="19" xfId="0" applyFont="1" applyBorder="1" applyAlignment="1" applyProtection="1">
      <alignment horizontal="center" vertical="center" wrapText="1"/>
    </xf>
    <xf numFmtId="0" fontId="57" fillId="0" borderId="19" xfId="0" applyFont="1" applyBorder="1" applyAlignment="1" applyProtection="1">
      <alignment horizontal="center" vertical="center" textRotation="90" wrapText="1"/>
      <protection hidden="1"/>
    </xf>
    <xf numFmtId="0" fontId="58" fillId="0" borderId="19" xfId="0" applyFont="1" applyBorder="1" applyAlignment="1" applyProtection="1">
      <alignment horizontal="center" vertical="center" wrapText="1"/>
      <protection hidden="1"/>
    </xf>
    <xf numFmtId="0" fontId="58" fillId="0" borderId="19" xfId="0" applyFont="1" applyBorder="1" applyAlignment="1" applyProtection="1">
      <alignment horizontal="center" vertical="center" textRotation="90" wrapText="1"/>
      <protection locked="0"/>
    </xf>
    <xf numFmtId="164" fontId="58" fillId="0" borderId="19" xfId="1" applyNumberFormat="1" applyFont="1" applyBorder="1" applyAlignment="1">
      <alignment horizontal="center" vertical="center" wrapText="1"/>
    </xf>
    <xf numFmtId="0" fontId="60" fillId="0" borderId="0" xfId="0" applyFont="1" applyAlignment="1">
      <alignment vertical="center" wrapText="1"/>
    </xf>
    <xf numFmtId="0" fontId="58" fillId="0" borderId="19" xfId="0" applyFont="1" applyBorder="1" applyAlignment="1" applyProtection="1">
      <alignment vertical="center" wrapText="1"/>
    </xf>
    <xf numFmtId="0" fontId="57" fillId="0" borderId="19" xfId="0" applyFont="1" applyFill="1" applyBorder="1" applyAlignment="1" applyProtection="1">
      <alignment vertical="top" textRotation="90" wrapText="1"/>
      <protection hidden="1"/>
    </xf>
    <xf numFmtId="0" fontId="57" fillId="0" borderId="19" xfId="0" applyFont="1" applyBorder="1" applyAlignment="1" applyProtection="1">
      <alignment vertical="top" textRotation="90" wrapText="1"/>
      <protection hidden="1"/>
    </xf>
    <xf numFmtId="0" fontId="58" fillId="0" borderId="19" xfId="0" applyFont="1" applyBorder="1" applyAlignment="1" applyProtection="1">
      <alignment horizontal="center" vertical="top" wrapText="1"/>
    </xf>
    <xf numFmtId="0" fontId="58" fillId="0" borderId="19" xfId="0" applyFont="1" applyBorder="1" applyAlignment="1" applyProtection="1">
      <alignment horizontal="center" vertical="top" wrapText="1"/>
      <protection hidden="1"/>
    </xf>
    <xf numFmtId="0" fontId="58" fillId="0" borderId="19" xfId="0" applyFont="1" applyBorder="1" applyAlignment="1" applyProtection="1">
      <alignment horizontal="center" vertical="top" textRotation="90" wrapText="1"/>
      <protection locked="0"/>
    </xf>
    <xf numFmtId="164" fontId="58" fillId="0" borderId="19" xfId="1" applyNumberFormat="1" applyFont="1" applyBorder="1" applyAlignment="1">
      <alignment horizontal="center" vertical="top" wrapText="1"/>
    </xf>
    <xf numFmtId="0" fontId="57" fillId="0" borderId="19" xfId="0" applyFont="1" applyBorder="1" applyAlignment="1" applyProtection="1">
      <alignment horizontal="center" vertical="top" textRotation="90" wrapText="1"/>
      <protection hidden="1"/>
    </xf>
    <xf numFmtId="14" fontId="58" fillId="0" borderId="19" xfId="0" applyNumberFormat="1" applyFont="1" applyBorder="1" applyAlignment="1" applyProtection="1">
      <alignment horizontal="center" vertical="top" wrapText="1"/>
      <protection locked="0"/>
    </xf>
    <xf numFmtId="0" fontId="57" fillId="0" borderId="19" xfId="0" applyFont="1" applyBorder="1" applyAlignment="1" applyProtection="1">
      <alignment vertical="top" wrapText="1"/>
      <protection hidden="1"/>
    </xf>
    <xf numFmtId="0" fontId="60" fillId="0" borderId="19" xfId="0" applyFont="1" applyBorder="1" applyAlignment="1" applyProtection="1">
      <alignment horizontal="center" vertical="center" wrapText="1"/>
    </xf>
    <xf numFmtId="0" fontId="60" fillId="0" borderId="19" xfId="0" applyFont="1" applyBorder="1" applyAlignment="1" applyProtection="1">
      <alignment horizontal="center" vertical="center" wrapText="1"/>
      <protection locked="0"/>
    </xf>
    <xf numFmtId="0" fontId="62" fillId="0" borderId="19" xfId="0" applyFont="1" applyBorder="1" applyAlignment="1" applyProtection="1">
      <alignment horizontal="center" vertical="center" wrapText="1"/>
      <protection locked="0"/>
    </xf>
    <xf numFmtId="0" fontId="61" fillId="0" borderId="19" xfId="0" applyFont="1" applyFill="1" applyBorder="1" applyAlignment="1" applyProtection="1">
      <alignment horizontal="center" vertical="center" wrapText="1"/>
      <protection hidden="1"/>
    </xf>
    <xf numFmtId="9" fontId="60" fillId="0" borderId="19" xfId="0" applyNumberFormat="1" applyFont="1" applyBorder="1" applyAlignment="1" applyProtection="1">
      <alignment horizontal="center" vertical="center" wrapText="1"/>
      <protection hidden="1"/>
    </xf>
    <xf numFmtId="9" fontId="60" fillId="0" borderId="19" xfId="0" applyNumberFormat="1" applyFont="1" applyBorder="1" applyAlignment="1" applyProtection="1">
      <alignment horizontal="center" vertical="center" wrapText="1"/>
      <protection locked="0"/>
    </xf>
    <xf numFmtId="0" fontId="61" fillId="0" borderId="19" xfId="0" applyFont="1" applyBorder="1" applyAlignment="1" applyProtection="1">
      <alignment horizontal="center" vertical="center" wrapText="1"/>
      <protection hidden="1"/>
    </xf>
    <xf numFmtId="0" fontId="60" fillId="0" borderId="19" xfId="0" applyFont="1" applyBorder="1" applyAlignment="1" applyProtection="1">
      <alignment horizontal="center" vertical="center" wrapText="1"/>
      <protection hidden="1"/>
    </xf>
    <xf numFmtId="0" fontId="60" fillId="0" borderId="19" xfId="0" applyFont="1" applyBorder="1" applyAlignment="1" applyProtection="1">
      <alignment horizontal="center" vertical="center" textRotation="90" wrapText="1"/>
      <protection locked="0"/>
    </xf>
    <xf numFmtId="164" fontId="60" fillId="0" borderId="19" xfId="1" applyNumberFormat="1" applyFont="1" applyBorder="1" applyAlignment="1">
      <alignment horizontal="center" vertical="center" wrapText="1"/>
    </xf>
    <xf numFmtId="0" fontId="61" fillId="0" borderId="19" xfId="0" applyFont="1" applyFill="1" applyBorder="1" applyAlignment="1" applyProtection="1">
      <alignment horizontal="center" vertical="center" textRotation="90" wrapText="1"/>
      <protection hidden="1"/>
    </xf>
    <xf numFmtId="0" fontId="61" fillId="0" borderId="19" xfId="0" applyFont="1" applyBorder="1" applyAlignment="1" applyProtection="1">
      <alignment horizontal="center" vertical="center" textRotation="90" wrapText="1"/>
      <protection hidden="1"/>
    </xf>
    <xf numFmtId="14" fontId="60" fillId="0" borderId="19" xfId="0" applyNumberFormat="1" applyFont="1" applyBorder="1" applyAlignment="1" applyProtection="1">
      <alignment horizontal="center" vertical="center" wrapText="1"/>
      <protection locked="0"/>
    </xf>
    <xf numFmtId="0" fontId="60" fillId="0" borderId="19" xfId="0" applyFont="1" applyBorder="1" applyAlignment="1" applyProtection="1">
      <alignment vertical="top" wrapText="1"/>
    </xf>
    <xf numFmtId="0" fontId="60" fillId="0" borderId="19" xfId="0" applyFont="1" applyBorder="1" applyAlignment="1" applyProtection="1">
      <alignment vertical="top" wrapText="1"/>
      <protection locked="0"/>
    </xf>
    <xf numFmtId="0" fontId="62" fillId="0" borderId="19" xfId="0" applyFont="1" applyBorder="1" applyAlignment="1" applyProtection="1">
      <alignment vertical="top" wrapText="1"/>
      <protection locked="0"/>
    </xf>
    <xf numFmtId="0" fontId="61" fillId="0" borderId="19" xfId="0" applyFont="1" applyFill="1" applyBorder="1" applyAlignment="1" applyProtection="1">
      <alignment vertical="top" wrapText="1"/>
      <protection hidden="1"/>
    </xf>
    <xf numFmtId="9" fontId="60" fillId="0" borderId="19" xfId="0" applyNumberFormat="1" applyFont="1" applyBorder="1" applyAlignment="1" applyProtection="1">
      <alignment vertical="top" wrapText="1"/>
      <protection hidden="1"/>
    </xf>
    <xf numFmtId="9" fontId="60" fillId="0" borderId="19" xfId="0" applyNumberFormat="1" applyFont="1" applyBorder="1" applyAlignment="1" applyProtection="1">
      <alignment vertical="top" wrapText="1"/>
      <protection locked="0"/>
    </xf>
    <xf numFmtId="0" fontId="61" fillId="0" borderId="19" xfId="0" applyFont="1" applyBorder="1" applyAlignment="1" applyProtection="1">
      <alignment vertical="top" wrapText="1"/>
      <protection hidden="1"/>
    </xf>
    <xf numFmtId="0" fontId="60" fillId="0" borderId="19" xfId="0" applyFont="1" applyBorder="1" applyAlignment="1" applyProtection="1">
      <alignment horizontal="center" vertical="top" wrapText="1"/>
    </xf>
    <xf numFmtId="0" fontId="60" fillId="0" borderId="19" xfId="0" applyFont="1" applyBorder="1" applyAlignment="1" applyProtection="1">
      <alignment horizontal="justify" vertical="top" wrapText="1"/>
      <protection locked="0"/>
    </xf>
    <xf numFmtId="0" fontId="60" fillId="0" borderId="19" xfId="0" applyFont="1" applyBorder="1" applyAlignment="1" applyProtection="1">
      <alignment horizontal="center" vertical="top" wrapText="1"/>
      <protection hidden="1"/>
    </xf>
    <xf numFmtId="0" fontId="60" fillId="0" borderId="19" xfId="0" applyFont="1" applyBorder="1" applyAlignment="1" applyProtection="1">
      <alignment horizontal="center" vertical="top" textRotation="90" wrapText="1"/>
      <protection locked="0"/>
    </xf>
    <xf numFmtId="9" fontId="60" fillId="0" borderId="19" xfId="0" applyNumberFormat="1" applyFont="1" applyBorder="1" applyAlignment="1" applyProtection="1">
      <alignment horizontal="center" vertical="top" wrapText="1"/>
      <protection hidden="1"/>
    </xf>
    <xf numFmtId="164" fontId="60" fillId="0" borderId="19" xfId="1" applyNumberFormat="1" applyFont="1" applyBorder="1" applyAlignment="1">
      <alignment horizontal="center" vertical="top" wrapText="1"/>
    </xf>
    <xf numFmtId="0" fontId="61" fillId="0" borderId="19" xfId="0" applyFont="1" applyFill="1" applyBorder="1" applyAlignment="1" applyProtection="1">
      <alignment horizontal="center" vertical="top" textRotation="90" wrapText="1"/>
      <protection hidden="1"/>
    </xf>
    <xf numFmtId="0" fontId="61" fillId="0" borderId="19" xfId="0" applyFont="1" applyBorder="1" applyAlignment="1" applyProtection="1">
      <alignment horizontal="center" vertical="top" textRotation="90" wrapText="1"/>
      <protection hidden="1"/>
    </xf>
    <xf numFmtId="0" fontId="60" fillId="0" borderId="19" xfId="0" applyFont="1" applyBorder="1" applyAlignment="1" applyProtection="1">
      <alignment horizontal="center" vertical="top" wrapText="1"/>
      <protection locked="0"/>
    </xf>
    <xf numFmtId="14" fontId="60" fillId="0" borderId="19" xfId="0" applyNumberFormat="1" applyFont="1" applyBorder="1" applyAlignment="1" applyProtection="1">
      <alignment horizontal="center" vertical="top" wrapText="1"/>
      <protection locked="0"/>
    </xf>
    <xf numFmtId="0" fontId="60" fillId="0" borderId="61" xfId="0" applyFont="1" applyBorder="1" applyAlignment="1" applyProtection="1">
      <alignment horizontal="center" vertical="top" wrapText="1"/>
    </xf>
    <xf numFmtId="0" fontId="60" fillId="0" borderId="61" xfId="0" applyFont="1" applyBorder="1" applyAlignment="1" applyProtection="1">
      <alignment horizontal="justify" vertical="top" wrapText="1"/>
      <protection locked="0"/>
    </xf>
    <xf numFmtId="0" fontId="60" fillId="0" borderId="61" xfId="0" applyFont="1" applyBorder="1" applyAlignment="1" applyProtection="1">
      <alignment horizontal="center" vertical="top" wrapText="1"/>
      <protection hidden="1"/>
    </xf>
    <xf numFmtId="0" fontId="60" fillId="0" borderId="61" xfId="0" applyFont="1" applyBorder="1" applyAlignment="1" applyProtection="1">
      <alignment horizontal="center" vertical="top" textRotation="90" wrapText="1"/>
      <protection locked="0"/>
    </xf>
    <xf numFmtId="9" fontId="60" fillId="0" borderId="61" xfId="0" applyNumberFormat="1" applyFont="1" applyBorder="1" applyAlignment="1" applyProtection="1">
      <alignment horizontal="center" vertical="top" wrapText="1"/>
      <protection hidden="1"/>
    </xf>
    <xf numFmtId="164" fontId="60" fillId="0" borderId="61" xfId="1" applyNumberFormat="1" applyFont="1" applyBorder="1" applyAlignment="1">
      <alignment horizontal="center" vertical="top" wrapText="1"/>
    </xf>
    <xf numFmtId="0" fontId="61" fillId="0" borderId="61" xfId="0" applyFont="1" applyFill="1" applyBorder="1" applyAlignment="1" applyProtection="1">
      <alignment horizontal="center" vertical="top" textRotation="90" wrapText="1"/>
      <protection hidden="1"/>
    </xf>
    <xf numFmtId="0" fontId="61" fillId="0" borderId="61" xfId="0" applyFont="1" applyBorder="1" applyAlignment="1" applyProtection="1">
      <alignment horizontal="center" vertical="top" textRotation="90" wrapText="1"/>
      <protection hidden="1"/>
    </xf>
    <xf numFmtId="0" fontId="60" fillId="0" borderId="61" xfId="0" applyFont="1" applyBorder="1" applyAlignment="1" applyProtection="1">
      <alignment horizontal="center" vertical="top" wrapText="1"/>
      <protection locked="0"/>
    </xf>
    <xf numFmtId="14" fontId="60" fillId="0" borderId="61" xfId="0" applyNumberFormat="1" applyFont="1" applyBorder="1" applyAlignment="1" applyProtection="1">
      <alignment horizontal="center" vertical="top" wrapText="1"/>
      <protection locked="0"/>
    </xf>
    <xf numFmtId="0" fontId="60" fillId="3" borderId="0" xfId="0" applyFont="1" applyFill="1" applyBorder="1" applyAlignment="1">
      <alignment horizontal="center" vertical="center" wrapText="1"/>
    </xf>
    <xf numFmtId="0" fontId="60" fillId="3" borderId="0" xfId="0" applyFont="1" applyFill="1" applyBorder="1" applyAlignment="1">
      <alignment wrapText="1"/>
    </xf>
    <xf numFmtId="0" fontId="61" fillId="3" borderId="0" xfId="0" applyFont="1" applyFill="1" applyBorder="1" applyAlignment="1">
      <alignment horizontal="left" vertical="center" wrapText="1"/>
    </xf>
    <xf numFmtId="0" fontId="60" fillId="3" borderId="0" xfId="0" applyFont="1" applyFill="1" applyBorder="1" applyAlignment="1">
      <alignment horizontal="center" wrapText="1"/>
    </xf>
    <xf numFmtId="0" fontId="60" fillId="0" borderId="0" xfId="0" applyFont="1" applyAlignment="1">
      <alignment horizontal="center" vertical="center" wrapText="1"/>
    </xf>
    <xf numFmtId="0" fontId="60" fillId="0" borderId="0" xfId="0" applyFont="1" applyAlignment="1">
      <alignment horizontal="center" wrapText="1"/>
    </xf>
    <xf numFmtId="0" fontId="38" fillId="3" borderId="0" xfId="0" applyFont="1" applyFill="1" applyBorder="1" applyAlignment="1">
      <alignment vertical="center"/>
    </xf>
    <xf numFmtId="0" fontId="38" fillId="3" borderId="0" xfId="0" applyFont="1" applyFill="1" applyBorder="1" applyAlignment="1">
      <alignment horizontal="left" vertical="center"/>
    </xf>
    <xf numFmtId="0" fontId="38" fillId="3" borderId="0" xfId="0" applyFont="1" applyFill="1" applyBorder="1" applyAlignment="1">
      <alignment horizontal="left" vertical="center" wrapText="1"/>
    </xf>
    <xf numFmtId="0" fontId="38" fillId="3" borderId="0" xfId="0" applyFont="1" applyFill="1" applyBorder="1" applyAlignment="1">
      <alignment horizontal="center" vertical="center" wrapText="1"/>
    </xf>
    <xf numFmtId="0" fontId="38" fillId="3" borderId="0" xfId="0" applyFont="1" applyFill="1" applyBorder="1" applyAlignment="1">
      <alignment wrapText="1"/>
    </xf>
    <xf numFmtId="0" fontId="64" fillId="3" borderId="0" xfId="0" applyFont="1" applyFill="1" applyBorder="1" applyAlignment="1">
      <alignment horizontal="left" vertical="center"/>
    </xf>
    <xf numFmtId="0" fontId="64" fillId="3" borderId="0" xfId="0" applyFont="1" applyFill="1" applyBorder="1" applyAlignment="1">
      <alignment horizontal="left" vertical="center" wrapText="1"/>
    </xf>
    <xf numFmtId="0" fontId="66" fillId="0" borderId="19" xfId="0" applyFont="1" applyBorder="1" applyAlignment="1" applyProtection="1">
      <alignment horizontal="center" vertical="center" wrapText="1"/>
    </xf>
    <xf numFmtId="0" fontId="67" fillId="0" borderId="19" xfId="0" applyFont="1" applyBorder="1" applyAlignment="1" applyProtection="1">
      <alignment horizontal="center" vertical="center" wrapText="1"/>
      <protection locked="0"/>
    </xf>
    <xf numFmtId="0" fontId="66" fillId="0" borderId="19" xfId="0" applyFont="1" applyBorder="1" applyAlignment="1" applyProtection="1">
      <alignment horizontal="center" vertical="center" wrapText="1"/>
      <protection hidden="1"/>
    </xf>
    <xf numFmtId="0" fontId="66" fillId="0" borderId="19" xfId="0" applyFont="1" applyBorder="1" applyAlignment="1" applyProtection="1">
      <alignment horizontal="center" vertical="center" textRotation="90" wrapText="1"/>
      <protection locked="0"/>
    </xf>
    <xf numFmtId="9" fontId="66" fillId="0" borderId="19" xfId="0" applyNumberFormat="1" applyFont="1" applyBorder="1" applyAlignment="1" applyProtection="1">
      <alignment horizontal="center" vertical="center" wrapText="1"/>
      <protection hidden="1"/>
    </xf>
    <xf numFmtId="164" fontId="66" fillId="0" borderId="19" xfId="1" applyNumberFormat="1" applyFont="1" applyBorder="1" applyAlignment="1">
      <alignment horizontal="center" vertical="center" wrapText="1"/>
    </xf>
    <xf numFmtId="0" fontId="68" fillId="0" borderId="19" xfId="0" applyFont="1" applyFill="1" applyBorder="1" applyAlignment="1" applyProtection="1">
      <alignment horizontal="center" vertical="center" textRotation="90" wrapText="1"/>
      <protection hidden="1"/>
    </xf>
    <xf numFmtId="0" fontId="68" fillId="0" borderId="19" xfId="0" applyFont="1" applyBorder="1" applyAlignment="1" applyProtection="1">
      <alignment horizontal="center" vertical="center" textRotation="90" wrapText="1"/>
      <protection hidden="1"/>
    </xf>
    <xf numFmtId="14" fontId="69" fillId="0" borderId="19" xfId="0" applyNumberFormat="1" applyFont="1" applyBorder="1" applyAlignment="1" applyProtection="1">
      <alignment horizontal="center" vertical="center"/>
      <protection locked="0"/>
    </xf>
    <xf numFmtId="0" fontId="66" fillId="0" borderId="19" xfId="0" applyFont="1" applyBorder="1" applyAlignment="1" applyProtection="1">
      <alignment horizontal="center" vertical="center" wrapText="1"/>
      <protection locked="0"/>
    </xf>
    <xf numFmtId="0" fontId="66" fillId="0" borderId="19" xfId="0" applyFont="1" applyBorder="1" applyAlignment="1" applyProtection="1">
      <alignment horizontal="center" vertical="top" wrapText="1"/>
    </xf>
    <xf numFmtId="0" fontId="66" fillId="0" borderId="19" xfId="0" applyFont="1" applyBorder="1" applyAlignment="1" applyProtection="1">
      <alignment horizontal="justify" vertical="top" wrapText="1"/>
      <protection locked="0"/>
    </xf>
    <xf numFmtId="0" fontId="66" fillId="0" borderId="19" xfId="0" applyFont="1" applyBorder="1" applyAlignment="1" applyProtection="1">
      <alignment horizontal="center" vertical="top" wrapText="1"/>
      <protection hidden="1"/>
    </xf>
    <xf numFmtId="0" fontId="66" fillId="0" borderId="19" xfId="0" applyFont="1" applyBorder="1" applyAlignment="1" applyProtection="1">
      <alignment horizontal="center" vertical="top" textRotation="90" wrapText="1"/>
      <protection locked="0"/>
    </xf>
    <xf numFmtId="9" fontId="66" fillId="0" borderId="19" xfId="0" applyNumberFormat="1" applyFont="1" applyBorder="1" applyAlignment="1" applyProtection="1">
      <alignment horizontal="center" vertical="top" wrapText="1"/>
      <protection hidden="1"/>
    </xf>
    <xf numFmtId="164" fontId="66" fillId="0" borderId="19" xfId="1" applyNumberFormat="1" applyFont="1" applyBorder="1" applyAlignment="1">
      <alignment horizontal="center" vertical="top" wrapText="1"/>
    </xf>
    <xf numFmtId="0" fontId="68" fillId="0" borderId="19" xfId="0" applyFont="1" applyFill="1" applyBorder="1" applyAlignment="1" applyProtection="1">
      <alignment horizontal="center" vertical="top" textRotation="90" wrapText="1"/>
      <protection hidden="1"/>
    </xf>
    <xf numFmtId="0" fontId="68" fillId="0" borderId="19" xfId="0" applyFont="1" applyBorder="1" applyAlignment="1" applyProtection="1">
      <alignment horizontal="center" vertical="top" textRotation="90" wrapText="1"/>
      <protection hidden="1"/>
    </xf>
    <xf numFmtId="0" fontId="69" fillId="0" borderId="19" xfId="0" applyFont="1" applyBorder="1" applyAlignment="1" applyProtection="1">
      <alignment horizontal="center" vertical="top" wrapText="1"/>
      <protection locked="0"/>
    </xf>
    <xf numFmtId="14" fontId="69" fillId="0" borderId="19" xfId="0" applyNumberFormat="1" applyFont="1" applyBorder="1" applyAlignment="1" applyProtection="1">
      <alignment horizontal="center" vertical="top" wrapText="1"/>
      <protection locked="0"/>
    </xf>
    <xf numFmtId="0" fontId="66" fillId="0" borderId="19" xfId="0" applyFont="1" applyBorder="1" applyAlignment="1" applyProtection="1">
      <alignment horizontal="center" vertical="top" wrapText="1"/>
      <protection locked="0"/>
    </xf>
    <xf numFmtId="14" fontId="66" fillId="0" borderId="19" xfId="0" applyNumberFormat="1" applyFont="1" applyBorder="1" applyAlignment="1" applyProtection="1">
      <alignment horizontal="center" vertical="top" wrapText="1"/>
      <protection locked="0"/>
    </xf>
    <xf numFmtId="0" fontId="66" fillId="0" borderId="19" xfId="0" applyFont="1" applyBorder="1" applyAlignment="1" applyProtection="1">
      <alignment horizontal="center" vertical="center" wrapText="1"/>
    </xf>
    <xf numFmtId="0" fontId="66" fillId="0" borderId="19" xfId="0" applyFont="1" applyBorder="1" applyAlignment="1" applyProtection="1">
      <alignment horizontal="center" vertical="center" wrapText="1"/>
      <protection hidden="1"/>
    </xf>
    <xf numFmtId="0" fontId="66" fillId="0" borderId="19" xfId="0" applyFont="1" applyBorder="1" applyAlignment="1" applyProtection="1">
      <alignment horizontal="center" vertical="center" textRotation="90" wrapText="1"/>
      <protection locked="0"/>
    </xf>
    <xf numFmtId="9" fontId="66" fillId="0" borderId="19" xfId="0" applyNumberFormat="1" applyFont="1" applyBorder="1" applyAlignment="1" applyProtection="1">
      <alignment horizontal="center" vertical="center" wrapText="1"/>
      <protection hidden="1"/>
    </xf>
    <xf numFmtId="0" fontId="68" fillId="0" borderId="19" xfId="0" applyFont="1" applyFill="1" applyBorder="1" applyAlignment="1" applyProtection="1">
      <alignment horizontal="center" vertical="center" textRotation="90" wrapText="1"/>
      <protection hidden="1"/>
    </xf>
    <xf numFmtId="0" fontId="68" fillId="0" borderId="19" xfId="0" applyFont="1" applyBorder="1" applyAlignment="1" applyProtection="1">
      <alignment horizontal="center" vertical="center" textRotation="90" wrapText="1"/>
      <protection hidden="1"/>
    </xf>
    <xf numFmtId="0" fontId="70" fillId="3" borderId="19" xfId="0" applyFont="1" applyFill="1" applyBorder="1" applyAlignment="1" applyProtection="1">
      <alignment horizontal="center" vertical="center" wrapText="1"/>
      <protection locked="0"/>
    </xf>
    <xf numFmtId="0" fontId="20" fillId="0" borderId="19" xfId="0" applyFont="1" applyBorder="1" applyAlignment="1" applyProtection="1">
      <alignment horizontal="center" vertical="center" wrapText="1"/>
      <protection locked="0"/>
    </xf>
    <xf numFmtId="0" fontId="6" fillId="0" borderId="19" xfId="0" applyFont="1" applyBorder="1" applyAlignment="1">
      <alignment horizontal="center" wrapText="1"/>
    </xf>
    <xf numFmtId="0" fontId="6" fillId="0" borderId="19" xfId="0" applyFont="1" applyBorder="1" applyAlignment="1">
      <alignment wrapText="1"/>
    </xf>
    <xf numFmtId="0" fontId="66" fillId="3" borderId="62" xfId="0" applyFont="1" applyFill="1" applyBorder="1" applyAlignment="1">
      <alignment horizontal="center" vertical="center" wrapText="1"/>
    </xf>
    <xf numFmtId="0" fontId="66" fillId="3" borderId="64" xfId="0" applyFont="1" applyFill="1" applyBorder="1" applyAlignment="1">
      <alignment horizontal="left" vertical="center" wrapText="1"/>
    </xf>
    <xf numFmtId="0" fontId="66" fillId="3" borderId="64" xfId="0" applyFont="1" applyFill="1" applyBorder="1" applyAlignment="1">
      <alignment horizontal="center" vertical="center" wrapText="1"/>
    </xf>
    <xf numFmtId="0" fontId="66" fillId="3" borderId="64" xfId="0" applyFont="1" applyFill="1" applyBorder="1" applyAlignment="1">
      <alignment wrapText="1"/>
    </xf>
    <xf numFmtId="0" fontId="66" fillId="3" borderId="64" xfId="0" applyFont="1" applyFill="1" applyBorder="1" applyAlignment="1">
      <alignment horizontal="center" wrapText="1"/>
    </xf>
    <xf numFmtId="0" fontId="66" fillId="3" borderId="65" xfId="0" applyFont="1" applyFill="1" applyBorder="1" applyAlignment="1">
      <alignment wrapText="1"/>
    </xf>
    <xf numFmtId="0" fontId="68" fillId="0" borderId="19" xfId="0" applyFont="1" applyFill="1" applyBorder="1" applyAlignment="1">
      <alignment horizontal="center" vertical="center" textRotation="90" wrapText="1"/>
    </xf>
    <xf numFmtId="0" fontId="69" fillId="0" borderId="19" xfId="0" applyFont="1" applyBorder="1" applyAlignment="1" applyProtection="1">
      <alignment horizontal="center" vertical="center" wrapText="1"/>
      <protection locked="0"/>
    </xf>
    <xf numFmtId="0" fontId="69" fillId="3" borderId="19" xfId="0" applyFont="1" applyFill="1" applyBorder="1" applyAlignment="1" applyProtection="1">
      <alignment horizontal="center" vertical="center" wrapText="1"/>
      <protection locked="0"/>
    </xf>
    <xf numFmtId="9" fontId="66" fillId="0" borderId="19" xfId="0" applyNumberFormat="1" applyFont="1" applyBorder="1" applyAlignment="1" applyProtection="1">
      <alignment horizontal="center" vertical="center" wrapText="1"/>
      <protection locked="0"/>
    </xf>
    <xf numFmtId="0" fontId="66" fillId="0" borderId="19" xfId="0" applyFont="1" applyBorder="1" applyAlignment="1" applyProtection="1">
      <alignment vertical="center" wrapText="1"/>
    </xf>
    <xf numFmtId="0" fontId="66" fillId="0" borderId="19" xfId="0" applyFont="1" applyBorder="1" applyAlignment="1" applyProtection="1">
      <alignment vertical="center" wrapText="1"/>
      <protection locked="0"/>
    </xf>
    <xf numFmtId="0" fontId="6" fillId="0" borderId="19" xfId="0" applyFont="1" applyBorder="1" applyAlignment="1" applyProtection="1">
      <alignment horizontal="center" vertical="center" wrapText="1"/>
      <protection locked="0"/>
    </xf>
    <xf numFmtId="0" fontId="66" fillId="0" borderId="19" xfId="0" applyFont="1" applyBorder="1" applyAlignment="1" applyProtection="1">
      <alignment vertical="top" wrapText="1"/>
      <protection locked="0"/>
    </xf>
    <xf numFmtId="0" fontId="68" fillId="0" borderId="19" xfId="0" applyFont="1" applyFill="1" applyBorder="1" applyAlignment="1" applyProtection="1">
      <alignment vertical="top" textRotation="90" wrapText="1"/>
      <protection hidden="1"/>
    </xf>
    <xf numFmtId="9" fontId="66" fillId="0" borderId="19" xfId="0" applyNumberFormat="1" applyFont="1" applyBorder="1" applyAlignment="1" applyProtection="1">
      <alignment vertical="top" wrapText="1"/>
      <protection hidden="1"/>
    </xf>
    <xf numFmtId="9" fontId="66" fillId="0" borderId="19" xfId="0" applyNumberFormat="1" applyFont="1" applyBorder="1" applyAlignment="1" applyProtection="1">
      <alignment vertical="top" wrapText="1"/>
      <protection locked="0"/>
    </xf>
    <xf numFmtId="0" fontId="68" fillId="0" borderId="19" xfId="0" applyFont="1" applyBorder="1" applyAlignment="1" applyProtection="1">
      <alignment vertical="top" textRotation="90" wrapText="1"/>
      <protection hidden="1"/>
    </xf>
    <xf numFmtId="9" fontId="66" fillId="0" borderId="19" xfId="0" applyNumberFormat="1" applyFont="1" applyBorder="1" applyAlignment="1" applyProtection="1">
      <alignment horizontal="center" vertical="center" wrapText="1"/>
      <protection locked="0"/>
    </xf>
    <xf numFmtId="0" fontId="66" fillId="0" borderId="19" xfId="0" applyFont="1" applyBorder="1" applyAlignment="1" applyProtection="1">
      <alignment vertical="top" wrapText="1"/>
    </xf>
    <xf numFmtId="0" fontId="68" fillId="0" borderId="19" xfId="0" applyFont="1" applyFill="1" applyBorder="1" applyAlignment="1" applyProtection="1">
      <alignment vertical="center" textRotation="90" wrapText="1"/>
      <protection hidden="1"/>
    </xf>
    <xf numFmtId="9" fontId="66" fillId="0" borderId="19" xfId="0" applyNumberFormat="1" applyFont="1" applyBorder="1" applyAlignment="1" applyProtection="1">
      <alignment vertical="center" wrapText="1"/>
      <protection hidden="1"/>
    </xf>
    <xf numFmtId="9" fontId="66" fillId="0" borderId="19" xfId="0" applyNumberFormat="1" applyFont="1" applyBorder="1" applyAlignment="1" applyProtection="1">
      <alignment vertical="center" wrapText="1"/>
      <protection locked="0"/>
    </xf>
    <xf numFmtId="0" fontId="68" fillId="0" borderId="19" xfId="0" applyFont="1" applyBorder="1" applyAlignment="1" applyProtection="1">
      <alignment vertical="center" textRotation="90" wrapText="1"/>
      <protection hidden="1"/>
    </xf>
    <xf numFmtId="0" fontId="6" fillId="0" borderId="19" xfId="0" applyFont="1" applyBorder="1" applyAlignment="1" applyProtection="1">
      <alignment vertical="center" wrapText="1"/>
      <protection locked="0"/>
    </xf>
    <xf numFmtId="0" fontId="66" fillId="0" borderId="19" xfId="0" applyFont="1" applyBorder="1" applyAlignment="1" applyProtection="1">
      <alignment horizontal="justify" vertical="center" wrapText="1"/>
      <protection locked="0"/>
    </xf>
    <xf numFmtId="9" fontId="66" fillId="0" borderId="19" xfId="0" applyNumberFormat="1" applyFont="1" applyBorder="1" applyAlignment="1" applyProtection="1">
      <alignment horizontal="center" vertical="top" wrapText="1"/>
      <protection hidden="1"/>
    </xf>
    <xf numFmtId="9" fontId="66" fillId="0" borderId="19" xfId="0" applyNumberFormat="1" applyFont="1" applyBorder="1" applyAlignment="1" applyProtection="1">
      <alignment horizontal="center" vertical="top" wrapText="1"/>
      <protection locked="0"/>
    </xf>
    <xf numFmtId="164" fontId="66" fillId="9" borderId="19" xfId="1" applyNumberFormat="1" applyFont="1" applyFill="1" applyBorder="1" applyAlignment="1">
      <alignment horizontal="center" vertical="top" wrapText="1"/>
    </xf>
    <xf numFmtId="0" fontId="6" fillId="0" borderId="19" xfId="0" applyFont="1" applyBorder="1" applyAlignment="1" applyProtection="1">
      <alignment horizontal="center" vertical="top" wrapText="1"/>
      <protection locked="0"/>
    </xf>
    <xf numFmtId="0" fontId="20" fillId="3" borderId="19" xfId="0" applyFont="1" applyFill="1" applyBorder="1" applyAlignment="1" applyProtection="1">
      <alignment horizontal="center" vertical="center" wrapText="1"/>
      <protection locked="0"/>
    </xf>
    <xf numFmtId="0" fontId="20" fillId="0" borderId="20" xfId="0" applyFont="1" applyBorder="1" applyAlignment="1" applyProtection="1">
      <alignment horizontal="center" vertical="center" wrapText="1"/>
      <protection locked="0"/>
    </xf>
    <xf numFmtId="0" fontId="66" fillId="3" borderId="79" xfId="0" applyFont="1" applyFill="1" applyBorder="1" applyAlignment="1" applyProtection="1">
      <alignment horizontal="center" vertical="center" wrapText="1"/>
      <protection locked="0"/>
    </xf>
    <xf numFmtId="0" fontId="58" fillId="0" borderId="20" xfId="0" applyFont="1" applyBorder="1" applyAlignment="1" applyProtection="1">
      <alignment horizontal="center" vertical="center" wrapText="1"/>
      <protection locked="0"/>
    </xf>
    <xf numFmtId="0" fontId="58" fillId="3" borderId="20" xfId="0" applyFont="1" applyFill="1" applyBorder="1" applyAlignment="1" applyProtection="1">
      <alignment horizontal="center" vertical="center" wrapText="1"/>
      <protection locked="0"/>
    </xf>
    <xf numFmtId="0" fontId="66" fillId="13" borderId="19" xfId="0" applyFont="1" applyFill="1" applyBorder="1" applyAlignment="1" applyProtection="1">
      <alignment horizontal="center" vertical="center" wrapText="1"/>
      <protection locked="0"/>
    </xf>
    <xf numFmtId="0" fontId="47" fillId="14" borderId="34" xfId="2" applyFont="1" applyFill="1" applyBorder="1" applyAlignment="1" applyProtection="1">
      <alignment horizontal="center" vertical="center" wrapText="1"/>
    </xf>
    <xf numFmtId="0" fontId="47" fillId="14" borderId="35" xfId="2" applyFont="1" applyFill="1" applyBorder="1" applyAlignment="1" applyProtection="1">
      <alignment horizontal="center" vertical="center" wrapText="1"/>
    </xf>
    <xf numFmtId="0" fontId="47" fillId="14" borderId="36" xfId="2" applyFont="1" applyFill="1" applyBorder="1" applyAlignment="1" applyProtection="1">
      <alignment horizontal="center" vertical="center" wrapText="1"/>
    </xf>
    <xf numFmtId="0" fontId="46" fillId="0" borderId="5" xfId="2" quotePrefix="1" applyFont="1" applyBorder="1" applyAlignment="1" applyProtection="1">
      <alignment horizontal="left" vertical="center" wrapText="1"/>
    </xf>
    <xf numFmtId="0" fontId="46" fillId="0" borderId="0" xfId="2" quotePrefix="1" applyFont="1" applyBorder="1" applyAlignment="1" applyProtection="1">
      <alignment horizontal="left" vertical="center" wrapText="1"/>
    </xf>
    <xf numFmtId="0" fontId="46" fillId="0" borderId="6" xfId="2" quotePrefix="1" applyFont="1" applyBorder="1" applyAlignment="1" applyProtection="1">
      <alignment horizontal="left" vertical="center" wrapText="1"/>
    </xf>
    <xf numFmtId="0" fontId="46" fillId="0" borderId="54" xfId="2" quotePrefix="1" applyFont="1" applyBorder="1" applyAlignment="1" applyProtection="1">
      <alignment horizontal="left" vertical="center" wrapText="1"/>
    </xf>
    <xf numFmtId="0" fontId="46" fillId="0" borderId="55" xfId="2" quotePrefix="1" applyFont="1" applyBorder="1" applyAlignment="1" applyProtection="1">
      <alignment horizontal="left" vertical="center" wrapText="1"/>
    </xf>
    <xf numFmtId="0" fontId="46" fillId="0" borderId="56" xfId="2" quotePrefix="1" applyFont="1" applyBorder="1" applyAlignment="1" applyProtection="1">
      <alignment horizontal="left" vertical="center" wrapText="1"/>
    </xf>
    <xf numFmtId="0" fontId="48" fillId="3" borderId="37" xfId="2" quotePrefix="1" applyFont="1" applyFill="1" applyBorder="1" applyAlignment="1" applyProtection="1">
      <alignment horizontal="left" vertical="top" wrapText="1"/>
    </xf>
    <xf numFmtId="0" fontId="49" fillId="3" borderId="38" xfId="2" quotePrefix="1" applyFont="1" applyFill="1" applyBorder="1" applyAlignment="1" applyProtection="1">
      <alignment horizontal="left" vertical="top" wrapText="1"/>
    </xf>
    <xf numFmtId="0" fontId="49" fillId="3" borderId="39" xfId="2" quotePrefix="1" applyFont="1" applyFill="1" applyBorder="1" applyAlignment="1" applyProtection="1">
      <alignment horizontal="left" vertical="top" wrapText="1"/>
    </xf>
    <xf numFmtId="0" fontId="46" fillId="0" borderId="5" xfId="2" quotePrefix="1" applyFont="1" applyBorder="1" applyAlignment="1" applyProtection="1">
      <alignment horizontal="left" vertical="top" wrapText="1"/>
    </xf>
    <xf numFmtId="0" fontId="46" fillId="0" borderId="0" xfId="2" quotePrefix="1" applyFont="1" applyBorder="1" applyAlignment="1" applyProtection="1">
      <alignment horizontal="left" vertical="top" wrapText="1"/>
    </xf>
    <xf numFmtId="0" fontId="46" fillId="0" borderId="6" xfId="2" quotePrefix="1" applyFont="1" applyBorder="1" applyAlignment="1" applyProtection="1">
      <alignment horizontal="left" vertical="top" wrapText="1"/>
    </xf>
    <xf numFmtId="0" fontId="51" fillId="14" borderId="40" xfId="3" applyFont="1" applyFill="1" applyBorder="1" applyAlignment="1" applyProtection="1">
      <alignment horizontal="center" vertical="center" wrapText="1"/>
    </xf>
    <xf numFmtId="0" fontId="51" fillId="14" borderId="41" xfId="3" applyFont="1" applyFill="1" applyBorder="1" applyAlignment="1" applyProtection="1">
      <alignment horizontal="center" vertical="center" wrapText="1"/>
    </xf>
    <xf numFmtId="0" fontId="51" fillId="14" borderId="42" xfId="2" applyFont="1" applyFill="1" applyBorder="1" applyAlignment="1" applyProtection="1">
      <alignment horizontal="center" vertical="center"/>
    </xf>
    <xf numFmtId="0" fontId="51" fillId="14" borderId="43" xfId="2" applyFont="1" applyFill="1" applyBorder="1" applyAlignment="1" applyProtection="1">
      <alignment horizontal="center" vertical="center"/>
    </xf>
    <xf numFmtId="0" fontId="1" fillId="3" borderId="54" xfId="2" quotePrefix="1" applyFont="1" applyFill="1" applyBorder="1" applyAlignment="1" applyProtection="1">
      <alignment horizontal="justify" vertical="center" wrapText="1"/>
    </xf>
    <xf numFmtId="0" fontId="1" fillId="3" borderId="55" xfId="2" quotePrefix="1" applyFont="1" applyFill="1" applyBorder="1" applyAlignment="1" applyProtection="1">
      <alignment horizontal="justify" vertical="center" wrapText="1"/>
    </xf>
    <xf numFmtId="0" fontId="1" fillId="3" borderId="56" xfId="2" quotePrefix="1" applyFont="1" applyFill="1" applyBorder="1" applyAlignment="1" applyProtection="1">
      <alignment horizontal="justify" vertical="center" wrapText="1"/>
    </xf>
    <xf numFmtId="0" fontId="51" fillId="3" borderId="44" xfId="3" applyFont="1" applyFill="1" applyBorder="1" applyAlignment="1" applyProtection="1">
      <alignment horizontal="left" vertical="top" wrapText="1" readingOrder="1"/>
    </xf>
    <xf numFmtId="0" fontId="51" fillId="3" borderId="45" xfId="3" applyFont="1" applyFill="1" applyBorder="1" applyAlignment="1" applyProtection="1">
      <alignment horizontal="left" vertical="top" wrapText="1" readingOrder="1"/>
    </xf>
    <xf numFmtId="0" fontId="52" fillId="3" borderId="46" xfId="2" applyFont="1" applyFill="1" applyBorder="1" applyAlignment="1" applyProtection="1">
      <alignment horizontal="justify" vertical="center" wrapText="1"/>
    </xf>
    <xf numFmtId="0" fontId="52" fillId="3" borderId="47" xfId="2" applyFont="1" applyFill="1" applyBorder="1" applyAlignment="1" applyProtection="1">
      <alignment horizontal="justify" vertical="center" wrapText="1"/>
    </xf>
    <xf numFmtId="0" fontId="51" fillId="3" borderId="48" xfId="0" applyFont="1" applyFill="1" applyBorder="1" applyAlignment="1" applyProtection="1">
      <alignment horizontal="left" vertical="center" wrapText="1"/>
    </xf>
    <xf numFmtId="0" fontId="51" fillId="3" borderId="49" xfId="0" applyFont="1" applyFill="1" applyBorder="1" applyAlignment="1" applyProtection="1">
      <alignment horizontal="left" vertical="center" wrapText="1"/>
    </xf>
    <xf numFmtId="0" fontId="52" fillId="3" borderId="50" xfId="2" applyFont="1" applyFill="1" applyBorder="1" applyAlignment="1" applyProtection="1">
      <alignment horizontal="justify" vertical="center" wrapText="1"/>
    </xf>
    <xf numFmtId="0" fontId="52" fillId="3" borderId="51" xfId="2" applyFont="1" applyFill="1" applyBorder="1" applyAlignment="1" applyProtection="1">
      <alignment horizontal="justify" vertical="center" wrapText="1"/>
    </xf>
    <xf numFmtId="0" fontId="46" fillId="3" borderId="5" xfId="2" applyFont="1" applyFill="1" applyBorder="1" applyAlignment="1" applyProtection="1">
      <alignment horizontal="left" vertical="top" wrapText="1"/>
    </xf>
    <xf numFmtId="0" fontId="46" fillId="3" borderId="0" xfId="2" applyFont="1" applyFill="1" applyBorder="1" applyAlignment="1" applyProtection="1">
      <alignment horizontal="left" vertical="top" wrapText="1"/>
    </xf>
    <xf numFmtId="0" fontId="46" fillId="3" borderId="6" xfId="2" applyFont="1" applyFill="1" applyBorder="1" applyAlignment="1" applyProtection="1">
      <alignment horizontal="left" vertical="top" wrapText="1"/>
    </xf>
    <xf numFmtId="0" fontId="51" fillId="3" borderId="57" xfId="0" applyFont="1" applyFill="1" applyBorder="1" applyAlignment="1" applyProtection="1">
      <alignment horizontal="left" vertical="center" wrapText="1"/>
    </xf>
    <xf numFmtId="0" fontId="51" fillId="3" borderId="58" xfId="0" applyFont="1" applyFill="1" applyBorder="1" applyAlignment="1" applyProtection="1">
      <alignment horizontal="left" vertical="center" wrapText="1"/>
    </xf>
    <xf numFmtId="0" fontId="51" fillId="3" borderId="59" xfId="0" applyFont="1" applyFill="1" applyBorder="1" applyAlignment="1" applyProtection="1">
      <alignment horizontal="left" vertical="center" wrapText="1"/>
    </xf>
    <xf numFmtId="0" fontId="51" fillId="3" borderId="60" xfId="0" applyFont="1" applyFill="1" applyBorder="1" applyAlignment="1" applyProtection="1">
      <alignment horizontal="left" vertical="center" wrapText="1"/>
    </xf>
    <xf numFmtId="0" fontId="52" fillId="3" borderId="52" xfId="0" applyFont="1" applyFill="1" applyBorder="1" applyAlignment="1" applyProtection="1">
      <alignment horizontal="justify" vertical="center" wrapText="1"/>
    </xf>
    <xf numFmtId="0" fontId="52" fillId="3" borderId="53" xfId="0" applyFont="1" applyFill="1" applyBorder="1" applyAlignment="1" applyProtection="1">
      <alignment horizontal="justify" vertical="center" wrapText="1"/>
    </xf>
    <xf numFmtId="0" fontId="66" fillId="16" borderId="62" xfId="0" applyFont="1" applyFill="1" applyBorder="1" applyAlignment="1">
      <alignment horizontal="left" vertical="center" wrapText="1"/>
    </xf>
    <xf numFmtId="0" fontId="66" fillId="16" borderId="64" xfId="0" applyFont="1" applyFill="1" applyBorder="1" applyAlignment="1">
      <alignment horizontal="left" vertical="center" wrapText="1"/>
    </xf>
    <xf numFmtId="0" fontId="66" fillId="16" borderId="65" xfId="0" applyFont="1" applyFill="1" applyBorder="1" applyAlignment="1">
      <alignment horizontal="left" vertical="center" wrapText="1"/>
    </xf>
    <xf numFmtId="0" fontId="66" fillId="16" borderId="66" xfId="0" applyFont="1" applyFill="1" applyBorder="1" applyAlignment="1">
      <alignment horizontal="left" vertical="center" wrapText="1"/>
    </xf>
    <xf numFmtId="0" fontId="66" fillId="16" borderId="55" xfId="0" applyFont="1" applyFill="1" applyBorder="1" applyAlignment="1">
      <alignment horizontal="left" vertical="center" wrapText="1"/>
    </xf>
    <xf numFmtId="0" fontId="66" fillId="16" borderId="63" xfId="0" applyFont="1" applyFill="1" applyBorder="1" applyAlignment="1">
      <alignment horizontal="left" vertical="center" wrapText="1"/>
    </xf>
    <xf numFmtId="0" fontId="66" fillId="3" borderId="68" xfId="0" applyFont="1" applyFill="1" applyBorder="1" applyAlignment="1">
      <alignment horizontal="center" wrapText="1"/>
    </xf>
    <xf numFmtId="0" fontId="66" fillId="3" borderId="69" xfId="0" applyFont="1" applyFill="1" applyBorder="1" applyAlignment="1">
      <alignment horizontal="center" wrapText="1"/>
    </xf>
    <xf numFmtId="0" fontId="66" fillId="3" borderId="66" xfId="0" applyFont="1" applyFill="1" applyBorder="1" applyAlignment="1">
      <alignment horizontal="center" wrapText="1"/>
    </xf>
    <xf numFmtId="0" fontId="66" fillId="3" borderId="55" xfId="0" applyFont="1" applyFill="1" applyBorder="1" applyAlignment="1">
      <alignment horizontal="center" wrapText="1"/>
    </xf>
    <xf numFmtId="0" fontId="66" fillId="3" borderId="63" xfId="0" applyFont="1" applyFill="1" applyBorder="1" applyAlignment="1">
      <alignment horizontal="center" wrapText="1"/>
    </xf>
    <xf numFmtId="0" fontId="68" fillId="2" borderId="20" xfId="0" applyFont="1" applyFill="1" applyBorder="1" applyAlignment="1">
      <alignment horizontal="left" vertical="center" wrapText="1"/>
    </xf>
    <xf numFmtId="0" fontId="68" fillId="2" borderId="66" xfId="0" applyFont="1" applyFill="1" applyBorder="1" applyAlignment="1">
      <alignment horizontal="left" vertical="center" wrapText="1"/>
    </xf>
    <xf numFmtId="0" fontId="68" fillId="2" borderId="19" xfId="0" applyFont="1" applyFill="1" applyBorder="1" applyAlignment="1">
      <alignment horizontal="left" vertical="center" wrapText="1"/>
    </xf>
    <xf numFmtId="0" fontId="68" fillId="2" borderId="62" xfId="0" applyFont="1" applyFill="1" applyBorder="1" applyAlignment="1">
      <alignment horizontal="left" vertical="center" wrapText="1"/>
    </xf>
    <xf numFmtId="0" fontId="68" fillId="2" borderId="19" xfId="0" applyFont="1" applyFill="1" applyBorder="1" applyAlignment="1">
      <alignment horizontal="center" vertical="center" textRotation="90" wrapText="1"/>
    </xf>
    <xf numFmtId="0" fontId="68" fillId="2" borderId="19" xfId="0" applyFont="1" applyFill="1" applyBorder="1" applyAlignment="1">
      <alignment horizontal="center" vertical="center" wrapText="1"/>
    </xf>
    <xf numFmtId="0" fontId="68" fillId="2" borderId="20" xfId="0" applyFont="1" applyFill="1" applyBorder="1" applyAlignment="1">
      <alignment horizontal="center" vertical="center" textRotation="90" wrapText="1"/>
    </xf>
    <xf numFmtId="0" fontId="68" fillId="2" borderId="20" xfId="0" applyFont="1" applyFill="1" applyBorder="1" applyAlignment="1">
      <alignment horizontal="center" vertical="center" wrapText="1"/>
    </xf>
    <xf numFmtId="0" fontId="66" fillId="0" borderId="19" xfId="0" applyFont="1" applyBorder="1" applyAlignment="1" applyProtection="1">
      <alignment horizontal="center" vertical="center" wrapText="1"/>
      <protection locked="0"/>
    </xf>
    <xf numFmtId="14" fontId="66" fillId="0" borderId="19" xfId="0" applyNumberFormat="1" applyFont="1" applyBorder="1" applyAlignment="1">
      <alignment horizontal="center" vertical="center" wrapText="1"/>
    </xf>
    <xf numFmtId="9" fontId="66" fillId="0" borderId="19" xfId="0" applyNumberFormat="1" applyFont="1" applyBorder="1" applyAlignment="1" applyProtection="1">
      <alignment horizontal="center" vertical="top" wrapText="1"/>
      <protection hidden="1"/>
    </xf>
    <xf numFmtId="0" fontId="67" fillId="3" borderId="19" xfId="0" applyFont="1" applyFill="1" applyBorder="1" applyAlignment="1" applyProtection="1">
      <alignment horizontal="center" vertical="center" wrapText="1"/>
      <protection locked="0"/>
    </xf>
    <xf numFmtId="0" fontId="67" fillId="3" borderId="61" xfId="0" applyFont="1" applyFill="1" applyBorder="1" applyAlignment="1" applyProtection="1">
      <alignment horizontal="center" vertical="center" wrapText="1"/>
      <protection locked="0"/>
    </xf>
    <xf numFmtId="14" fontId="69" fillId="0" borderId="70" xfId="0" applyNumberFormat="1" applyFont="1" applyBorder="1" applyAlignment="1">
      <alignment horizontal="center" vertical="center" wrapText="1"/>
    </xf>
    <xf numFmtId="0" fontId="67" fillId="0" borderId="71" xfId="0" applyFont="1" applyBorder="1" applyAlignment="1">
      <alignment horizontal="center" wrapText="1"/>
    </xf>
    <xf numFmtId="9" fontId="60" fillId="0" borderId="19" xfId="0" applyNumberFormat="1" applyFont="1" applyBorder="1" applyAlignment="1" applyProtection="1">
      <alignment horizontal="center" vertical="top" wrapText="1"/>
      <protection hidden="1"/>
    </xf>
    <xf numFmtId="9" fontId="58" fillId="0" borderId="19" xfId="0" applyNumberFormat="1" applyFont="1" applyBorder="1" applyAlignment="1" applyProtection="1">
      <alignment horizontal="center" vertical="top" wrapText="1"/>
      <protection hidden="1"/>
    </xf>
    <xf numFmtId="0" fontId="58" fillId="0" borderId="19" xfId="0" applyFont="1" applyBorder="1" applyAlignment="1" applyProtection="1">
      <alignment horizontal="center" vertical="center" wrapText="1"/>
      <protection locked="0"/>
    </xf>
    <xf numFmtId="0" fontId="60" fillId="0" borderId="19" xfId="0" applyFont="1" applyBorder="1" applyAlignment="1" applyProtection="1">
      <alignment horizontal="center" vertical="top" wrapText="1"/>
    </xf>
    <xf numFmtId="0" fontId="60" fillId="0" borderId="19" xfId="0" applyFont="1" applyBorder="1" applyAlignment="1" applyProtection="1">
      <alignment horizontal="center" vertical="top" wrapText="1"/>
      <protection locked="0"/>
    </xf>
    <xf numFmtId="0" fontId="62" fillId="0" borderId="19" xfId="0" applyFont="1" applyBorder="1" applyAlignment="1" applyProtection="1">
      <alignment horizontal="center" vertical="top" wrapText="1"/>
      <protection locked="0"/>
    </xf>
    <xf numFmtId="0" fontId="61" fillId="0" borderId="19" xfId="0" applyFont="1" applyFill="1" applyBorder="1" applyAlignment="1" applyProtection="1">
      <alignment horizontal="center" vertical="top" wrapText="1"/>
      <protection hidden="1"/>
    </xf>
    <xf numFmtId="0" fontId="66" fillId="0" borderId="61"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19" xfId="0" applyFont="1" applyBorder="1" applyAlignment="1" applyProtection="1">
      <alignment horizontal="center" vertical="center" wrapText="1"/>
    </xf>
    <xf numFmtId="0" fontId="66" fillId="17" borderId="19" xfId="0" applyFont="1" applyFill="1" applyBorder="1" applyAlignment="1">
      <alignment horizontal="center" vertical="center" wrapText="1"/>
    </xf>
    <xf numFmtId="0" fontId="6" fillId="3" borderId="19" xfId="0" applyFont="1" applyFill="1" applyBorder="1" applyAlignment="1">
      <alignment horizontal="center" wrapText="1"/>
    </xf>
    <xf numFmtId="0" fontId="6" fillId="3" borderId="19" xfId="0" applyFont="1" applyFill="1" applyBorder="1" applyAlignment="1" applyProtection="1">
      <alignment horizontal="center" vertical="center" wrapText="1"/>
      <protection locked="0"/>
    </xf>
    <xf numFmtId="0" fontId="6" fillId="3" borderId="61" xfId="0" applyFont="1" applyFill="1" applyBorder="1" applyAlignment="1" applyProtection="1">
      <alignment horizontal="center" vertical="center" wrapText="1"/>
      <protection locked="0"/>
    </xf>
    <xf numFmtId="0" fontId="66" fillId="0" borderId="61" xfId="0" applyFont="1" applyBorder="1" applyAlignment="1" applyProtection="1">
      <alignment horizontal="center" vertical="center" wrapText="1"/>
      <protection locked="0"/>
    </xf>
    <xf numFmtId="0" fontId="66" fillId="0" borderId="20" xfId="0" applyFont="1" applyBorder="1" applyAlignment="1" applyProtection="1">
      <alignment horizontal="center" vertical="center" wrapText="1"/>
      <protection locked="0"/>
    </xf>
    <xf numFmtId="0" fontId="68" fillId="0" borderId="19" xfId="0" applyFont="1" applyFill="1" applyBorder="1" applyAlignment="1" applyProtection="1">
      <alignment horizontal="center" vertical="center" textRotation="90" wrapText="1"/>
      <protection hidden="1"/>
    </xf>
    <xf numFmtId="0" fontId="66" fillId="0" borderId="19" xfId="0" applyFont="1" applyBorder="1" applyAlignment="1" applyProtection="1">
      <alignment horizontal="center" vertical="center" textRotation="90" wrapText="1"/>
      <protection locked="0"/>
    </xf>
    <xf numFmtId="9" fontId="66" fillId="0" borderId="19" xfId="0" applyNumberFormat="1" applyFont="1" applyBorder="1" applyAlignment="1" applyProtection="1">
      <alignment horizontal="center" vertical="center" wrapText="1"/>
      <protection hidden="1"/>
    </xf>
    <xf numFmtId="0" fontId="57" fillId="2" borderId="19" xfId="0" applyFont="1" applyFill="1" applyBorder="1" applyAlignment="1">
      <alignment horizontal="center" vertical="center" wrapText="1"/>
    </xf>
    <xf numFmtId="0" fontId="57" fillId="2" borderId="61" xfId="0" applyFont="1" applyFill="1" applyBorder="1" applyAlignment="1">
      <alignment horizontal="center" vertical="center" wrapText="1"/>
    </xf>
    <xf numFmtId="0" fontId="68" fillId="2" borderId="66"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1" fillId="0" borderId="19" xfId="0" applyFont="1" applyBorder="1" applyAlignment="1" applyProtection="1">
      <alignment horizontal="center" vertical="top" wrapText="1"/>
      <protection hidden="1"/>
    </xf>
    <xf numFmtId="9" fontId="60" fillId="0" borderId="19" xfId="0" applyNumberFormat="1" applyFont="1" applyBorder="1" applyAlignment="1" applyProtection="1">
      <alignment horizontal="center" vertical="top" wrapText="1"/>
      <protection locked="0"/>
    </xf>
    <xf numFmtId="0" fontId="68" fillId="0" borderId="19" xfId="0" applyFont="1" applyBorder="1" applyAlignment="1" applyProtection="1">
      <alignment horizontal="center" vertical="center" textRotation="90" wrapText="1"/>
      <protection hidden="1"/>
    </xf>
    <xf numFmtId="0" fontId="38" fillId="3" borderId="0" xfId="0" applyFont="1" applyFill="1" applyBorder="1" applyAlignment="1">
      <alignment horizontal="left" vertical="center" wrapText="1"/>
    </xf>
    <xf numFmtId="9" fontId="66" fillId="0" borderId="19" xfId="0" applyNumberFormat="1" applyFont="1" applyBorder="1" applyAlignment="1" applyProtection="1">
      <alignment horizontal="center" vertical="center" wrapText="1"/>
      <protection locked="0"/>
    </xf>
    <xf numFmtId="0" fontId="66" fillId="0" borderId="19" xfId="0" applyFont="1" applyBorder="1" applyAlignment="1" applyProtection="1">
      <alignment horizontal="center" vertical="center" wrapText="1"/>
      <protection hidden="1"/>
    </xf>
    <xf numFmtId="0" fontId="69" fillId="3" borderId="19" xfId="0" applyFont="1" applyFill="1" applyBorder="1" applyAlignment="1" applyProtection="1">
      <alignment horizontal="center" vertical="center" wrapText="1"/>
      <protection locked="0"/>
    </xf>
    <xf numFmtId="0" fontId="69" fillId="0" borderId="72" xfId="0" applyFont="1" applyBorder="1" applyAlignment="1" applyProtection="1">
      <alignment horizontal="center" vertical="center" wrapText="1"/>
      <protection locked="0"/>
    </xf>
    <xf numFmtId="0" fontId="69" fillId="0" borderId="73" xfId="0" applyFont="1" applyBorder="1" applyAlignment="1" applyProtection="1">
      <alignment horizontal="center" vertical="center" wrapText="1"/>
      <protection locked="0"/>
    </xf>
    <xf numFmtId="0" fontId="69" fillId="0" borderId="74" xfId="0" applyFont="1" applyBorder="1" applyAlignment="1" applyProtection="1">
      <alignment horizontal="center" vertical="center" wrapText="1"/>
      <protection locked="0"/>
    </xf>
    <xf numFmtId="0" fontId="69" fillId="0" borderId="77" xfId="0" applyFont="1" applyBorder="1" applyAlignment="1" applyProtection="1">
      <alignment horizontal="center" vertical="center" wrapText="1"/>
      <protection locked="0"/>
    </xf>
    <xf numFmtId="0" fontId="67" fillId="0" borderId="75" xfId="0" applyFont="1" applyBorder="1" applyAlignment="1" applyProtection="1">
      <alignment horizontal="center" vertical="center" wrapText="1"/>
      <protection locked="0"/>
    </xf>
    <xf numFmtId="0" fontId="67" fillId="0" borderId="76" xfId="0" applyFont="1" applyBorder="1" applyAlignment="1" applyProtection="1">
      <alignment horizontal="center" vertical="center" wrapText="1"/>
      <protection locked="0"/>
    </xf>
    <xf numFmtId="0" fontId="67" fillId="0" borderId="78" xfId="0" applyFont="1" applyBorder="1" applyAlignment="1" applyProtection="1">
      <alignment horizontal="center" vertical="center" wrapText="1"/>
      <protection locked="0"/>
    </xf>
    <xf numFmtId="14" fontId="69" fillId="0" borderId="80" xfId="0" applyNumberFormat="1" applyFont="1" applyBorder="1" applyAlignment="1">
      <alignment horizontal="center" vertical="center" wrapText="1"/>
    </xf>
    <xf numFmtId="0" fontId="67" fillId="0" borderId="81" xfId="0" applyFont="1" applyBorder="1" applyAlignment="1">
      <alignment horizontal="center" wrapText="1"/>
    </xf>
    <xf numFmtId="0" fontId="23" fillId="0" borderId="0" xfId="0" applyFont="1" applyAlignment="1">
      <alignment horizontal="center" vertical="center" wrapText="1"/>
    </xf>
    <xf numFmtId="0" fontId="18" fillId="5" borderId="5" xfId="0" applyFont="1" applyFill="1" applyBorder="1" applyAlignment="1" applyProtection="1">
      <alignment horizontal="center" wrapText="1" readingOrder="1"/>
      <protection hidden="1"/>
    </xf>
    <xf numFmtId="0" fontId="18" fillId="5" borderId="0" xfId="0" applyFont="1" applyFill="1" applyBorder="1" applyAlignment="1" applyProtection="1">
      <alignment horizontal="center" wrapText="1" readingOrder="1"/>
      <protection hidden="1"/>
    </xf>
    <xf numFmtId="0" fontId="18" fillId="5" borderId="6" xfId="0" applyFont="1" applyFill="1" applyBorder="1" applyAlignment="1" applyProtection="1">
      <alignment horizontal="center" wrapText="1" readingOrder="1"/>
      <protection hidden="1"/>
    </xf>
    <xf numFmtId="0" fontId="18" fillId="5" borderId="7" xfId="0" applyFont="1" applyFill="1" applyBorder="1" applyAlignment="1" applyProtection="1">
      <alignment horizontal="center" wrapText="1" readingOrder="1"/>
      <protection hidden="1"/>
    </xf>
    <xf numFmtId="0" fontId="18" fillId="5" borderId="9" xfId="0" applyFont="1" applyFill="1" applyBorder="1" applyAlignment="1" applyProtection="1">
      <alignment horizontal="center" wrapText="1" readingOrder="1"/>
      <protection hidden="1"/>
    </xf>
    <xf numFmtId="0" fontId="18" fillId="5" borderId="8" xfId="0" applyFont="1" applyFill="1" applyBorder="1" applyAlignment="1" applyProtection="1">
      <alignment horizontal="center" wrapText="1" readingOrder="1"/>
      <protection hidden="1"/>
    </xf>
    <xf numFmtId="0" fontId="18" fillId="5" borderId="3" xfId="0" applyFont="1" applyFill="1" applyBorder="1" applyAlignment="1" applyProtection="1">
      <alignment horizontal="center" wrapText="1" readingOrder="1"/>
      <protection hidden="1"/>
    </xf>
    <xf numFmtId="0" fontId="18" fillId="5" borderId="10" xfId="0" applyFont="1" applyFill="1" applyBorder="1" applyAlignment="1" applyProtection="1">
      <alignment horizontal="center" wrapText="1" readingOrder="1"/>
      <protection hidden="1"/>
    </xf>
    <xf numFmtId="0" fontId="18" fillId="5" borderId="4" xfId="0" applyFont="1" applyFill="1" applyBorder="1" applyAlignment="1" applyProtection="1">
      <alignment horizontal="center" wrapText="1" readingOrder="1"/>
      <protection hidden="1"/>
    </xf>
    <xf numFmtId="0" fontId="18" fillId="13" borderId="5" xfId="0" applyFont="1" applyFill="1" applyBorder="1" applyAlignment="1" applyProtection="1">
      <alignment horizontal="center" wrapText="1" readingOrder="1"/>
      <protection hidden="1"/>
    </xf>
    <xf numFmtId="0" fontId="18" fillId="13" borderId="0" xfId="0" applyFont="1" applyFill="1" applyBorder="1" applyAlignment="1" applyProtection="1">
      <alignment horizontal="center" wrapText="1" readingOrder="1"/>
      <protection hidden="1"/>
    </xf>
    <xf numFmtId="0" fontId="18" fillId="13" borderId="6" xfId="0" applyFont="1" applyFill="1" applyBorder="1" applyAlignment="1" applyProtection="1">
      <alignment horizontal="center" wrapText="1" readingOrder="1"/>
      <protection hidden="1"/>
    </xf>
    <xf numFmtId="0" fontId="18" fillId="13" borderId="7" xfId="0" applyFont="1" applyFill="1" applyBorder="1" applyAlignment="1" applyProtection="1">
      <alignment horizontal="center" wrapText="1" readingOrder="1"/>
      <protection hidden="1"/>
    </xf>
    <xf numFmtId="0" fontId="18" fillId="13" borderId="9" xfId="0" applyFont="1" applyFill="1" applyBorder="1" applyAlignment="1" applyProtection="1">
      <alignment horizontal="center" wrapText="1" readingOrder="1"/>
      <protection hidden="1"/>
    </xf>
    <xf numFmtId="0" fontId="18" fillId="13" borderId="8" xfId="0" applyFont="1" applyFill="1" applyBorder="1" applyAlignment="1" applyProtection="1">
      <alignment horizontal="center" wrapText="1" readingOrder="1"/>
      <protection hidden="1"/>
    </xf>
    <xf numFmtId="0" fontId="18" fillId="13" borderId="3" xfId="0" applyFont="1" applyFill="1" applyBorder="1" applyAlignment="1" applyProtection="1">
      <alignment horizontal="center" wrapText="1" readingOrder="1"/>
      <protection hidden="1"/>
    </xf>
    <xf numFmtId="0" fontId="18" fillId="13" borderId="10" xfId="0" applyFont="1" applyFill="1" applyBorder="1" applyAlignment="1" applyProtection="1">
      <alignment horizontal="center" wrapText="1" readingOrder="1"/>
      <protection hidden="1"/>
    </xf>
    <xf numFmtId="0" fontId="18" fillId="13" borderId="4" xfId="0" applyFont="1" applyFill="1" applyBorder="1" applyAlignment="1" applyProtection="1">
      <alignment horizontal="center" wrapText="1" readingOrder="1"/>
      <protection hidden="1"/>
    </xf>
    <xf numFmtId="0" fontId="18" fillId="12" borderId="5" xfId="0" applyFont="1" applyFill="1" applyBorder="1" applyAlignment="1" applyProtection="1">
      <alignment horizontal="center" wrapText="1" readingOrder="1"/>
      <protection hidden="1"/>
    </xf>
    <xf numFmtId="0" fontId="18" fillId="12" borderId="0" xfId="0" applyFont="1" applyFill="1" applyBorder="1" applyAlignment="1" applyProtection="1">
      <alignment horizontal="center" wrapText="1" readingOrder="1"/>
      <protection hidden="1"/>
    </xf>
    <xf numFmtId="0" fontId="18" fillId="12" borderId="6" xfId="0" applyFont="1" applyFill="1" applyBorder="1" applyAlignment="1" applyProtection="1">
      <alignment horizontal="center" wrapText="1" readingOrder="1"/>
      <protection hidden="1"/>
    </xf>
    <xf numFmtId="0" fontId="18" fillId="12" borderId="7" xfId="0" applyFont="1" applyFill="1" applyBorder="1" applyAlignment="1" applyProtection="1">
      <alignment horizontal="center" wrapText="1" readingOrder="1"/>
      <protection hidden="1"/>
    </xf>
    <xf numFmtId="0" fontId="18" fillId="12" borderId="9" xfId="0" applyFont="1" applyFill="1" applyBorder="1" applyAlignment="1" applyProtection="1">
      <alignment horizontal="center" wrapText="1" readingOrder="1"/>
      <protection hidden="1"/>
    </xf>
    <xf numFmtId="0" fontId="18" fillId="12" borderId="8" xfId="0" applyFont="1" applyFill="1" applyBorder="1" applyAlignment="1" applyProtection="1">
      <alignment horizontal="center" wrapText="1" readingOrder="1"/>
      <protection hidden="1"/>
    </xf>
    <xf numFmtId="0" fontId="18" fillId="12" borderId="3" xfId="0" applyFont="1" applyFill="1" applyBorder="1" applyAlignment="1" applyProtection="1">
      <alignment horizontal="center" wrapText="1" readingOrder="1"/>
      <protection hidden="1"/>
    </xf>
    <xf numFmtId="0" fontId="18" fillId="12" borderId="10" xfId="0" applyFont="1" applyFill="1" applyBorder="1" applyAlignment="1" applyProtection="1">
      <alignment horizontal="center" wrapText="1" readingOrder="1"/>
      <protection hidden="1"/>
    </xf>
    <xf numFmtId="0" fontId="18" fillId="12" borderId="4" xfId="0" applyFont="1" applyFill="1" applyBorder="1" applyAlignment="1" applyProtection="1">
      <alignment horizontal="center" wrapText="1" readingOrder="1"/>
      <protection hidden="1"/>
    </xf>
    <xf numFmtId="0" fontId="18" fillId="11" borderId="5" xfId="0" applyFont="1" applyFill="1" applyBorder="1" applyAlignment="1" applyProtection="1">
      <alignment horizontal="center" vertical="center" wrapText="1" readingOrder="1"/>
      <protection hidden="1"/>
    </xf>
    <xf numFmtId="0" fontId="18" fillId="11" borderId="0" xfId="0" applyFont="1" applyFill="1" applyBorder="1" applyAlignment="1" applyProtection="1">
      <alignment horizontal="center" vertical="center" wrapText="1" readingOrder="1"/>
      <protection hidden="1"/>
    </xf>
    <xf numFmtId="0" fontId="18" fillId="11" borderId="0" xfId="0" applyFont="1" applyFill="1" applyAlignment="1" applyProtection="1">
      <alignment horizontal="center" vertical="center" wrapText="1" readingOrder="1"/>
      <protection hidden="1"/>
    </xf>
    <xf numFmtId="0" fontId="18" fillId="11" borderId="6" xfId="0" applyFont="1" applyFill="1" applyBorder="1" applyAlignment="1" applyProtection="1">
      <alignment horizontal="center" vertical="center" wrapText="1" readingOrder="1"/>
      <protection hidden="1"/>
    </xf>
    <xf numFmtId="0" fontId="18" fillId="11" borderId="7" xfId="0" applyFont="1" applyFill="1" applyBorder="1" applyAlignment="1" applyProtection="1">
      <alignment horizontal="center" vertical="center" wrapText="1" readingOrder="1"/>
      <protection hidden="1"/>
    </xf>
    <xf numFmtId="0" fontId="18" fillId="11" borderId="9" xfId="0" applyFont="1" applyFill="1" applyBorder="1" applyAlignment="1" applyProtection="1">
      <alignment horizontal="center" vertical="center" wrapText="1" readingOrder="1"/>
      <protection hidden="1"/>
    </xf>
    <xf numFmtId="0" fontId="18" fillId="11" borderId="8" xfId="0" applyFont="1" applyFill="1" applyBorder="1" applyAlignment="1" applyProtection="1">
      <alignment horizontal="center" vertical="center" wrapText="1" readingOrder="1"/>
      <protection hidden="1"/>
    </xf>
    <xf numFmtId="0" fontId="18" fillId="11" borderId="3" xfId="0" applyFont="1" applyFill="1" applyBorder="1" applyAlignment="1" applyProtection="1">
      <alignment horizontal="center" vertical="center" wrapText="1" readingOrder="1"/>
      <protection hidden="1"/>
    </xf>
    <xf numFmtId="0" fontId="18" fillId="11" borderId="10" xfId="0" applyFont="1" applyFill="1" applyBorder="1" applyAlignment="1" applyProtection="1">
      <alignment horizontal="center" vertical="center" wrapText="1" readingOrder="1"/>
      <protection hidden="1"/>
    </xf>
    <xf numFmtId="0" fontId="18" fillId="11" borderId="4" xfId="0" applyFont="1" applyFill="1" applyBorder="1" applyAlignment="1" applyProtection="1">
      <alignment horizontal="center" vertical="center" wrapText="1" readingOrder="1"/>
      <protection hidden="1"/>
    </xf>
    <xf numFmtId="0" fontId="16" fillId="10" borderId="0" xfId="0" applyFont="1" applyFill="1" applyAlignment="1">
      <alignment horizontal="center" vertical="center" wrapText="1" readingOrder="1"/>
    </xf>
    <xf numFmtId="0" fontId="15" fillId="0" borderId="3" xfId="0" applyFont="1" applyBorder="1" applyAlignment="1">
      <alignment horizontal="center" vertical="center" wrapText="1"/>
    </xf>
    <xf numFmtId="0" fontId="15" fillId="0" borderId="10"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9"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15" fillId="0" borderId="10" xfId="0" applyFont="1" applyBorder="1" applyAlignment="1">
      <alignment horizontal="center" vertical="center" wrapText="1"/>
    </xf>
    <xf numFmtId="0" fontId="16" fillId="10" borderId="0" xfId="0" applyFont="1" applyFill="1" applyAlignment="1">
      <alignment horizontal="center" vertical="center" textRotation="90" wrapText="1" readingOrder="1"/>
    </xf>
    <xf numFmtId="0" fontId="16" fillId="10" borderId="6" xfId="0" applyFont="1" applyFill="1" applyBorder="1" applyAlignment="1">
      <alignment horizontal="center" vertical="center" textRotation="90" wrapText="1" readingOrder="1"/>
    </xf>
    <xf numFmtId="0" fontId="19" fillId="12" borderId="11" xfId="0" applyFont="1" applyFill="1" applyBorder="1" applyAlignment="1">
      <alignment horizontal="center" vertical="center" wrapText="1" readingOrder="1"/>
    </xf>
    <xf numFmtId="0" fontId="19" fillId="12" borderId="12" xfId="0" applyFont="1" applyFill="1" applyBorder="1" applyAlignment="1">
      <alignment horizontal="center" vertical="center" wrapText="1" readingOrder="1"/>
    </xf>
    <xf numFmtId="0" fontId="19" fillId="12" borderId="13" xfId="0" applyFont="1" applyFill="1" applyBorder="1" applyAlignment="1">
      <alignment horizontal="center" vertical="center" wrapText="1" readingOrder="1"/>
    </xf>
    <xf numFmtId="0" fontId="19" fillId="12" borderId="14" xfId="0" applyFont="1" applyFill="1" applyBorder="1" applyAlignment="1">
      <alignment horizontal="center" vertical="center" wrapText="1" readingOrder="1"/>
    </xf>
    <xf numFmtId="0" fontId="19" fillId="12" borderId="0" xfId="0" applyFont="1" applyFill="1" applyBorder="1" applyAlignment="1">
      <alignment horizontal="center" vertical="center" wrapText="1" readingOrder="1"/>
    </xf>
    <xf numFmtId="0" fontId="19" fillId="12" borderId="15" xfId="0" applyFont="1" applyFill="1" applyBorder="1" applyAlignment="1">
      <alignment horizontal="center" vertical="center" wrapText="1" readingOrder="1"/>
    </xf>
    <xf numFmtId="0" fontId="19" fillId="12" borderId="16" xfId="0" applyFont="1" applyFill="1" applyBorder="1" applyAlignment="1">
      <alignment horizontal="center" vertical="center" wrapText="1" readingOrder="1"/>
    </xf>
    <xf numFmtId="0" fontId="19" fillId="12" borderId="17" xfId="0" applyFont="1" applyFill="1" applyBorder="1" applyAlignment="1">
      <alignment horizontal="center" vertical="center" wrapText="1" readingOrder="1"/>
    </xf>
    <xf numFmtId="0" fontId="19" fillId="12" borderId="18" xfId="0" applyFont="1" applyFill="1" applyBorder="1" applyAlignment="1">
      <alignment horizontal="center" vertical="center" wrapText="1" readingOrder="1"/>
    </xf>
    <xf numFmtId="0" fontId="19" fillId="11" borderId="11" xfId="0" applyFont="1" applyFill="1" applyBorder="1" applyAlignment="1">
      <alignment horizontal="center" vertical="center" wrapText="1" readingOrder="1"/>
    </xf>
    <xf numFmtId="0" fontId="19" fillId="11" borderId="12" xfId="0" applyFont="1" applyFill="1" applyBorder="1" applyAlignment="1">
      <alignment horizontal="center" vertical="center" wrapText="1" readingOrder="1"/>
    </xf>
    <xf numFmtId="0" fontId="19" fillId="11" borderId="13" xfId="0" applyFont="1" applyFill="1" applyBorder="1" applyAlignment="1">
      <alignment horizontal="center" vertical="center" wrapText="1" readingOrder="1"/>
    </xf>
    <xf numFmtId="0" fontId="19" fillId="11" borderId="14" xfId="0" applyFont="1" applyFill="1" applyBorder="1" applyAlignment="1">
      <alignment horizontal="center" vertical="center" wrapText="1" readingOrder="1"/>
    </xf>
    <xf numFmtId="0" fontId="19" fillId="11" borderId="0" xfId="0" applyFont="1" applyFill="1" applyBorder="1" applyAlignment="1">
      <alignment horizontal="center" vertical="center" wrapText="1" readingOrder="1"/>
    </xf>
    <xf numFmtId="0" fontId="19" fillId="11" borderId="15" xfId="0" applyFont="1" applyFill="1" applyBorder="1" applyAlignment="1">
      <alignment horizontal="center" vertical="center" wrapText="1" readingOrder="1"/>
    </xf>
    <xf numFmtId="0" fontId="19" fillId="11" borderId="16" xfId="0" applyFont="1" applyFill="1" applyBorder="1" applyAlignment="1">
      <alignment horizontal="center" vertical="center" wrapText="1" readingOrder="1"/>
    </xf>
    <xf numFmtId="0" fontId="19" fillId="11" borderId="17" xfId="0" applyFont="1" applyFill="1" applyBorder="1" applyAlignment="1">
      <alignment horizontal="center" vertical="center" wrapText="1" readingOrder="1"/>
    </xf>
    <xf numFmtId="0" fontId="19" fillId="11" borderId="18" xfId="0" applyFont="1" applyFill="1" applyBorder="1" applyAlignment="1">
      <alignment horizontal="center" vertical="center" wrapText="1" readingOrder="1"/>
    </xf>
    <xf numFmtId="0" fontId="19" fillId="13" borderId="11" xfId="0" applyFont="1" applyFill="1" applyBorder="1" applyAlignment="1">
      <alignment horizontal="center" vertical="center" wrapText="1" readingOrder="1"/>
    </xf>
    <xf numFmtId="0" fontId="19" fillId="13" borderId="12" xfId="0" applyFont="1" applyFill="1" applyBorder="1" applyAlignment="1">
      <alignment horizontal="center" vertical="center" wrapText="1" readingOrder="1"/>
    </xf>
    <xf numFmtId="0" fontId="19" fillId="13" borderId="13" xfId="0" applyFont="1" applyFill="1" applyBorder="1" applyAlignment="1">
      <alignment horizontal="center" vertical="center" wrapText="1" readingOrder="1"/>
    </xf>
    <xf numFmtId="0" fontId="19" fillId="13" borderId="14" xfId="0" applyFont="1" applyFill="1" applyBorder="1" applyAlignment="1">
      <alignment horizontal="center" vertical="center" wrapText="1" readingOrder="1"/>
    </xf>
    <xf numFmtId="0" fontId="19" fillId="13" borderId="0" xfId="0" applyFont="1" applyFill="1" applyBorder="1" applyAlignment="1">
      <alignment horizontal="center" vertical="center" wrapText="1" readingOrder="1"/>
    </xf>
    <xf numFmtId="0" fontId="19" fillId="13" borderId="15" xfId="0" applyFont="1" applyFill="1" applyBorder="1" applyAlignment="1">
      <alignment horizontal="center" vertical="center" wrapText="1" readingOrder="1"/>
    </xf>
    <xf numFmtId="0" fontId="19" fillId="13" borderId="16" xfId="0" applyFont="1" applyFill="1" applyBorder="1" applyAlignment="1">
      <alignment horizontal="center" vertical="center" wrapText="1" readingOrder="1"/>
    </xf>
    <xf numFmtId="0" fontId="19" fillId="13" borderId="17" xfId="0" applyFont="1" applyFill="1" applyBorder="1" applyAlignment="1">
      <alignment horizontal="center" vertical="center" wrapText="1" readingOrder="1"/>
    </xf>
    <xf numFmtId="0" fontId="19" fillId="13" borderId="18" xfId="0" applyFont="1" applyFill="1" applyBorder="1" applyAlignment="1">
      <alignment horizontal="center" vertical="center" wrapText="1" readingOrder="1"/>
    </xf>
    <xf numFmtId="0" fontId="19" fillId="5" borderId="11" xfId="0" applyFont="1" applyFill="1" applyBorder="1" applyAlignment="1">
      <alignment horizontal="center" vertical="center" wrapText="1" readingOrder="1"/>
    </xf>
    <xf numFmtId="0" fontId="19" fillId="5" borderId="12" xfId="0" applyFont="1" applyFill="1" applyBorder="1" applyAlignment="1">
      <alignment horizontal="center" vertical="center" wrapText="1" readingOrder="1"/>
    </xf>
    <xf numFmtId="0" fontId="19" fillId="5" borderId="13" xfId="0" applyFont="1" applyFill="1" applyBorder="1" applyAlignment="1">
      <alignment horizontal="center" vertical="center" wrapText="1" readingOrder="1"/>
    </xf>
    <xf numFmtId="0" fontId="19" fillId="5" borderId="14" xfId="0" applyFont="1" applyFill="1" applyBorder="1" applyAlignment="1">
      <alignment horizontal="center" vertical="center" wrapText="1" readingOrder="1"/>
    </xf>
    <xf numFmtId="0" fontId="19" fillId="5" borderId="0" xfId="0" applyFont="1" applyFill="1" applyBorder="1" applyAlignment="1">
      <alignment horizontal="center" vertical="center" wrapText="1" readingOrder="1"/>
    </xf>
    <xf numFmtId="0" fontId="19" fillId="5" borderId="15" xfId="0" applyFont="1" applyFill="1" applyBorder="1" applyAlignment="1">
      <alignment horizontal="center" vertical="center" wrapText="1" readingOrder="1"/>
    </xf>
    <xf numFmtId="0" fontId="19" fillId="5" borderId="16" xfId="0" applyFont="1" applyFill="1" applyBorder="1" applyAlignment="1">
      <alignment horizontal="center" vertical="center" wrapText="1" readingOrder="1"/>
    </xf>
    <xf numFmtId="0" fontId="19" fillId="5" borderId="17" xfId="0" applyFont="1" applyFill="1" applyBorder="1" applyAlignment="1">
      <alignment horizontal="center" vertical="center" wrapText="1" readingOrder="1"/>
    </xf>
    <xf numFmtId="0" fontId="19" fillId="5" borderId="18" xfId="0" applyFont="1" applyFill="1" applyBorder="1" applyAlignment="1">
      <alignment horizontal="center" vertical="center" wrapText="1" readingOrder="1"/>
    </xf>
    <xf numFmtId="0" fontId="40" fillId="0" borderId="3" xfId="0" applyFont="1" applyBorder="1" applyAlignment="1">
      <alignment horizontal="center" vertical="center" wrapText="1"/>
    </xf>
    <xf numFmtId="0" fontId="40" fillId="0" borderId="10" xfId="0" applyFont="1" applyBorder="1" applyAlignment="1">
      <alignment horizontal="center" vertical="center"/>
    </xf>
    <xf numFmtId="0" fontId="40" fillId="0" borderId="4" xfId="0" applyFont="1" applyBorder="1" applyAlignment="1">
      <alignment horizontal="center" vertical="center"/>
    </xf>
    <xf numFmtId="0" fontId="40" fillId="0" borderId="5" xfId="0" applyFont="1" applyBorder="1" applyAlignment="1">
      <alignment horizontal="center" vertical="center"/>
    </xf>
    <xf numFmtId="0" fontId="40" fillId="0" borderId="0" xfId="0" applyFont="1" applyAlignment="1">
      <alignment horizontal="center" vertical="center"/>
    </xf>
    <xf numFmtId="0" fontId="40" fillId="0" borderId="6" xfId="0" applyFont="1" applyBorder="1" applyAlignment="1">
      <alignment horizontal="center" vertical="center"/>
    </xf>
    <xf numFmtId="0" fontId="40" fillId="0" borderId="7" xfId="0" applyFont="1" applyBorder="1" applyAlignment="1">
      <alignment horizontal="center" vertical="center"/>
    </xf>
    <xf numFmtId="0" fontId="40" fillId="0" borderId="9" xfId="0" applyFont="1" applyBorder="1" applyAlignment="1">
      <alignment horizontal="center" vertical="center"/>
    </xf>
    <xf numFmtId="0" fontId="40" fillId="0" borderId="8" xfId="0" applyFont="1" applyBorder="1" applyAlignment="1">
      <alignment horizontal="center" vertical="center"/>
    </xf>
    <xf numFmtId="0" fontId="40" fillId="0" borderId="10" xfId="0" applyFont="1" applyBorder="1" applyAlignment="1">
      <alignment horizontal="center" vertical="center" wrapText="1"/>
    </xf>
    <xf numFmtId="0" fontId="39" fillId="11" borderId="11" xfId="0" applyFont="1" applyFill="1" applyBorder="1" applyAlignment="1">
      <alignment horizontal="center" vertical="center" wrapText="1" readingOrder="1"/>
    </xf>
    <xf numFmtId="0" fontId="39" fillId="11" borderId="12" xfId="0" applyFont="1" applyFill="1" applyBorder="1" applyAlignment="1">
      <alignment horizontal="center" vertical="center" wrapText="1" readingOrder="1"/>
    </xf>
    <xf numFmtId="0" fontId="39" fillId="11" borderId="13" xfId="0" applyFont="1" applyFill="1" applyBorder="1" applyAlignment="1">
      <alignment horizontal="center" vertical="center" wrapText="1" readingOrder="1"/>
    </xf>
    <xf numFmtId="0" fontId="39" fillId="11" borderId="14" xfId="0" applyFont="1" applyFill="1" applyBorder="1" applyAlignment="1">
      <alignment horizontal="center" vertical="center" wrapText="1" readingOrder="1"/>
    </xf>
    <xf numFmtId="0" fontId="39" fillId="11" borderId="0" xfId="0" applyFont="1" applyFill="1" applyBorder="1" applyAlignment="1">
      <alignment horizontal="center" vertical="center" wrapText="1" readingOrder="1"/>
    </xf>
    <xf numFmtId="0" fontId="39" fillId="11" borderId="15" xfId="0" applyFont="1" applyFill="1" applyBorder="1" applyAlignment="1">
      <alignment horizontal="center" vertical="center" wrapText="1" readingOrder="1"/>
    </xf>
    <xf numFmtId="0" fontId="39" fillId="11" borderId="16" xfId="0" applyFont="1" applyFill="1" applyBorder="1" applyAlignment="1">
      <alignment horizontal="center" vertical="center" wrapText="1" readingOrder="1"/>
    </xf>
    <xf numFmtId="0" fontId="39" fillId="11" borderId="17" xfId="0" applyFont="1" applyFill="1" applyBorder="1" applyAlignment="1">
      <alignment horizontal="center" vertical="center" wrapText="1" readingOrder="1"/>
    </xf>
    <xf numFmtId="0" fontId="39" fillId="11" borderId="18" xfId="0" applyFont="1" applyFill="1" applyBorder="1" applyAlignment="1">
      <alignment horizontal="center" vertical="center" wrapText="1" readingOrder="1"/>
    </xf>
    <xf numFmtId="0" fontId="40" fillId="0" borderId="5" xfId="0" applyFont="1" applyBorder="1" applyAlignment="1">
      <alignment horizontal="center" vertical="center" wrapText="1"/>
    </xf>
    <xf numFmtId="0" fontId="40" fillId="0" borderId="0" xfId="0" applyFont="1" applyBorder="1" applyAlignment="1">
      <alignment horizontal="center" vertical="center"/>
    </xf>
    <xf numFmtId="0" fontId="39" fillId="12" borderId="11" xfId="0" applyFont="1" applyFill="1" applyBorder="1" applyAlignment="1">
      <alignment horizontal="center" vertical="center" wrapText="1" readingOrder="1"/>
    </xf>
    <xf numFmtId="0" fontId="39" fillId="12" borderId="12" xfId="0" applyFont="1" applyFill="1" applyBorder="1" applyAlignment="1">
      <alignment horizontal="center" vertical="center" wrapText="1" readingOrder="1"/>
    </xf>
    <xf numFmtId="0" fontId="39" fillId="12" borderId="13" xfId="0" applyFont="1" applyFill="1" applyBorder="1" applyAlignment="1">
      <alignment horizontal="center" vertical="center" wrapText="1" readingOrder="1"/>
    </xf>
    <xf numFmtId="0" fontId="39" fillId="12" borderId="14" xfId="0" applyFont="1" applyFill="1" applyBorder="1" applyAlignment="1">
      <alignment horizontal="center" vertical="center" wrapText="1" readingOrder="1"/>
    </xf>
    <xf numFmtId="0" fontId="39" fillId="12" borderId="0" xfId="0" applyFont="1" applyFill="1" applyBorder="1" applyAlignment="1">
      <alignment horizontal="center" vertical="center" wrapText="1" readingOrder="1"/>
    </xf>
    <xf numFmtId="0" fontId="39" fillId="12" borderId="15" xfId="0" applyFont="1" applyFill="1" applyBorder="1" applyAlignment="1">
      <alignment horizontal="center" vertical="center" wrapText="1" readingOrder="1"/>
    </xf>
    <xf numFmtId="0" fontId="39" fillId="12" borderId="16" xfId="0" applyFont="1" applyFill="1" applyBorder="1" applyAlignment="1">
      <alignment horizontal="center" vertical="center" wrapText="1" readingOrder="1"/>
    </xf>
    <xf numFmtId="0" fontId="39" fillId="12" borderId="17" xfId="0" applyFont="1" applyFill="1" applyBorder="1" applyAlignment="1">
      <alignment horizontal="center" vertical="center" wrapText="1" readingOrder="1"/>
    </xf>
    <xf numFmtId="0" fontId="39" fillId="12" borderId="18" xfId="0" applyFont="1" applyFill="1" applyBorder="1" applyAlignment="1">
      <alignment horizontal="center" vertical="center" wrapText="1" readingOrder="1"/>
    </xf>
    <xf numFmtId="0" fontId="38" fillId="0" borderId="0" xfId="0" applyFont="1" applyAlignment="1">
      <alignment horizontal="center" vertical="center" wrapText="1"/>
    </xf>
    <xf numFmtId="0" fontId="20" fillId="0" borderId="0" xfId="0" applyFont="1" applyAlignment="1">
      <alignment horizontal="center" vertical="center" wrapText="1"/>
    </xf>
    <xf numFmtId="0" fontId="39" fillId="5" borderId="11" xfId="0" applyFont="1" applyFill="1" applyBorder="1" applyAlignment="1">
      <alignment horizontal="center" vertical="center" wrapText="1" readingOrder="1"/>
    </xf>
    <xf numFmtId="0" fontId="39" fillId="5" borderId="12" xfId="0" applyFont="1" applyFill="1" applyBorder="1" applyAlignment="1">
      <alignment horizontal="center" vertical="center" wrapText="1" readingOrder="1"/>
    </xf>
    <xf numFmtId="0" fontId="39" fillId="5" borderId="13" xfId="0" applyFont="1" applyFill="1" applyBorder="1" applyAlignment="1">
      <alignment horizontal="center" vertical="center" wrapText="1" readingOrder="1"/>
    </xf>
    <xf numFmtId="0" fontId="39" fillId="5" borderId="14" xfId="0" applyFont="1" applyFill="1" applyBorder="1" applyAlignment="1">
      <alignment horizontal="center" vertical="center" wrapText="1" readingOrder="1"/>
    </xf>
    <xf numFmtId="0" fontId="39" fillId="5" borderId="0" xfId="0" applyFont="1" applyFill="1" applyBorder="1" applyAlignment="1">
      <alignment horizontal="center" vertical="center" wrapText="1" readingOrder="1"/>
    </xf>
    <xf numFmtId="0" fontId="39" fillId="5" borderId="15" xfId="0" applyFont="1" applyFill="1" applyBorder="1" applyAlignment="1">
      <alignment horizontal="center" vertical="center" wrapText="1" readingOrder="1"/>
    </xf>
    <xf numFmtId="0" fontId="39" fillId="5" borderId="16" xfId="0" applyFont="1" applyFill="1" applyBorder="1" applyAlignment="1">
      <alignment horizontal="center" vertical="center" wrapText="1" readingOrder="1"/>
    </xf>
    <xf numFmtId="0" fontId="39" fillId="5" borderId="17" xfId="0" applyFont="1" applyFill="1" applyBorder="1" applyAlignment="1">
      <alignment horizontal="center" vertical="center" wrapText="1" readingOrder="1"/>
    </xf>
    <xf numFmtId="0" fontId="39" fillId="5" borderId="18" xfId="0" applyFont="1" applyFill="1" applyBorder="1" applyAlignment="1">
      <alignment horizontal="center" vertical="center" wrapText="1" readingOrder="1"/>
    </xf>
    <xf numFmtId="0" fontId="39" fillId="13" borderId="11" xfId="0" applyFont="1" applyFill="1" applyBorder="1" applyAlignment="1">
      <alignment horizontal="center" vertical="center" wrapText="1" readingOrder="1"/>
    </xf>
    <xf numFmtId="0" fontId="39" fillId="13" borderId="12" xfId="0" applyFont="1" applyFill="1" applyBorder="1" applyAlignment="1">
      <alignment horizontal="center" vertical="center" wrapText="1" readingOrder="1"/>
    </xf>
    <xf numFmtId="0" fontId="39" fillId="13" borderId="13" xfId="0" applyFont="1" applyFill="1" applyBorder="1" applyAlignment="1">
      <alignment horizontal="center" vertical="center" wrapText="1" readingOrder="1"/>
    </xf>
    <xf numFmtId="0" fontId="39" fillId="13" borderId="14" xfId="0" applyFont="1" applyFill="1" applyBorder="1" applyAlignment="1">
      <alignment horizontal="center" vertical="center" wrapText="1" readingOrder="1"/>
    </xf>
    <xf numFmtId="0" fontId="39" fillId="13" borderId="0" xfId="0" applyFont="1" applyFill="1" applyBorder="1" applyAlignment="1">
      <alignment horizontal="center" vertical="center" wrapText="1" readingOrder="1"/>
    </xf>
    <xf numFmtId="0" fontId="39" fillId="13" borderId="15" xfId="0" applyFont="1" applyFill="1" applyBorder="1" applyAlignment="1">
      <alignment horizontal="center" vertical="center" wrapText="1" readingOrder="1"/>
    </xf>
    <xf numFmtId="0" fontId="39" fillId="13" borderId="16" xfId="0" applyFont="1" applyFill="1" applyBorder="1" applyAlignment="1">
      <alignment horizontal="center" vertical="center" wrapText="1" readingOrder="1"/>
    </xf>
    <xf numFmtId="0" fontId="39" fillId="13" borderId="17" xfId="0" applyFont="1" applyFill="1" applyBorder="1" applyAlignment="1">
      <alignment horizontal="center" vertical="center" wrapText="1" readingOrder="1"/>
    </xf>
    <xf numFmtId="0" fontId="39" fillId="13" borderId="18" xfId="0" applyFont="1" applyFill="1" applyBorder="1" applyAlignment="1">
      <alignment horizontal="center" vertical="center" wrapText="1" readingOrder="1"/>
    </xf>
    <xf numFmtId="0" fontId="22" fillId="0" borderId="0" xfId="0" applyFont="1" applyAlignment="1">
      <alignment horizontal="center" vertical="center"/>
    </xf>
    <xf numFmtId="0" fontId="42" fillId="0" borderId="0" xfId="0" applyFont="1" applyAlignment="1">
      <alignment horizontal="center" vertical="center"/>
    </xf>
    <xf numFmtId="0" fontId="37" fillId="15" borderId="21" xfId="0" applyFont="1" applyFill="1" applyBorder="1" applyAlignment="1">
      <alignment horizontal="center" vertical="center" wrapText="1" readingOrder="1"/>
    </xf>
    <xf numFmtId="0" fontId="37" fillId="15" borderId="22" xfId="0" applyFont="1" applyFill="1" applyBorder="1" applyAlignment="1">
      <alignment horizontal="center" vertical="center" wrapText="1" readingOrder="1"/>
    </xf>
    <xf numFmtId="0" fontId="37" fillId="15" borderId="33" xfId="0" applyFont="1" applyFill="1" applyBorder="1" applyAlignment="1">
      <alignment horizontal="center" vertical="center" wrapText="1" readingOrder="1"/>
    </xf>
    <xf numFmtId="0" fontId="32" fillId="3" borderId="0" xfId="0" applyFont="1" applyFill="1" applyBorder="1" applyAlignment="1">
      <alignment horizontal="justify" vertical="center" wrapText="1"/>
    </xf>
    <xf numFmtId="0" fontId="34" fillId="15" borderId="30" xfId="0" applyFont="1" applyFill="1" applyBorder="1" applyAlignment="1">
      <alignment horizontal="center" vertical="center" wrapText="1" readingOrder="1"/>
    </xf>
    <xf numFmtId="0" fontId="34" fillId="15" borderId="31" xfId="0" applyFont="1" applyFill="1" applyBorder="1" applyAlignment="1">
      <alignment horizontal="center" vertical="center" wrapText="1" readingOrder="1"/>
    </xf>
    <xf numFmtId="0" fontId="34" fillId="3" borderId="28" xfId="0" applyFont="1" applyFill="1" applyBorder="1" applyAlignment="1">
      <alignment horizontal="center" vertical="center" wrapText="1" readingOrder="1"/>
    </xf>
    <xf numFmtId="0" fontId="34" fillId="3" borderId="23" xfId="0" applyFont="1" applyFill="1" applyBorder="1" applyAlignment="1">
      <alignment horizontal="center" vertical="center" wrapText="1" readingOrder="1"/>
    </xf>
    <xf numFmtId="0" fontId="34" fillId="3" borderId="20" xfId="0"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4" fillId="3" borderId="25"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66" fillId="3" borderId="38" xfId="0" applyFont="1" applyFill="1" applyBorder="1" applyAlignment="1">
      <alignment wrapText="1"/>
    </xf>
    <xf numFmtId="0" fontId="66" fillId="3" borderId="67" xfId="0" applyFont="1" applyFill="1" applyBorder="1" applyAlignment="1">
      <alignment wrapText="1"/>
    </xf>
    <xf numFmtId="0" fontId="66" fillId="3" borderId="0" xfId="0" applyFont="1" applyFill="1" applyBorder="1" applyAlignment="1">
      <alignment wrapText="1"/>
    </xf>
    <xf numFmtId="0" fontId="66" fillId="3" borderId="69" xfId="0" applyFont="1" applyFill="1" applyBorder="1" applyAlignment="1">
      <alignment wrapText="1"/>
    </xf>
    <xf numFmtId="0" fontId="66" fillId="3" borderId="55" xfId="0" applyFont="1" applyFill="1" applyBorder="1" applyAlignment="1">
      <alignment wrapText="1"/>
    </xf>
    <xf numFmtId="0" fontId="66" fillId="3" borderId="63" xfId="0" applyFont="1" applyFill="1" applyBorder="1" applyAlignment="1">
      <alignment wrapText="1"/>
    </xf>
    <xf numFmtId="0" fontId="6" fillId="3" borderId="82" xfId="0" applyFont="1" applyFill="1" applyBorder="1" applyAlignment="1">
      <alignment horizontal="center" wrapText="1"/>
    </xf>
    <xf numFmtId="0" fontId="6" fillId="3" borderId="38" xfId="0" applyFont="1" applyFill="1" applyBorder="1" applyAlignment="1">
      <alignment horizontal="center" wrapText="1"/>
    </xf>
    <xf numFmtId="0" fontId="6" fillId="3" borderId="67" xfId="0" applyFont="1" applyFill="1" applyBorder="1" applyAlignment="1">
      <alignment horizontal="center" wrapText="1"/>
    </xf>
    <xf numFmtId="0" fontId="66" fillId="3" borderId="0" xfId="0" applyFont="1" applyFill="1" applyAlignment="1">
      <alignment horizontal="center" wrapText="1"/>
    </xf>
  </cellXfs>
  <cellStyles count="5">
    <cellStyle name="Normal" xfId="0" builtinId="0"/>
    <cellStyle name="Normal - Style1 2" xfId="2" xr:uid="{00000000-0005-0000-0000-000001000000}"/>
    <cellStyle name="Normal 2" xfId="4" xr:uid="{00000000-0005-0000-0000-000002000000}"/>
    <cellStyle name="Normal 2 2" xfId="3" xr:uid="{00000000-0005-0000-0000-000003000000}"/>
    <cellStyle name="Porcentaje" xfId="1" builtinId="5"/>
  </cellStyles>
  <dxfs count="235">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32</xdr:col>
      <xdr:colOff>1861703</xdr:colOff>
      <xdr:row>2</xdr:row>
      <xdr:rowOff>271897</xdr:rowOff>
    </xdr:from>
    <xdr:to>
      <xdr:col>35</xdr:col>
      <xdr:colOff>424294</xdr:colOff>
      <xdr:row>5</xdr:row>
      <xdr:rowOff>188256</xdr:rowOff>
    </xdr:to>
    <xdr:pic>
      <xdr:nvPicPr>
        <xdr:cNvPr id="2" name="Imagen 1">
          <a:extLst>
            <a:ext uri="{FF2B5EF4-FFF2-40B4-BE49-F238E27FC236}">
              <a16:creationId xmlns:a16="http://schemas.microsoft.com/office/drawing/2014/main" id="{CA1E5BFF-7641-47A4-829A-4363A7C0C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460226" y="791442"/>
          <a:ext cx="5230091" cy="11286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HANNIER\Desktop\IDM\MAPAS%20RIESGOS%20FINALES%20IDM\MAPA%20DE%20RIESGOS%20PROCESO%20GESTI&#211;N%20DOCUMENTAL%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FINANCIE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TALENTO%20HUMANO%20F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MAPA%20DE%20RIESGOS%20PROCESO%20TECNOLOG&#205;A%20INFORMACI&#211;N%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uctivo"/>
      <sheetName val="Mapa final"/>
      <sheetName val="Matriz Calor Inherente"/>
      <sheetName val="Matriz Calor Residual"/>
      <sheetName val="Tabla probabilidad"/>
      <sheetName val="Tabla Impacto"/>
      <sheetName val="Tabla Valoración controles"/>
      <sheetName val="Opciones Tratamiento"/>
      <sheetName val="Hoja1"/>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s Marin" refreshedDate="44186.276661689815" createdVersion="6" refreshedVersion="6" minRefreshableVersion="3" recordCount="10" xr:uid="{00000000-000A-0000-FFFF-FFFF0400000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1"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09:C219" totalsRowShown="0" headerRowDxfId="3" dataDxfId="2">
  <autoFilter ref="B209:C219" xr:uid="{00000000-0009-0000-0100-000001000000}"/>
  <tableColumns count="2">
    <tableColumn id="1" xr3:uid="{00000000-0010-0000-0000-000001000000}" name="Criterios" dataDxfId="1"/>
    <tableColumn id="2" xr3:uid="{00000000-0010-0000-0000-000002000000}"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45"/>
  <sheetViews>
    <sheetView topLeftCell="A31" zoomScale="110" zoomScaleNormal="110" workbookViewId="0">
      <selection activeCell="E36" sqref="E36:F36"/>
    </sheetView>
  </sheetViews>
  <sheetFormatPr baseColWidth="10" defaultColWidth="11.42578125" defaultRowHeight="15" x14ac:dyDescent="0.25"/>
  <cols>
    <col min="1" max="1" width="2.85546875" style="70" customWidth="1"/>
    <col min="2" max="3" width="24.7109375" style="70" customWidth="1"/>
    <col min="4" max="4" width="16" style="70" customWidth="1"/>
    <col min="5" max="5" width="24.7109375" style="70" customWidth="1"/>
    <col min="6" max="6" width="27.7109375" style="70" customWidth="1"/>
    <col min="7" max="8" width="24.7109375" style="70" customWidth="1"/>
    <col min="9" max="16384" width="11.42578125" style="70"/>
  </cols>
  <sheetData>
    <row r="1" spans="2:8" ht="15.75" thickBot="1" x14ac:dyDescent="0.3"/>
    <row r="2" spans="2:8" ht="18" x14ac:dyDescent="0.25">
      <c r="B2" s="268" t="s">
        <v>165</v>
      </c>
      <c r="C2" s="269"/>
      <c r="D2" s="269"/>
      <c r="E2" s="269"/>
      <c r="F2" s="269"/>
      <c r="G2" s="269"/>
      <c r="H2" s="270"/>
    </row>
    <row r="3" spans="2:8" x14ac:dyDescent="0.25">
      <c r="B3" s="71"/>
      <c r="C3" s="72"/>
      <c r="D3" s="72"/>
      <c r="E3" s="72"/>
      <c r="F3" s="72"/>
      <c r="G3" s="72"/>
      <c r="H3" s="73"/>
    </row>
    <row r="4" spans="2:8" ht="63" customHeight="1" x14ac:dyDescent="0.25">
      <c r="B4" s="271" t="s">
        <v>208</v>
      </c>
      <c r="C4" s="272"/>
      <c r="D4" s="272"/>
      <c r="E4" s="272"/>
      <c r="F4" s="272"/>
      <c r="G4" s="272"/>
      <c r="H4" s="273"/>
    </row>
    <row r="5" spans="2:8" ht="63" customHeight="1" x14ac:dyDescent="0.25">
      <c r="B5" s="274"/>
      <c r="C5" s="275"/>
      <c r="D5" s="275"/>
      <c r="E5" s="275"/>
      <c r="F5" s="275"/>
      <c r="G5" s="275"/>
      <c r="H5" s="276"/>
    </row>
    <row r="6" spans="2:8" ht="16.5" x14ac:dyDescent="0.25">
      <c r="B6" s="277" t="s">
        <v>163</v>
      </c>
      <c r="C6" s="278"/>
      <c r="D6" s="278"/>
      <c r="E6" s="278"/>
      <c r="F6" s="278"/>
      <c r="G6" s="278"/>
      <c r="H6" s="279"/>
    </row>
    <row r="7" spans="2:8" ht="95.25" customHeight="1" x14ac:dyDescent="0.25">
      <c r="B7" s="287" t="s">
        <v>168</v>
      </c>
      <c r="C7" s="288"/>
      <c r="D7" s="288"/>
      <c r="E7" s="288"/>
      <c r="F7" s="288"/>
      <c r="G7" s="288"/>
      <c r="H7" s="289"/>
    </row>
    <row r="8" spans="2:8" ht="16.5" x14ac:dyDescent="0.25">
      <c r="B8" s="108"/>
      <c r="C8" s="109"/>
      <c r="D8" s="109"/>
      <c r="E8" s="109"/>
      <c r="F8" s="109"/>
      <c r="G8" s="109"/>
      <c r="H8" s="110"/>
    </row>
    <row r="9" spans="2:8" ht="16.5" customHeight="1" x14ac:dyDescent="0.25">
      <c r="B9" s="280" t="s">
        <v>201</v>
      </c>
      <c r="C9" s="281"/>
      <c r="D9" s="281"/>
      <c r="E9" s="281"/>
      <c r="F9" s="281"/>
      <c r="G9" s="281"/>
      <c r="H9" s="282"/>
    </row>
    <row r="10" spans="2:8" ht="44.25" customHeight="1" x14ac:dyDescent="0.25">
      <c r="B10" s="280"/>
      <c r="C10" s="281"/>
      <c r="D10" s="281"/>
      <c r="E10" s="281"/>
      <c r="F10" s="281"/>
      <c r="G10" s="281"/>
      <c r="H10" s="282"/>
    </row>
    <row r="11" spans="2:8" ht="15.75" thickBot="1" x14ac:dyDescent="0.3">
      <c r="B11" s="96"/>
      <c r="C11" s="99"/>
      <c r="D11" s="104"/>
      <c r="E11" s="105"/>
      <c r="F11" s="105"/>
      <c r="G11" s="106"/>
      <c r="H11" s="107"/>
    </row>
    <row r="12" spans="2:8" ht="15.75" thickTop="1" x14ac:dyDescent="0.25">
      <c r="B12" s="96"/>
      <c r="C12" s="283" t="s">
        <v>164</v>
      </c>
      <c r="D12" s="284"/>
      <c r="E12" s="285" t="s">
        <v>202</v>
      </c>
      <c r="F12" s="286"/>
      <c r="G12" s="99"/>
      <c r="H12" s="100"/>
    </row>
    <row r="13" spans="2:8" ht="35.25" customHeight="1" x14ac:dyDescent="0.25">
      <c r="B13" s="96"/>
      <c r="C13" s="290" t="s">
        <v>195</v>
      </c>
      <c r="D13" s="291"/>
      <c r="E13" s="292" t="s">
        <v>200</v>
      </c>
      <c r="F13" s="293"/>
      <c r="G13" s="99"/>
      <c r="H13" s="100"/>
    </row>
    <row r="14" spans="2:8" ht="17.25" customHeight="1" x14ac:dyDescent="0.25">
      <c r="B14" s="96"/>
      <c r="C14" s="290" t="s">
        <v>196</v>
      </c>
      <c r="D14" s="291"/>
      <c r="E14" s="292" t="s">
        <v>198</v>
      </c>
      <c r="F14" s="293"/>
      <c r="G14" s="99"/>
      <c r="H14" s="100"/>
    </row>
    <row r="15" spans="2:8" ht="19.5" customHeight="1" x14ac:dyDescent="0.25">
      <c r="B15" s="96"/>
      <c r="C15" s="290" t="s">
        <v>197</v>
      </c>
      <c r="D15" s="291"/>
      <c r="E15" s="292" t="s">
        <v>199</v>
      </c>
      <c r="F15" s="293"/>
      <c r="G15" s="99"/>
      <c r="H15" s="100"/>
    </row>
    <row r="16" spans="2:8" ht="69.75" customHeight="1" x14ac:dyDescent="0.25">
      <c r="B16" s="96"/>
      <c r="C16" s="290" t="s">
        <v>166</v>
      </c>
      <c r="D16" s="291"/>
      <c r="E16" s="292" t="s">
        <v>167</v>
      </c>
      <c r="F16" s="293"/>
      <c r="G16" s="99"/>
      <c r="H16" s="100"/>
    </row>
    <row r="17" spans="2:8" ht="34.5" customHeight="1" x14ac:dyDescent="0.25">
      <c r="B17" s="96"/>
      <c r="C17" s="294" t="s">
        <v>2</v>
      </c>
      <c r="D17" s="295"/>
      <c r="E17" s="296" t="s">
        <v>209</v>
      </c>
      <c r="F17" s="297"/>
      <c r="G17" s="99"/>
      <c r="H17" s="100"/>
    </row>
    <row r="18" spans="2:8" ht="27.75" customHeight="1" x14ac:dyDescent="0.25">
      <c r="B18" s="96"/>
      <c r="C18" s="294" t="s">
        <v>3</v>
      </c>
      <c r="D18" s="295"/>
      <c r="E18" s="296" t="s">
        <v>210</v>
      </c>
      <c r="F18" s="297"/>
      <c r="G18" s="99"/>
      <c r="H18" s="100"/>
    </row>
    <row r="19" spans="2:8" ht="28.5" customHeight="1" x14ac:dyDescent="0.25">
      <c r="B19" s="96"/>
      <c r="C19" s="294" t="s">
        <v>42</v>
      </c>
      <c r="D19" s="295"/>
      <c r="E19" s="296" t="s">
        <v>211</v>
      </c>
      <c r="F19" s="297"/>
      <c r="G19" s="99"/>
      <c r="H19" s="100"/>
    </row>
    <row r="20" spans="2:8" ht="72.75" customHeight="1" x14ac:dyDescent="0.25">
      <c r="B20" s="96"/>
      <c r="C20" s="294" t="s">
        <v>1</v>
      </c>
      <c r="D20" s="295"/>
      <c r="E20" s="296" t="s">
        <v>212</v>
      </c>
      <c r="F20" s="297"/>
      <c r="G20" s="99"/>
      <c r="H20" s="100"/>
    </row>
    <row r="21" spans="2:8" ht="64.5" customHeight="1" x14ac:dyDescent="0.25">
      <c r="B21" s="96"/>
      <c r="C21" s="294" t="s">
        <v>50</v>
      </c>
      <c r="D21" s="295"/>
      <c r="E21" s="296" t="s">
        <v>170</v>
      </c>
      <c r="F21" s="297"/>
      <c r="G21" s="99"/>
      <c r="H21" s="100"/>
    </row>
    <row r="22" spans="2:8" ht="71.25" customHeight="1" x14ac:dyDescent="0.25">
      <c r="B22" s="96"/>
      <c r="C22" s="294" t="s">
        <v>169</v>
      </c>
      <c r="D22" s="295"/>
      <c r="E22" s="296" t="s">
        <v>171</v>
      </c>
      <c r="F22" s="297"/>
      <c r="G22" s="99"/>
      <c r="H22" s="100"/>
    </row>
    <row r="23" spans="2:8" ht="55.5" customHeight="1" x14ac:dyDescent="0.25">
      <c r="B23" s="96"/>
      <c r="C23" s="301" t="s">
        <v>172</v>
      </c>
      <c r="D23" s="302"/>
      <c r="E23" s="296" t="s">
        <v>173</v>
      </c>
      <c r="F23" s="297"/>
      <c r="G23" s="99"/>
      <c r="H23" s="100"/>
    </row>
    <row r="24" spans="2:8" ht="42" customHeight="1" x14ac:dyDescent="0.25">
      <c r="B24" s="96"/>
      <c r="C24" s="301" t="s">
        <v>48</v>
      </c>
      <c r="D24" s="302"/>
      <c r="E24" s="296" t="s">
        <v>174</v>
      </c>
      <c r="F24" s="297"/>
      <c r="G24" s="99"/>
      <c r="H24" s="100"/>
    </row>
    <row r="25" spans="2:8" ht="59.25" customHeight="1" x14ac:dyDescent="0.25">
      <c r="B25" s="96"/>
      <c r="C25" s="301" t="s">
        <v>162</v>
      </c>
      <c r="D25" s="302"/>
      <c r="E25" s="296" t="s">
        <v>175</v>
      </c>
      <c r="F25" s="297"/>
      <c r="G25" s="99"/>
      <c r="H25" s="100"/>
    </row>
    <row r="26" spans="2:8" ht="23.25" customHeight="1" x14ac:dyDescent="0.25">
      <c r="B26" s="96"/>
      <c r="C26" s="301" t="s">
        <v>12</v>
      </c>
      <c r="D26" s="302"/>
      <c r="E26" s="296" t="s">
        <v>176</v>
      </c>
      <c r="F26" s="297"/>
      <c r="G26" s="99"/>
      <c r="H26" s="100"/>
    </row>
    <row r="27" spans="2:8" ht="30.75" customHeight="1" x14ac:dyDescent="0.25">
      <c r="B27" s="96"/>
      <c r="C27" s="301" t="s">
        <v>180</v>
      </c>
      <c r="D27" s="302"/>
      <c r="E27" s="296" t="s">
        <v>177</v>
      </c>
      <c r="F27" s="297"/>
      <c r="G27" s="99"/>
      <c r="H27" s="100"/>
    </row>
    <row r="28" spans="2:8" ht="35.25" customHeight="1" x14ac:dyDescent="0.25">
      <c r="B28" s="96"/>
      <c r="C28" s="301" t="s">
        <v>181</v>
      </c>
      <c r="D28" s="302"/>
      <c r="E28" s="296" t="s">
        <v>178</v>
      </c>
      <c r="F28" s="297"/>
      <c r="G28" s="99"/>
      <c r="H28" s="100"/>
    </row>
    <row r="29" spans="2:8" ht="33" customHeight="1" x14ac:dyDescent="0.25">
      <c r="B29" s="96"/>
      <c r="C29" s="301" t="s">
        <v>181</v>
      </c>
      <c r="D29" s="302"/>
      <c r="E29" s="296" t="s">
        <v>178</v>
      </c>
      <c r="F29" s="297"/>
      <c r="G29" s="99"/>
      <c r="H29" s="100"/>
    </row>
    <row r="30" spans="2:8" ht="30" customHeight="1" x14ac:dyDescent="0.25">
      <c r="B30" s="96"/>
      <c r="C30" s="301" t="s">
        <v>182</v>
      </c>
      <c r="D30" s="302"/>
      <c r="E30" s="296" t="s">
        <v>179</v>
      </c>
      <c r="F30" s="297"/>
      <c r="G30" s="99"/>
      <c r="H30" s="100"/>
    </row>
    <row r="31" spans="2:8" ht="35.25" customHeight="1" x14ac:dyDescent="0.25">
      <c r="B31" s="96"/>
      <c r="C31" s="301" t="s">
        <v>183</v>
      </c>
      <c r="D31" s="302"/>
      <c r="E31" s="296" t="s">
        <v>184</v>
      </c>
      <c r="F31" s="297"/>
      <c r="G31" s="99"/>
      <c r="H31" s="100"/>
    </row>
    <row r="32" spans="2:8" ht="31.5" customHeight="1" x14ac:dyDescent="0.25">
      <c r="B32" s="96"/>
      <c r="C32" s="301" t="s">
        <v>185</v>
      </c>
      <c r="D32" s="302"/>
      <c r="E32" s="296" t="s">
        <v>186</v>
      </c>
      <c r="F32" s="297"/>
      <c r="G32" s="99"/>
      <c r="H32" s="100"/>
    </row>
    <row r="33" spans="2:8" ht="35.25" customHeight="1" x14ac:dyDescent="0.25">
      <c r="B33" s="96"/>
      <c r="C33" s="301" t="s">
        <v>187</v>
      </c>
      <c r="D33" s="302"/>
      <c r="E33" s="296" t="s">
        <v>188</v>
      </c>
      <c r="F33" s="297"/>
      <c r="G33" s="99"/>
      <c r="H33" s="100"/>
    </row>
    <row r="34" spans="2:8" ht="59.25" customHeight="1" x14ac:dyDescent="0.25">
      <c r="B34" s="96"/>
      <c r="C34" s="301" t="s">
        <v>189</v>
      </c>
      <c r="D34" s="302"/>
      <c r="E34" s="296" t="s">
        <v>190</v>
      </c>
      <c r="F34" s="297"/>
      <c r="G34" s="99"/>
      <c r="H34" s="100"/>
    </row>
    <row r="35" spans="2:8" ht="29.25" customHeight="1" x14ac:dyDescent="0.25">
      <c r="B35" s="96"/>
      <c r="C35" s="301" t="s">
        <v>29</v>
      </c>
      <c r="D35" s="302"/>
      <c r="E35" s="296" t="s">
        <v>191</v>
      </c>
      <c r="F35" s="297"/>
      <c r="G35" s="99"/>
      <c r="H35" s="100"/>
    </row>
    <row r="36" spans="2:8" ht="82.5" customHeight="1" x14ac:dyDescent="0.25">
      <c r="B36" s="96"/>
      <c r="C36" s="301" t="s">
        <v>193</v>
      </c>
      <c r="D36" s="302"/>
      <c r="E36" s="296" t="s">
        <v>192</v>
      </c>
      <c r="F36" s="297"/>
      <c r="G36" s="99"/>
      <c r="H36" s="100"/>
    </row>
    <row r="37" spans="2:8" ht="46.5" customHeight="1" x14ac:dyDescent="0.25">
      <c r="B37" s="96"/>
      <c r="C37" s="301" t="s">
        <v>39</v>
      </c>
      <c r="D37" s="302"/>
      <c r="E37" s="296" t="s">
        <v>194</v>
      </c>
      <c r="F37" s="297"/>
      <c r="G37" s="99"/>
      <c r="H37" s="100"/>
    </row>
    <row r="38" spans="2:8" ht="6.75" customHeight="1" thickBot="1" x14ac:dyDescent="0.3">
      <c r="B38" s="96"/>
      <c r="C38" s="303"/>
      <c r="D38" s="304"/>
      <c r="E38" s="305"/>
      <c r="F38" s="306"/>
      <c r="G38" s="99"/>
      <c r="H38" s="100"/>
    </row>
    <row r="39" spans="2:8" ht="15.75" thickTop="1" x14ac:dyDescent="0.25">
      <c r="B39" s="96"/>
      <c r="C39" s="97"/>
      <c r="D39" s="97"/>
      <c r="E39" s="98"/>
      <c r="F39" s="98"/>
      <c r="G39" s="99"/>
      <c r="H39" s="100"/>
    </row>
    <row r="40" spans="2:8" ht="21" customHeight="1" x14ac:dyDescent="0.25">
      <c r="B40" s="298" t="s">
        <v>203</v>
      </c>
      <c r="C40" s="299"/>
      <c r="D40" s="299"/>
      <c r="E40" s="299"/>
      <c r="F40" s="299"/>
      <c r="G40" s="299"/>
      <c r="H40" s="300"/>
    </row>
    <row r="41" spans="2:8" ht="20.25" customHeight="1" x14ac:dyDescent="0.25">
      <c r="B41" s="298" t="s">
        <v>204</v>
      </c>
      <c r="C41" s="299"/>
      <c r="D41" s="299"/>
      <c r="E41" s="299"/>
      <c r="F41" s="299"/>
      <c r="G41" s="299"/>
      <c r="H41" s="300"/>
    </row>
    <row r="42" spans="2:8" ht="20.25" customHeight="1" x14ac:dyDescent="0.25">
      <c r="B42" s="298" t="s">
        <v>205</v>
      </c>
      <c r="C42" s="299"/>
      <c r="D42" s="299"/>
      <c r="E42" s="299"/>
      <c r="F42" s="299"/>
      <c r="G42" s="299"/>
      <c r="H42" s="300"/>
    </row>
    <row r="43" spans="2:8" ht="20.25" customHeight="1" x14ac:dyDescent="0.25">
      <c r="B43" s="298" t="s">
        <v>206</v>
      </c>
      <c r="C43" s="299"/>
      <c r="D43" s="299"/>
      <c r="E43" s="299"/>
      <c r="F43" s="299"/>
      <c r="G43" s="299"/>
      <c r="H43" s="300"/>
    </row>
    <row r="44" spans="2:8" x14ac:dyDescent="0.25">
      <c r="B44" s="298" t="s">
        <v>207</v>
      </c>
      <c r="C44" s="299"/>
      <c r="D44" s="299"/>
      <c r="E44" s="299"/>
      <c r="F44" s="299"/>
      <c r="G44" s="299"/>
      <c r="H44" s="300"/>
    </row>
    <row r="45" spans="2:8" ht="15.75" thickBot="1" x14ac:dyDescent="0.3">
      <c r="B45" s="101"/>
      <c r="C45" s="102"/>
      <c r="D45" s="102"/>
      <c r="E45" s="102"/>
      <c r="F45" s="102"/>
      <c r="G45" s="102"/>
      <c r="H45" s="103"/>
    </row>
  </sheetData>
  <mergeCells count="64">
    <mergeCell ref="E28:F28"/>
    <mergeCell ref="C28:D28"/>
    <mergeCell ref="C16:D16"/>
    <mergeCell ref="E16:F16"/>
    <mergeCell ref="C14:D14"/>
    <mergeCell ref="E14:F14"/>
    <mergeCell ref="C15:D15"/>
    <mergeCell ref="E15:F15"/>
    <mergeCell ref="E22:F22"/>
    <mergeCell ref="C22:D22"/>
    <mergeCell ref="C25:D25"/>
    <mergeCell ref="E25:F25"/>
    <mergeCell ref="B41:H41"/>
    <mergeCell ref="C38:D38"/>
    <mergeCell ref="E38:F38"/>
    <mergeCell ref="C37:D37"/>
    <mergeCell ref="E37:F37"/>
    <mergeCell ref="C33:D33"/>
    <mergeCell ref="B40:H40"/>
    <mergeCell ref="C29:D29"/>
    <mergeCell ref="E29:F29"/>
    <mergeCell ref="C30:D30"/>
    <mergeCell ref="E30:F30"/>
    <mergeCell ref="E33:F33"/>
    <mergeCell ref="C34:D34"/>
    <mergeCell ref="C35:D35"/>
    <mergeCell ref="E35:F35"/>
    <mergeCell ref="C36:D36"/>
    <mergeCell ref="E36:F36"/>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13:D13"/>
    <mergeCell ref="E13:F13"/>
    <mergeCell ref="C17:D17"/>
    <mergeCell ref="E17:F17"/>
    <mergeCell ref="C21:D21"/>
    <mergeCell ref="C18:D18"/>
    <mergeCell ref="C19:D19"/>
    <mergeCell ref="C20:D20"/>
    <mergeCell ref="E18:F18"/>
    <mergeCell ref="E19:F19"/>
    <mergeCell ref="E20:F20"/>
    <mergeCell ref="E21:F21"/>
    <mergeCell ref="B2:H2"/>
    <mergeCell ref="B4:H5"/>
    <mergeCell ref="B6:H6"/>
    <mergeCell ref="B9:H10"/>
    <mergeCell ref="C12:D12"/>
    <mergeCell ref="E12:F12"/>
    <mergeCell ref="B7:H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pageSetUpPr fitToPage="1"/>
  </sheetPr>
  <dimension ref="A1:AJ77"/>
  <sheetViews>
    <sheetView tabSelected="1" view="pageBreakPreview" topLeftCell="P1" zoomScale="44" zoomScaleNormal="44" zoomScaleSheetLayoutView="44" workbookViewId="0">
      <selection activeCell="AE8" sqref="AE8:AE9"/>
    </sheetView>
  </sheetViews>
  <sheetFormatPr baseColWidth="10" defaultColWidth="11.42578125" defaultRowHeight="25.5" outlineLevelRow="1" x14ac:dyDescent="0.35"/>
  <cols>
    <col min="1" max="1" width="6.5703125" style="191" bestFit="1" customWidth="1"/>
    <col min="2" max="2" width="26.7109375" style="191" customWidth="1"/>
    <col min="3" max="3" width="35.85546875" style="191" customWidth="1"/>
    <col min="4" max="4" width="34.85546875" style="191" customWidth="1"/>
    <col min="5" max="5" width="70.85546875" style="128" customWidth="1"/>
    <col min="6" max="6" width="30.85546875" style="192" customWidth="1"/>
    <col min="7" max="7" width="25.85546875" style="128" customWidth="1"/>
    <col min="8" max="8" width="24.5703125" style="128" customWidth="1"/>
    <col min="9" max="9" width="10.140625" style="128" customWidth="1"/>
    <col min="10" max="10" width="26.42578125" style="128" customWidth="1"/>
    <col min="11" max="11" width="30.5703125" style="128" hidden="1" customWidth="1"/>
    <col min="12" max="12" width="16.85546875" style="128" customWidth="1"/>
    <col min="13" max="13" width="12" style="128" customWidth="1"/>
    <col min="14" max="14" width="19.28515625" style="128" customWidth="1"/>
    <col min="15" max="15" width="13.28515625" style="128" customWidth="1"/>
    <col min="16" max="16" width="81.7109375" style="128" customWidth="1"/>
    <col min="17" max="17" width="28.28515625" style="128" customWidth="1"/>
    <col min="18" max="18" width="6.85546875" style="128" customWidth="1"/>
    <col min="19" max="19" width="5" style="128" customWidth="1"/>
    <col min="20" max="20" width="11.140625" style="128" customWidth="1"/>
    <col min="21" max="21" width="7.140625" style="128" customWidth="1"/>
    <col min="22" max="22" width="6.7109375" style="128" customWidth="1"/>
    <col min="23" max="23" width="7.5703125" style="128" customWidth="1"/>
    <col min="24" max="24" width="2" style="128" hidden="1" customWidth="1"/>
    <col min="25" max="25" width="20" style="128" customWidth="1"/>
    <col min="26" max="26" width="12.28515625" style="128" customWidth="1"/>
    <col min="27" max="27" width="11.42578125" style="128" customWidth="1"/>
    <col min="28" max="28" width="12.7109375" style="128" customWidth="1"/>
    <col min="29" max="29" width="8.42578125" style="128" customWidth="1"/>
    <col min="30" max="30" width="9.42578125" style="128" customWidth="1"/>
    <col min="31" max="31" width="45.140625" style="128" customWidth="1"/>
    <col min="32" max="32" width="26.7109375" style="128" customWidth="1"/>
    <col min="33" max="33" width="31.28515625" style="128" customWidth="1"/>
    <col min="34" max="34" width="26.42578125" style="128" customWidth="1"/>
    <col min="35" max="35" width="42.5703125" style="128" customWidth="1"/>
    <col min="36" max="36" width="19.85546875" style="128" customWidth="1"/>
    <col min="37" max="16384" width="11.42578125" style="128"/>
  </cols>
  <sheetData>
    <row r="1" spans="1:36" ht="16.5" customHeight="1" x14ac:dyDescent="0.35">
      <c r="A1" s="352" t="s">
        <v>143</v>
      </c>
      <c r="B1" s="352"/>
      <c r="C1" s="352"/>
      <c r="D1" s="352"/>
      <c r="E1" s="352"/>
      <c r="F1" s="352"/>
      <c r="G1" s="352"/>
      <c r="H1" s="352"/>
      <c r="I1" s="352"/>
      <c r="J1" s="352"/>
      <c r="K1" s="352"/>
      <c r="L1" s="352"/>
      <c r="M1" s="352"/>
      <c r="N1" s="352"/>
      <c r="O1" s="352"/>
      <c r="P1" s="352"/>
      <c r="Q1" s="352"/>
      <c r="R1" s="352"/>
      <c r="S1" s="352"/>
      <c r="T1" s="352"/>
      <c r="U1" s="352"/>
      <c r="V1" s="352"/>
      <c r="W1" s="352"/>
      <c r="X1" s="352"/>
      <c r="Y1" s="352"/>
      <c r="Z1" s="352"/>
      <c r="AA1" s="352"/>
      <c r="AB1" s="352"/>
      <c r="AC1" s="352"/>
      <c r="AD1" s="352"/>
      <c r="AE1" s="352"/>
      <c r="AF1" s="352"/>
      <c r="AG1" s="352"/>
      <c r="AH1" s="352"/>
      <c r="AI1" s="352"/>
      <c r="AJ1" s="352"/>
    </row>
    <row r="2" spans="1:36" ht="24" customHeight="1" x14ac:dyDescent="0.35">
      <c r="A2" s="353"/>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53"/>
    </row>
    <row r="3" spans="1:36" s="129" customFormat="1" x14ac:dyDescent="0.35">
      <c r="A3" s="232"/>
      <c r="B3" s="233"/>
      <c r="C3" s="234"/>
      <c r="D3" s="234"/>
      <c r="E3" s="235"/>
      <c r="F3" s="236"/>
      <c r="G3" s="235"/>
      <c r="H3" s="235"/>
      <c r="I3" s="235"/>
      <c r="J3" s="235"/>
      <c r="K3" s="235"/>
      <c r="L3" s="235"/>
      <c r="M3" s="235"/>
      <c r="N3" s="235"/>
      <c r="O3" s="235"/>
      <c r="P3" s="235"/>
      <c r="Q3" s="237"/>
      <c r="R3" s="530" t="s">
        <v>247</v>
      </c>
      <c r="S3" s="531"/>
      <c r="T3" s="531"/>
      <c r="U3" s="531"/>
      <c r="V3" s="531"/>
      <c r="W3" s="531"/>
      <c r="X3" s="531"/>
      <c r="Y3" s="531"/>
      <c r="Z3" s="531"/>
      <c r="AA3" s="531"/>
      <c r="AB3" s="531"/>
      <c r="AC3" s="531"/>
      <c r="AD3" s="531"/>
      <c r="AE3" s="532"/>
      <c r="AF3" s="524"/>
      <c r="AG3" s="524"/>
      <c r="AH3" s="524"/>
      <c r="AI3" s="524"/>
      <c r="AJ3" s="525"/>
    </row>
    <row r="4" spans="1:36" ht="26.25" customHeight="1" x14ac:dyDescent="0.35">
      <c r="A4" s="318" t="s">
        <v>43</v>
      </c>
      <c r="B4" s="319"/>
      <c r="C4" s="310" t="s">
        <v>219</v>
      </c>
      <c r="D4" s="311"/>
      <c r="E4" s="311"/>
      <c r="F4" s="311"/>
      <c r="G4" s="311"/>
      <c r="H4" s="311"/>
      <c r="I4" s="311"/>
      <c r="J4" s="311"/>
      <c r="K4" s="311"/>
      <c r="L4" s="311"/>
      <c r="M4" s="311"/>
      <c r="N4" s="311"/>
      <c r="O4" s="311"/>
      <c r="P4" s="311"/>
      <c r="Q4" s="312"/>
      <c r="R4" s="313" t="s">
        <v>250</v>
      </c>
      <c r="S4" s="533"/>
      <c r="T4" s="533"/>
      <c r="U4" s="533"/>
      <c r="V4" s="533"/>
      <c r="W4" s="533"/>
      <c r="X4" s="533"/>
      <c r="Y4" s="533"/>
      <c r="Z4" s="533"/>
      <c r="AA4" s="533"/>
      <c r="AB4" s="533"/>
      <c r="AC4" s="533"/>
      <c r="AD4" s="533"/>
      <c r="AE4" s="314"/>
      <c r="AF4" s="526"/>
      <c r="AG4" s="526"/>
      <c r="AH4" s="526"/>
      <c r="AI4" s="526"/>
      <c r="AJ4" s="527"/>
    </row>
    <row r="5" spans="1:36" ht="43.9" customHeight="1" x14ac:dyDescent="0.35">
      <c r="A5" s="320" t="s">
        <v>130</v>
      </c>
      <c r="B5" s="321"/>
      <c r="C5" s="307" t="s">
        <v>220</v>
      </c>
      <c r="D5" s="308"/>
      <c r="E5" s="308"/>
      <c r="F5" s="308"/>
      <c r="G5" s="308"/>
      <c r="H5" s="308"/>
      <c r="I5" s="308"/>
      <c r="J5" s="308"/>
      <c r="K5" s="308"/>
      <c r="L5" s="308"/>
      <c r="M5" s="308"/>
      <c r="N5" s="308"/>
      <c r="O5" s="308"/>
      <c r="P5" s="308"/>
      <c r="Q5" s="309"/>
      <c r="R5" s="313" t="s">
        <v>248</v>
      </c>
      <c r="S5" s="533"/>
      <c r="T5" s="533"/>
      <c r="U5" s="533"/>
      <c r="V5" s="533"/>
      <c r="W5" s="533"/>
      <c r="X5" s="533"/>
      <c r="Y5" s="533"/>
      <c r="Z5" s="533"/>
      <c r="AA5" s="533"/>
      <c r="AB5" s="533"/>
      <c r="AC5" s="533"/>
      <c r="AD5" s="533"/>
      <c r="AE5" s="314"/>
      <c r="AF5" s="526"/>
      <c r="AG5" s="526"/>
      <c r="AH5" s="526"/>
      <c r="AI5" s="526"/>
      <c r="AJ5" s="527"/>
    </row>
    <row r="6" spans="1:36" ht="49.5" customHeight="1" x14ac:dyDescent="0.35">
      <c r="A6" s="320" t="s">
        <v>44</v>
      </c>
      <c r="B6" s="321"/>
      <c r="C6" s="307" t="s">
        <v>221</v>
      </c>
      <c r="D6" s="308"/>
      <c r="E6" s="308"/>
      <c r="F6" s="308"/>
      <c r="G6" s="308"/>
      <c r="H6" s="308"/>
      <c r="I6" s="308"/>
      <c r="J6" s="308"/>
      <c r="K6" s="308"/>
      <c r="L6" s="308"/>
      <c r="M6" s="308"/>
      <c r="N6" s="308"/>
      <c r="O6" s="308"/>
      <c r="P6" s="308"/>
      <c r="Q6" s="309"/>
      <c r="R6" s="315" t="s">
        <v>249</v>
      </c>
      <c r="S6" s="316"/>
      <c r="T6" s="316"/>
      <c r="U6" s="316"/>
      <c r="V6" s="316"/>
      <c r="W6" s="316"/>
      <c r="X6" s="316"/>
      <c r="Y6" s="316"/>
      <c r="Z6" s="316"/>
      <c r="AA6" s="316"/>
      <c r="AB6" s="316"/>
      <c r="AC6" s="316"/>
      <c r="AD6" s="316"/>
      <c r="AE6" s="317"/>
      <c r="AF6" s="528"/>
      <c r="AG6" s="528"/>
      <c r="AH6" s="528"/>
      <c r="AI6" s="528"/>
      <c r="AJ6" s="529"/>
    </row>
    <row r="7" spans="1:36" x14ac:dyDescent="0.35">
      <c r="A7" s="323" t="s">
        <v>138</v>
      </c>
      <c r="B7" s="323"/>
      <c r="C7" s="325"/>
      <c r="D7" s="325"/>
      <c r="E7" s="325"/>
      <c r="F7" s="325"/>
      <c r="G7" s="325"/>
      <c r="H7" s="325" t="s">
        <v>139</v>
      </c>
      <c r="I7" s="325"/>
      <c r="J7" s="325"/>
      <c r="K7" s="325"/>
      <c r="L7" s="325"/>
      <c r="M7" s="325"/>
      <c r="N7" s="354"/>
      <c r="O7" s="355" t="s">
        <v>140</v>
      </c>
      <c r="P7" s="355"/>
      <c r="Q7" s="355"/>
      <c r="R7" s="355"/>
      <c r="S7" s="355"/>
      <c r="T7" s="355"/>
      <c r="U7" s="355"/>
      <c r="V7" s="355"/>
      <c r="W7" s="355"/>
      <c r="X7" s="355" t="s">
        <v>141</v>
      </c>
      <c r="Y7" s="355"/>
      <c r="Z7" s="355"/>
      <c r="AA7" s="355"/>
      <c r="AB7" s="355"/>
      <c r="AC7" s="355"/>
      <c r="AD7" s="355"/>
      <c r="AE7" s="355" t="s">
        <v>34</v>
      </c>
      <c r="AF7" s="355"/>
      <c r="AG7" s="355"/>
      <c r="AH7" s="355"/>
      <c r="AI7" s="355"/>
      <c r="AJ7" s="355"/>
    </row>
    <row r="8" spans="1:36" ht="16.5" customHeight="1" x14ac:dyDescent="0.35">
      <c r="A8" s="322" t="s">
        <v>0</v>
      </c>
      <c r="B8" s="323" t="s">
        <v>2</v>
      </c>
      <c r="C8" s="323" t="s">
        <v>3</v>
      </c>
      <c r="D8" s="323" t="s">
        <v>42</v>
      </c>
      <c r="E8" s="323" t="s">
        <v>1</v>
      </c>
      <c r="F8" s="323" t="s">
        <v>50</v>
      </c>
      <c r="G8" s="323" t="s">
        <v>134</v>
      </c>
      <c r="H8" s="323" t="s">
        <v>33</v>
      </c>
      <c r="I8" s="323" t="s">
        <v>5</v>
      </c>
      <c r="J8" s="323" t="s">
        <v>87</v>
      </c>
      <c r="K8" s="323" t="s">
        <v>92</v>
      </c>
      <c r="L8" s="323" t="s">
        <v>45</v>
      </c>
      <c r="M8" s="323" t="s">
        <v>5</v>
      </c>
      <c r="N8" s="323" t="s">
        <v>48</v>
      </c>
      <c r="O8" s="322" t="s">
        <v>11</v>
      </c>
      <c r="P8" s="325" t="s">
        <v>162</v>
      </c>
      <c r="Q8" s="325" t="s">
        <v>12</v>
      </c>
      <c r="R8" s="325" t="s">
        <v>8</v>
      </c>
      <c r="S8" s="325"/>
      <c r="T8" s="325"/>
      <c r="U8" s="325"/>
      <c r="V8" s="325"/>
      <c r="W8" s="325"/>
      <c r="X8" s="324" t="s">
        <v>137</v>
      </c>
      <c r="Y8" s="324" t="s">
        <v>46</v>
      </c>
      <c r="Z8" s="324" t="s">
        <v>5</v>
      </c>
      <c r="AA8" s="324" t="s">
        <v>47</v>
      </c>
      <c r="AB8" s="324" t="s">
        <v>5</v>
      </c>
      <c r="AC8" s="324" t="s">
        <v>49</v>
      </c>
      <c r="AD8" s="324" t="s">
        <v>29</v>
      </c>
      <c r="AE8" s="325" t="s">
        <v>34</v>
      </c>
      <c r="AF8" s="325" t="s">
        <v>35</v>
      </c>
      <c r="AG8" s="325" t="s">
        <v>36</v>
      </c>
      <c r="AH8" s="325" t="s">
        <v>38</v>
      </c>
      <c r="AI8" s="325" t="s">
        <v>37</v>
      </c>
      <c r="AJ8" s="325" t="s">
        <v>39</v>
      </c>
    </row>
    <row r="9" spans="1:36" s="130" customFormat="1" ht="94.5" customHeight="1" x14ac:dyDescent="0.25">
      <c r="A9" s="322"/>
      <c r="B9" s="323"/>
      <c r="C9" s="323"/>
      <c r="D9" s="323"/>
      <c r="E9" s="323"/>
      <c r="F9" s="323"/>
      <c r="G9" s="323"/>
      <c r="H9" s="323"/>
      <c r="I9" s="323"/>
      <c r="J9" s="323"/>
      <c r="K9" s="323"/>
      <c r="L9" s="323"/>
      <c r="M9" s="323"/>
      <c r="N9" s="323"/>
      <c r="O9" s="322"/>
      <c r="P9" s="323"/>
      <c r="Q9" s="323"/>
      <c r="R9" s="238" t="s">
        <v>13</v>
      </c>
      <c r="S9" s="238" t="s">
        <v>17</v>
      </c>
      <c r="T9" s="238" t="s">
        <v>28</v>
      </c>
      <c r="U9" s="238" t="s">
        <v>18</v>
      </c>
      <c r="V9" s="238" t="s">
        <v>21</v>
      </c>
      <c r="W9" s="238" t="s">
        <v>24</v>
      </c>
      <c r="X9" s="322"/>
      <c r="Y9" s="322"/>
      <c r="Z9" s="322"/>
      <c r="AA9" s="322"/>
      <c r="AB9" s="322"/>
      <c r="AC9" s="322"/>
      <c r="AD9" s="322"/>
      <c r="AE9" s="323"/>
      <c r="AF9" s="323"/>
      <c r="AG9" s="323"/>
      <c r="AH9" s="323"/>
      <c r="AI9" s="323"/>
      <c r="AJ9" s="323"/>
    </row>
    <row r="10" spans="1:36" s="136" customFormat="1" ht="407.25" customHeight="1" x14ac:dyDescent="0.25">
      <c r="A10" s="200">
        <v>7</v>
      </c>
      <c r="B10" s="209" t="s">
        <v>132</v>
      </c>
      <c r="C10" s="239" t="s">
        <v>222</v>
      </c>
      <c r="D10" s="239" t="s">
        <v>223</v>
      </c>
      <c r="E10" s="240" t="s">
        <v>224</v>
      </c>
      <c r="F10" s="209" t="s">
        <v>126</v>
      </c>
      <c r="G10" s="209">
        <v>16</v>
      </c>
      <c r="H10" s="206" t="s">
        <v>53</v>
      </c>
      <c r="I10" s="204">
        <f>IF(H10="","",IF(H10="Muy Baja",0.2,IF(H10="Baja",0.4,IF(H10="Media",0.6,IF(H10="Alta",0.8,IF(H10="Muy Alta",1,))))))</f>
        <v>0.4</v>
      </c>
      <c r="J10" s="241" t="s">
        <v>149</v>
      </c>
      <c r="K10" s="204" t="str">
        <f>IF(NOT(ISERROR(MATCH(J10,'Tabla Impacto'!$B$221:$B$223,0))),'Tabla Impacto'!$F$223&amp;"Por favor no seleccionar los criterios de impacto(Afectación Económica o presupuestal y Pérdida Reputacional)",J10)</f>
        <v xml:space="preserve">     Entre 10 y 50 SMLMV </v>
      </c>
      <c r="L10" s="206" t="str">
        <f>IF(OR(K10='Tabla Impacto'!$C$11,K10='Tabla Impacto'!$D$11),"Leve",IF(OR(K10='Tabla Impacto'!$C$12,K10='Tabla Impacto'!$D$12),"Menor",IF(OR(K10='Tabla Impacto'!$C$13,K10='Tabla Impacto'!$D$13),"Moderado",IF(OR(K10='Tabla Impacto'!$C$14,K10='Tabla Impacto'!$D$14),"Mayor",IF(OR(K10='Tabla Impacto'!$C$15,K10='Tabla Impacto'!$D$15),"Catastrófico","")))))</f>
        <v>Menor</v>
      </c>
      <c r="M10" s="204">
        <f>IF(L10="","",IF(L10="Leve",0.2,IF(L10="Menor",0.4,IF(L10="Moderado",0.6,IF(L10="Mayor",0.8,IF(L10="Catastrófico",1,))))))</f>
        <v>0.4</v>
      </c>
      <c r="N10" s="207" t="str">
        <f>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200">
        <v>7</v>
      </c>
      <c r="P10" s="201" t="s">
        <v>225</v>
      </c>
      <c r="Q10" s="202" t="s">
        <v>2</v>
      </c>
      <c r="R10" s="203" t="s">
        <v>14</v>
      </c>
      <c r="S10" s="203" t="s">
        <v>9</v>
      </c>
      <c r="T10" s="204" t="str">
        <f>IF(AND(R10="Preventivo",S10="Automático"),"50%",IF(AND(R10="Preventivo",S10="Manual"),"40%",IF(AND(R10="Detectivo",S10="Automático"),"40%",IF(AND(R10="Detectivo",S10="Manual"),"30%",IF(AND(R10="Correctivo",S10="Automático"),"35%",IF(AND(R10="Correctivo",S10="Manual"),"25%",""))))))</f>
        <v>40%</v>
      </c>
      <c r="U10" s="203" t="s">
        <v>19</v>
      </c>
      <c r="V10" s="203" t="s">
        <v>22</v>
      </c>
      <c r="W10" s="203" t="s">
        <v>119</v>
      </c>
      <c r="X10" s="205">
        <f>IFERROR(IF(Q10="Probabilidad",(I10-(+I10*T10)),IF(Q10="Impacto",I10,"")),"")</f>
        <v>0.4</v>
      </c>
      <c r="Y10" s="206" t="str">
        <f>IFERROR(IF(X10="","",IF(X10&lt;=0.2,"Muy Baja",IF(X10&lt;=0.4,"Baja",IF(X10&lt;=0.6,"Media",IF(X10&lt;=0.8,"Alta","Muy Alta"))))),"")</f>
        <v>Baja</v>
      </c>
      <c r="Z10" s="204">
        <f>+X10</f>
        <v>0.4</v>
      </c>
      <c r="AA10" s="206" t="str">
        <f>IFERROR(IF(AB10="","",IF(AB10&lt;=0.2,"Leve",IF(AB10&lt;=0.4,"Menor",IF(AB10&lt;=0.6,"Moderado",IF(AB10&lt;=0.8,"Mayor","Catastrófico"))))),"")</f>
        <v>Menor</v>
      </c>
      <c r="AB10" s="204">
        <f>IFERROR(IF(Q10="Impacto",(M10-(+M10*T10)),IF(Q10="Probabilidad",M10,"")),"")</f>
        <v>0.24</v>
      </c>
      <c r="AC10" s="207" t="str">
        <f>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203" t="s">
        <v>31</v>
      </c>
      <c r="AE10" s="329" t="s">
        <v>226</v>
      </c>
      <c r="AF10" s="201" t="s">
        <v>227</v>
      </c>
      <c r="AG10" s="208" t="s">
        <v>228</v>
      </c>
      <c r="AH10" s="331" t="s">
        <v>229</v>
      </c>
      <c r="AI10" s="326" t="s">
        <v>215</v>
      </c>
      <c r="AJ10" s="209" t="s">
        <v>41</v>
      </c>
    </row>
    <row r="11" spans="1:36" ht="151.5" hidden="1" customHeight="1" outlineLevel="1" x14ac:dyDescent="0.35">
      <c r="A11" s="242"/>
      <c r="B11" s="243"/>
      <c r="C11" s="209"/>
      <c r="D11" s="244"/>
      <c r="E11" s="209"/>
      <c r="F11" s="245"/>
      <c r="G11" s="245"/>
      <c r="H11" s="246"/>
      <c r="I11" s="247"/>
      <c r="J11" s="248"/>
      <c r="K11" s="247">
        <f>IF(NOT(ISERROR(MATCH(J11,_xlfn.ANCHORARRAY(E22),0))),I24&amp;"Por favor no seleccionar los criterios de impacto",J11)</f>
        <v>0</v>
      </c>
      <c r="L11" s="246"/>
      <c r="M11" s="247"/>
      <c r="N11" s="249"/>
      <c r="O11" s="210"/>
      <c r="P11" s="211"/>
      <c r="Q11" s="212" t="str">
        <f>IF(OR(R11="Preventivo",R11="Detectivo"),"Probabilidad",IF(R11="Correctivo","Impacto",""))</f>
        <v/>
      </c>
      <c r="R11" s="213"/>
      <c r="S11" s="213"/>
      <c r="T11" s="214" t="str">
        <f t="shared" ref="T11:T15" si="0">IF(AND(R11="Preventivo",S11="Automático"),"50%",IF(AND(R11="Preventivo",S11="Manual"),"40%",IF(AND(R11="Detectivo",S11="Automático"),"40%",IF(AND(R11="Detectivo",S11="Manual"),"30%",IF(AND(R11="Correctivo",S11="Automático"),"35%",IF(AND(R11="Correctivo",S11="Manual"),"25%",""))))))</f>
        <v/>
      </c>
      <c r="U11" s="213"/>
      <c r="V11" s="213"/>
      <c r="W11" s="213"/>
      <c r="X11" s="215" t="str">
        <f>IFERROR(IF(AND(Q10="Probabilidad",Q11="Probabilidad"),(Z10-(+Z10*T11)),IF(Q11="Probabilidad",(I10-(+I10*T11)),IF(Q11="Impacto",Z10,""))),"")</f>
        <v/>
      </c>
      <c r="Y11" s="216" t="str">
        <f t="shared" ref="Y11:Y69" si="1">IFERROR(IF(X11="","",IF(X11&lt;=0.2,"Muy Baja",IF(X11&lt;=0.4,"Baja",IF(X11&lt;=0.6,"Media",IF(X11&lt;=0.8,"Alta","Muy Alta"))))),"")</f>
        <v/>
      </c>
      <c r="Z11" s="214" t="str">
        <f t="shared" ref="Z11:Z15" si="2">+X11</f>
        <v/>
      </c>
      <c r="AA11" s="216" t="str">
        <f t="shared" ref="AA11:AA69" si="3">IFERROR(IF(AB11="","",IF(AB11&lt;=0.2,"Leve",IF(AB11&lt;=0.4,"Menor",IF(AB11&lt;=0.6,"Moderado",IF(AB11&lt;=0.8,"Mayor","Catastrófico"))))),"")</f>
        <v/>
      </c>
      <c r="AB11" s="214" t="str">
        <f>IFERROR(IF(AND(Q10="Impacto",Q11="Impacto"),(AB10-(+AB10*T11)),IF(Q11="Impacto",($M$10-(+$M$10*T11)),IF(Q11="Probabilidad",AB10,""))),"")</f>
        <v/>
      </c>
      <c r="AC11" s="217"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213"/>
      <c r="AE11" s="330"/>
      <c r="AF11" s="218"/>
      <c r="AG11" s="219"/>
      <c r="AH11" s="332"/>
      <c r="AI11" s="326"/>
      <c r="AJ11" s="220"/>
    </row>
    <row r="12" spans="1:36" ht="151.5" hidden="1" customHeight="1" outlineLevel="1" x14ac:dyDescent="0.35">
      <c r="A12" s="137"/>
      <c r="B12" s="116"/>
      <c r="C12" s="111"/>
      <c r="D12" s="117"/>
      <c r="E12" s="111"/>
      <c r="F12" s="118"/>
      <c r="G12" s="118"/>
      <c r="H12" s="138"/>
      <c r="I12" s="120"/>
      <c r="J12" s="121"/>
      <c r="K12" s="120">
        <f>IF(NOT(ISERROR(MATCH(J12,_xlfn.ANCHORARRAY(E23),0))),I25&amp;"Por favor no seleccionar los criterios de impacto",J12)</f>
        <v>0</v>
      </c>
      <c r="L12" s="138"/>
      <c r="M12" s="120"/>
      <c r="N12" s="139"/>
      <c r="O12" s="210"/>
      <c r="P12" s="211"/>
      <c r="Q12" s="212" t="str">
        <f>IF(OR(R12="Preventivo",R12="Detectivo"),"Probabilidad",IF(R12="Correctivo","Impacto",""))</f>
        <v/>
      </c>
      <c r="R12" s="213"/>
      <c r="S12" s="213"/>
      <c r="T12" s="214" t="str">
        <f t="shared" si="0"/>
        <v/>
      </c>
      <c r="U12" s="213"/>
      <c r="V12" s="213"/>
      <c r="W12" s="213"/>
      <c r="X12" s="215" t="str">
        <f>IFERROR(IF(AND(Q11="Probabilidad",Q12="Probabilidad"),(Z11-(+Z11*T12)),IF(AND(Q11="Impacto",Q12="Probabilidad"),(Z10-(+Z10*T12)),IF(Q12="Impacto",Z11,""))),"")</f>
        <v/>
      </c>
      <c r="Y12" s="216" t="str">
        <f t="shared" si="1"/>
        <v/>
      </c>
      <c r="Z12" s="214" t="str">
        <f t="shared" si="2"/>
        <v/>
      </c>
      <c r="AA12" s="216" t="str">
        <f t="shared" si="3"/>
        <v/>
      </c>
      <c r="AB12" s="214" t="str">
        <f>IFERROR(IF(AND(Q11="Impacto",Q12="Impacto"),(AB11-(+AB11*T12)),IF(AND(Q11="Probabilidad",Q12="Impacto"),(AB10-(+AB10*T12)),IF(Q12="Probabilidad",AB11,""))),"")</f>
        <v/>
      </c>
      <c r="AC12" s="217" t="str">
        <f t="shared" si="4"/>
        <v/>
      </c>
      <c r="AD12" s="213"/>
      <c r="AE12" s="220"/>
      <c r="AF12" s="220"/>
      <c r="AG12" s="221"/>
      <c r="AH12" s="221"/>
      <c r="AI12" s="220"/>
      <c r="AJ12" s="220"/>
    </row>
    <row r="13" spans="1:36" ht="151.5" hidden="1" customHeight="1" outlineLevel="1" x14ac:dyDescent="0.35">
      <c r="A13" s="137"/>
      <c r="B13" s="116"/>
      <c r="C13" s="111"/>
      <c r="D13" s="117"/>
      <c r="E13" s="111"/>
      <c r="F13" s="118"/>
      <c r="G13" s="118"/>
      <c r="H13" s="138"/>
      <c r="I13" s="120"/>
      <c r="J13" s="121"/>
      <c r="K13" s="120">
        <f>IF(NOT(ISERROR(MATCH(J13,_xlfn.ANCHORARRAY(E24),0))),I26&amp;"Por favor no seleccionar los criterios de impacto",J13)</f>
        <v>0</v>
      </c>
      <c r="L13" s="138"/>
      <c r="M13" s="120"/>
      <c r="N13" s="139"/>
      <c r="O13" s="210"/>
      <c r="P13" s="211"/>
      <c r="Q13" s="212" t="str">
        <f t="shared" ref="Q13:Q15" si="5">IF(OR(R13="Preventivo",R13="Detectivo"),"Probabilidad",IF(R13="Correctivo","Impacto",""))</f>
        <v/>
      </c>
      <c r="R13" s="213"/>
      <c r="S13" s="213"/>
      <c r="T13" s="214" t="str">
        <f t="shared" si="0"/>
        <v/>
      </c>
      <c r="U13" s="213"/>
      <c r="V13" s="213"/>
      <c r="W13" s="213"/>
      <c r="X13" s="215" t="str">
        <f t="shared" ref="X13:X15" si="6">IFERROR(IF(AND(Q12="Probabilidad",Q13="Probabilidad"),(Z12-(+Z12*T13)),IF(AND(Q12="Impacto",Q13="Probabilidad"),(Z11-(+Z11*T13)),IF(Q13="Impacto",Z12,""))),"")</f>
        <v/>
      </c>
      <c r="Y13" s="216" t="str">
        <f t="shared" si="1"/>
        <v/>
      </c>
      <c r="Z13" s="214" t="str">
        <f t="shared" si="2"/>
        <v/>
      </c>
      <c r="AA13" s="216" t="str">
        <f t="shared" si="3"/>
        <v/>
      </c>
      <c r="AB13" s="214" t="str">
        <f t="shared" ref="AB13:AB15" si="7">IFERROR(IF(AND(Q12="Impacto",Q13="Impacto"),(AB12-(+AB12*T13)),IF(AND(Q12="Probabilidad",Q13="Impacto"),(AB11-(+AB11*T13)),IF(Q13="Probabilidad",AB12,""))),"")</f>
        <v/>
      </c>
      <c r="AC13" s="217"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213"/>
      <c r="AE13" s="220"/>
      <c r="AF13" s="220"/>
      <c r="AG13" s="221"/>
      <c r="AH13" s="221"/>
      <c r="AI13" s="220"/>
      <c r="AJ13" s="220"/>
    </row>
    <row r="14" spans="1:36" ht="151.5" hidden="1" customHeight="1" outlineLevel="1" x14ac:dyDescent="0.35">
      <c r="A14" s="137"/>
      <c r="B14" s="116"/>
      <c r="C14" s="111"/>
      <c r="D14" s="117"/>
      <c r="E14" s="111"/>
      <c r="F14" s="118"/>
      <c r="G14" s="118"/>
      <c r="H14" s="138"/>
      <c r="I14" s="120"/>
      <c r="J14" s="121"/>
      <c r="K14" s="120">
        <f>IF(NOT(ISERROR(MATCH(J14,_xlfn.ANCHORARRAY(E25),0))),I27&amp;"Por favor no seleccionar los criterios de impacto",J14)</f>
        <v>0</v>
      </c>
      <c r="L14" s="138"/>
      <c r="M14" s="120"/>
      <c r="N14" s="139"/>
      <c r="O14" s="210"/>
      <c r="P14" s="211"/>
      <c r="Q14" s="212" t="str">
        <f t="shared" si="5"/>
        <v/>
      </c>
      <c r="R14" s="213"/>
      <c r="S14" s="213"/>
      <c r="T14" s="214" t="str">
        <f t="shared" si="0"/>
        <v/>
      </c>
      <c r="U14" s="213"/>
      <c r="V14" s="213"/>
      <c r="W14" s="213"/>
      <c r="X14" s="215" t="str">
        <f t="shared" si="6"/>
        <v/>
      </c>
      <c r="Y14" s="216" t="str">
        <f t="shared" si="1"/>
        <v/>
      </c>
      <c r="Z14" s="214" t="str">
        <f t="shared" si="2"/>
        <v/>
      </c>
      <c r="AA14" s="216" t="str">
        <f t="shared" si="3"/>
        <v/>
      </c>
      <c r="AB14" s="214" t="str">
        <f t="shared" si="7"/>
        <v/>
      </c>
      <c r="AC14" s="217" t="str">
        <f t="shared" si="4"/>
        <v/>
      </c>
      <c r="AD14" s="213"/>
      <c r="AE14" s="220"/>
      <c r="AF14" s="220"/>
      <c r="AG14" s="221"/>
      <c r="AH14" s="221"/>
      <c r="AI14" s="220"/>
      <c r="AJ14" s="220"/>
    </row>
    <row r="15" spans="1:36" ht="151.5" hidden="1" customHeight="1" outlineLevel="1" x14ac:dyDescent="0.35">
      <c r="A15" s="137"/>
      <c r="B15" s="116"/>
      <c r="C15" s="111"/>
      <c r="D15" s="117"/>
      <c r="E15" s="111"/>
      <c r="F15" s="118"/>
      <c r="G15" s="118"/>
      <c r="H15" s="138"/>
      <c r="I15" s="120"/>
      <c r="J15" s="121"/>
      <c r="K15" s="120">
        <f>IF(NOT(ISERROR(MATCH(J15,_xlfn.ANCHORARRAY(E26),0))),I28&amp;"Por favor no seleccionar los criterios de impacto",J15)</f>
        <v>0</v>
      </c>
      <c r="L15" s="138"/>
      <c r="M15" s="120"/>
      <c r="N15" s="139"/>
      <c r="O15" s="210"/>
      <c r="P15" s="211"/>
      <c r="Q15" s="212" t="str">
        <f t="shared" si="5"/>
        <v/>
      </c>
      <c r="R15" s="213"/>
      <c r="S15" s="213"/>
      <c r="T15" s="214" t="str">
        <f t="shared" si="0"/>
        <v/>
      </c>
      <c r="U15" s="213"/>
      <c r="V15" s="213"/>
      <c r="W15" s="213"/>
      <c r="X15" s="215" t="str">
        <f t="shared" si="6"/>
        <v/>
      </c>
      <c r="Y15" s="216" t="str">
        <f t="shared" si="1"/>
        <v/>
      </c>
      <c r="Z15" s="214" t="str">
        <f t="shared" si="2"/>
        <v/>
      </c>
      <c r="AA15" s="216" t="str">
        <f t="shared" si="3"/>
        <v/>
      </c>
      <c r="AB15" s="214" t="str">
        <f t="shared" si="7"/>
        <v/>
      </c>
      <c r="AC15" s="217" t="str">
        <f t="shared" si="4"/>
        <v/>
      </c>
      <c r="AD15" s="213"/>
      <c r="AE15" s="220"/>
      <c r="AF15" s="220"/>
      <c r="AG15" s="221"/>
      <c r="AH15" s="221"/>
      <c r="AI15" s="220"/>
      <c r="AJ15" s="220"/>
    </row>
    <row r="16" spans="1:36" ht="151.5" customHeight="1" collapsed="1" x14ac:dyDescent="0.35">
      <c r="A16" s="342">
        <v>8</v>
      </c>
      <c r="B16" s="326" t="s">
        <v>131</v>
      </c>
      <c r="C16" s="340" t="s">
        <v>213</v>
      </c>
      <c r="D16" s="340" t="s">
        <v>214</v>
      </c>
      <c r="E16" s="340" t="s">
        <v>231</v>
      </c>
      <c r="F16" s="326" t="s">
        <v>126</v>
      </c>
      <c r="G16" s="326">
        <v>60</v>
      </c>
      <c r="H16" s="349" t="str">
        <f>IF(G16&lt;=0,"",IF(G16&lt;=2,"Muy Baja",IF(G16&lt;=24,"Baja",IF(G16&lt;=500,"Media",IF(G16&lt;=5000,"Alta","Muy Alta")))))</f>
        <v>Media</v>
      </c>
      <c r="I16" s="351">
        <f>IF(H16="","",IF(H16="Muy Baja",0.2,IF(H16="Baja",0.4,IF(H16="Media",0.6,IF(H16="Alta",0.8,IF(H16="Muy Alta",1,))))))</f>
        <v>0.6</v>
      </c>
      <c r="J16" s="360" t="s">
        <v>148</v>
      </c>
      <c r="K16" s="204" t="str">
        <f>IF(NOT(ISERROR(MATCH(J16,'Tabla Impacto'!$B$221:$B$223,0))),'Tabla Impacto'!$F$223&amp;"Por favor no seleccionar los criterios de impacto(Afectación Económica o presupuestal y Pérdida Reputacional)",J16)</f>
        <v xml:space="preserve">     Entre 50 y 100 SMLMV </v>
      </c>
      <c r="L16" s="349" t="str">
        <f>IF(OR(K16='Tabla Impacto'!$C$11,K16='Tabla Impacto'!$D$11),"Leve",IF(OR(K16='Tabla Impacto'!$C$12,K16='Tabla Impacto'!$D$12),"Menor",IF(OR(K16='Tabla Impacto'!$C$13,K16='Tabla Impacto'!$D$13),"Moderado",IF(OR(K16='Tabla Impacto'!$C$14,K16='Tabla Impacto'!$D$14),"Mayor",IF(OR(K16='Tabla Impacto'!$C$15,K16='Tabla Impacto'!$D$15),"Catastrófico","")))))</f>
        <v>Moderado</v>
      </c>
      <c r="M16" s="351">
        <f>IF(L16="","",IF(L16="Leve",0.2,IF(L16="Menor",0.4,IF(L16="Moderado",0.6,IF(L16="Mayor",0.8,IF(L16="Catastrófico",1,))))))</f>
        <v>0.6</v>
      </c>
      <c r="N16" s="358" t="str">
        <f>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342">
        <v>8</v>
      </c>
      <c r="P16" s="343" t="s">
        <v>230</v>
      </c>
      <c r="Q16" s="361" t="str">
        <f>IF(OR(R16="Preventivo",R16="Detectivo"),"Probabilidad",IF(R16="Correctivo","Impacto",""))</f>
        <v>Probabilidad</v>
      </c>
      <c r="R16" s="350" t="s">
        <v>14</v>
      </c>
      <c r="S16" s="350" t="s">
        <v>9</v>
      </c>
      <c r="T16" s="351" t="str">
        <f>IF(AND(R16="Preventivo",S16="Automático"),"50%",IF(AND(R16="Preventivo",S16="Manual"),"40%",IF(AND(R16="Detectivo",S16="Automático"),"40%",IF(AND(R16="Detectivo",S16="Manual"),"30%",IF(AND(R16="Correctivo",S16="Automático"),"35%",IF(AND(R16="Correctivo",S16="Manual"),"25%",""))))))</f>
        <v>40%</v>
      </c>
      <c r="U16" s="350" t="s">
        <v>19</v>
      </c>
      <c r="V16" s="350" t="s">
        <v>22</v>
      </c>
      <c r="W16" s="350" t="s">
        <v>119</v>
      </c>
      <c r="X16" s="205">
        <f>IFERROR(IF(Q16="Probabilidad",(I16-(+I16*T16)),IF(Q16="Impacto",I16,"")),"")</f>
        <v>0.36</v>
      </c>
      <c r="Y16" s="349" t="str">
        <f>IFERROR(IF(X16="","",IF(X16&lt;=0.2,"Muy Baja",IF(X16&lt;=0.4,"Baja",IF(X16&lt;=0.6,"Media",IF(X16&lt;=0.8,"Alta","Muy Alta"))))),"")</f>
        <v>Baja</v>
      </c>
      <c r="Z16" s="351">
        <f>+X16</f>
        <v>0.36</v>
      </c>
      <c r="AA16" s="349" t="str">
        <f>IFERROR(IF(AB16="","",IF(AB16&lt;=0.2,"Leve",IF(AB16&lt;=0.4,"Menor",IF(AB16&lt;=0.6,"Moderado",IF(AB16&lt;=0.8,"Mayor","Catastrófico"))))),"")</f>
        <v>Moderado</v>
      </c>
      <c r="AB16" s="351">
        <f>IFERROR(IF(Q16="Impacto",(M16-(+M16*T16)),IF(Q16="Probabilidad",M16,"")),"")</f>
        <v>0.6</v>
      </c>
      <c r="AC16" s="358"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350" t="s">
        <v>32</v>
      </c>
      <c r="AE16" s="345" t="s">
        <v>226</v>
      </c>
      <c r="AF16" s="347" t="s">
        <v>227</v>
      </c>
      <c r="AG16" s="327" t="s">
        <v>228</v>
      </c>
      <c r="AH16" s="331" t="s">
        <v>229</v>
      </c>
      <c r="AI16" s="326" t="s">
        <v>215</v>
      </c>
      <c r="AJ16" s="326" t="s">
        <v>41</v>
      </c>
    </row>
    <row r="17" spans="1:36" ht="182.25" customHeight="1" x14ac:dyDescent="0.35">
      <c r="A17" s="342"/>
      <c r="B17" s="326"/>
      <c r="C17" s="341"/>
      <c r="D17" s="341"/>
      <c r="E17" s="341"/>
      <c r="F17" s="326"/>
      <c r="G17" s="326"/>
      <c r="H17" s="349"/>
      <c r="I17" s="351"/>
      <c r="J17" s="360"/>
      <c r="K17" s="204">
        <f>IF(NOT(ISERROR(MATCH(J17,_xlfn.ANCHORARRAY(E28),0))),I30&amp;"Por favor no seleccionar los criterios de impacto",J17)</f>
        <v>0</v>
      </c>
      <c r="L17" s="349"/>
      <c r="M17" s="351"/>
      <c r="N17" s="358"/>
      <c r="O17" s="342"/>
      <c r="P17" s="344"/>
      <c r="Q17" s="361"/>
      <c r="R17" s="350"/>
      <c r="S17" s="350"/>
      <c r="T17" s="351"/>
      <c r="U17" s="350"/>
      <c r="V17" s="350"/>
      <c r="W17" s="350"/>
      <c r="X17" s="205" t="str">
        <f>IFERROR(IF(AND(Q16="Probabilidad",Q17="Probabilidad"),(Z16-(+Z16*T17)),IF(Q17="Probabilidad",(I16-(+I16*T17)),IF(Q17="Impacto",Z16,""))),"")</f>
        <v/>
      </c>
      <c r="Y17" s="349"/>
      <c r="Z17" s="351"/>
      <c r="AA17" s="349"/>
      <c r="AB17" s="351"/>
      <c r="AC17" s="358"/>
      <c r="AD17" s="350"/>
      <c r="AE17" s="346"/>
      <c r="AF17" s="348"/>
      <c r="AG17" s="327"/>
      <c r="AH17" s="332"/>
      <c r="AI17" s="326"/>
      <c r="AJ17" s="326"/>
    </row>
    <row r="18" spans="1:36" ht="151.5" hidden="1" customHeight="1" outlineLevel="1" x14ac:dyDescent="0.35">
      <c r="A18" s="251"/>
      <c r="B18" s="243"/>
      <c r="C18" s="243"/>
      <c r="D18" s="243"/>
      <c r="E18" s="243"/>
      <c r="F18" s="243"/>
      <c r="G18" s="243"/>
      <c r="H18" s="252"/>
      <c r="I18" s="253"/>
      <c r="J18" s="254"/>
      <c r="K18" s="253">
        <f>IF(NOT(ISERROR(MATCH(J18,_xlfn.ANCHORARRAY(E29),0))),I31&amp;"Por favor no seleccionar los criterios de impacto",J18)</f>
        <v>0</v>
      </c>
      <c r="L18" s="252"/>
      <c r="M18" s="253"/>
      <c r="N18" s="255"/>
      <c r="O18" s="200">
        <v>3</v>
      </c>
      <c r="P18" s="326"/>
      <c r="Q18" s="212" t="str">
        <f>IF(OR(R18="Preventivo",R18="Detectivo"),"Probabilidad",IF(R18="Correctivo","Impacto",""))</f>
        <v/>
      </c>
      <c r="R18" s="213"/>
      <c r="S18" s="213"/>
      <c r="T18" s="214" t="str">
        <f t="shared" ref="T18:T21" si="8">IF(AND(R18="Preventivo",S18="Automático"),"50%",IF(AND(R18="Preventivo",S18="Manual"),"40%",IF(AND(R18="Detectivo",S18="Automático"),"40%",IF(AND(R18="Detectivo",S18="Manual"),"30%",IF(AND(R18="Correctivo",S18="Automático"),"35%",IF(AND(R18="Correctivo",S18="Manual"),"25%",""))))))</f>
        <v/>
      </c>
      <c r="U18" s="213"/>
      <c r="V18" s="213"/>
      <c r="W18" s="213"/>
      <c r="X18" s="215" t="str">
        <f>IFERROR(IF(AND(Q17="Probabilidad",Q18="Probabilidad"),(Z17-(+Z17*T18)),IF(AND(Q17="Impacto",Q18="Probabilidad"),(Z16-(+Z16*T18)),IF(Q18="Impacto",Z17,""))),"")</f>
        <v/>
      </c>
      <c r="Y18" s="216" t="str">
        <f t="shared" si="1"/>
        <v/>
      </c>
      <c r="Z18" s="214" t="str">
        <f t="shared" ref="Z18:Z21" si="9">+X18</f>
        <v/>
      </c>
      <c r="AA18" s="216" t="str">
        <f t="shared" si="3"/>
        <v/>
      </c>
      <c r="AB18" s="214" t="str">
        <f>IFERROR(IF(AND(Q17="Impacto",Q18="Impacto"),(AB17-(+AB17*T18)),IF(AND(Q17="Probabilidad",Q18="Impacto"),(AB16-(+AB16*T18)),IF(Q18="Probabilidad",AB17,""))),"")</f>
        <v/>
      </c>
      <c r="AC18" s="217" t="str">
        <f t="shared" ref="AC18" si="10">IFERROR(IF(OR(AND(Y18="Muy Baja",AA18="Leve"),AND(Y18="Muy Baja",AA18="Menor"),AND(Y18="Baja",AA18="Leve")),"Bajo",IF(OR(AND(Y18="Muy baja",AA18="Moderado"),AND(Y18="Baja",AA18="Menor"),AND(Y18="Baja",AA18="Moderado"),AND(Y18="Media",AA18="Leve"),AND(Y18="Media",AA18="Menor"),AND(Y18="Media",AA18="Moderado"),AND(Y18="Alta",AA18="Leve"),AND(Y18="Alta",AA18="Menor")),"Moderado",IF(OR(AND(Y18="Muy Baja",AA18="Mayor"),AND(Y18="Baja",AA18="Mayor"),AND(Y18="Media",AA18="Mayor"),AND(Y18="Alta",AA18="Moderado"),AND(Y18="Alta",AA18="Mayor"),AND(Y18="Muy Alta",AA18="Leve"),AND(Y18="Muy Alta",AA18="Menor"),AND(Y18="Muy Alta",AA18="Moderado"),AND(Y18="Muy Alta",AA18="Mayor")),"Alto",IF(OR(AND(Y18="Muy Baja",AA18="Catastrófico"),AND(Y18="Baja",AA18="Catastrófico"),AND(Y18="Media",AA18="Catastrófico"),AND(Y18="Alta",AA18="Catastrófico"),AND(Y18="Muy Alta",AA18="Catastrófico")),"Extremo","")))),"")</f>
        <v/>
      </c>
      <c r="AD18" s="213"/>
      <c r="AE18" s="220"/>
      <c r="AF18" s="220"/>
      <c r="AG18" s="221"/>
      <c r="AH18" s="221"/>
      <c r="AI18" s="220"/>
      <c r="AJ18" s="220"/>
    </row>
    <row r="19" spans="1:36" ht="151.5" hidden="1" customHeight="1" outlineLevel="1" x14ac:dyDescent="0.35">
      <c r="A19" s="251"/>
      <c r="B19" s="243"/>
      <c r="C19" s="256"/>
      <c r="D19" s="256"/>
      <c r="E19" s="256"/>
      <c r="F19" s="256"/>
      <c r="G19" s="243"/>
      <c r="H19" s="252"/>
      <c r="I19" s="253"/>
      <c r="J19" s="254"/>
      <c r="K19" s="253">
        <f>IF(NOT(ISERROR(MATCH(J19,_xlfn.ANCHORARRAY(E30),0))),I32&amp;"Por favor no seleccionar los criterios de impacto",J19)</f>
        <v>0</v>
      </c>
      <c r="L19" s="252"/>
      <c r="M19" s="253"/>
      <c r="N19" s="255"/>
      <c r="O19" s="200">
        <v>4</v>
      </c>
      <c r="P19" s="326"/>
      <c r="Q19" s="212" t="str">
        <f t="shared" ref="Q19:Q21" si="11">IF(OR(R19="Preventivo",R19="Detectivo"),"Probabilidad",IF(R19="Correctivo","Impacto",""))</f>
        <v/>
      </c>
      <c r="R19" s="213"/>
      <c r="S19" s="213"/>
      <c r="T19" s="214" t="str">
        <f t="shared" si="8"/>
        <v/>
      </c>
      <c r="U19" s="213"/>
      <c r="V19" s="213"/>
      <c r="W19" s="213"/>
      <c r="X19" s="215" t="str">
        <f t="shared" ref="X19:X21" si="12">IFERROR(IF(AND(Q18="Probabilidad",Q19="Probabilidad"),(Z18-(+Z18*T19)),IF(AND(Q18="Impacto",Q19="Probabilidad"),(Z17-(+Z17*T19)),IF(Q19="Impacto",Z18,""))),"")</f>
        <v/>
      </c>
      <c r="Y19" s="216" t="str">
        <f t="shared" si="1"/>
        <v/>
      </c>
      <c r="Z19" s="214" t="str">
        <f t="shared" si="9"/>
        <v/>
      </c>
      <c r="AA19" s="216" t="str">
        <f t="shared" si="3"/>
        <v/>
      </c>
      <c r="AB19" s="214" t="str">
        <f t="shared" ref="AB19:AB21" si="13">IFERROR(IF(AND(Q18="Impacto",Q19="Impacto"),(AB18-(+AB18*T19)),IF(AND(Q18="Probabilidad",Q19="Impacto"),(AB17-(+AB17*T19)),IF(Q19="Probabilidad",AB18,""))),"")</f>
        <v/>
      </c>
      <c r="AC19" s="217"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213"/>
      <c r="AE19" s="220"/>
      <c r="AF19" s="220"/>
      <c r="AG19" s="221"/>
      <c r="AH19" s="221"/>
      <c r="AI19" s="220"/>
      <c r="AJ19" s="220"/>
    </row>
    <row r="20" spans="1:36" ht="151.5" hidden="1" customHeight="1" outlineLevel="1" x14ac:dyDescent="0.35">
      <c r="A20" s="251"/>
      <c r="B20" s="243"/>
      <c r="C20" s="243"/>
      <c r="D20" s="243"/>
      <c r="E20" s="243"/>
      <c r="F20" s="243"/>
      <c r="G20" s="243"/>
      <c r="H20" s="252"/>
      <c r="I20" s="253"/>
      <c r="J20" s="254"/>
      <c r="K20" s="253">
        <f>IF(NOT(ISERROR(MATCH(J20,_xlfn.ANCHORARRAY(E31),0))),I33&amp;"Por favor no seleccionar los criterios de impacto",J20)</f>
        <v>0</v>
      </c>
      <c r="L20" s="252"/>
      <c r="M20" s="253"/>
      <c r="N20" s="255"/>
      <c r="O20" s="200">
        <v>5</v>
      </c>
      <c r="P20" s="257"/>
      <c r="Q20" s="212" t="str">
        <f t="shared" si="11"/>
        <v/>
      </c>
      <c r="R20" s="213"/>
      <c r="S20" s="213"/>
      <c r="T20" s="214" t="str">
        <f t="shared" si="8"/>
        <v/>
      </c>
      <c r="U20" s="213"/>
      <c r="V20" s="213"/>
      <c r="W20" s="213"/>
      <c r="X20" s="215" t="str">
        <f t="shared" si="12"/>
        <v/>
      </c>
      <c r="Y20" s="216" t="str">
        <f t="shared" si="1"/>
        <v/>
      </c>
      <c r="Z20" s="214" t="str">
        <f t="shared" si="9"/>
        <v/>
      </c>
      <c r="AA20" s="216" t="str">
        <f t="shared" si="3"/>
        <v/>
      </c>
      <c r="AB20" s="214" t="str">
        <f t="shared" si="13"/>
        <v/>
      </c>
      <c r="AC20" s="217"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213"/>
      <c r="AE20" s="220"/>
      <c r="AF20" s="220"/>
      <c r="AG20" s="221"/>
      <c r="AH20" s="221"/>
      <c r="AI20" s="220"/>
      <c r="AJ20" s="220"/>
    </row>
    <row r="21" spans="1:36" ht="20.25" hidden="1" customHeight="1" outlineLevel="1" x14ac:dyDescent="0.35">
      <c r="A21" s="251"/>
      <c r="B21" s="243"/>
      <c r="C21" s="256"/>
      <c r="D21" s="256"/>
      <c r="E21" s="256"/>
      <c r="F21" s="256"/>
      <c r="G21" s="243"/>
      <c r="H21" s="252"/>
      <c r="I21" s="253"/>
      <c r="J21" s="254"/>
      <c r="K21" s="253">
        <f>IF(NOT(ISERROR(MATCH(J21,_xlfn.ANCHORARRAY(E32),0))),I34&amp;"Por favor no seleccionar los criterios de impacto",J21)</f>
        <v>0</v>
      </c>
      <c r="L21" s="252"/>
      <c r="M21" s="253"/>
      <c r="N21" s="255"/>
      <c r="O21" s="200">
        <v>6</v>
      </c>
      <c r="P21" s="257"/>
      <c r="Q21" s="212" t="str">
        <f t="shared" si="11"/>
        <v/>
      </c>
      <c r="R21" s="213"/>
      <c r="S21" s="213"/>
      <c r="T21" s="214" t="str">
        <f t="shared" si="8"/>
        <v/>
      </c>
      <c r="U21" s="213"/>
      <c r="V21" s="213"/>
      <c r="W21" s="213"/>
      <c r="X21" s="215" t="str">
        <f t="shared" si="12"/>
        <v/>
      </c>
      <c r="Y21" s="216" t="str">
        <f t="shared" si="1"/>
        <v/>
      </c>
      <c r="Z21" s="214" t="str">
        <f t="shared" si="9"/>
        <v/>
      </c>
      <c r="AA21" s="216" t="str">
        <f t="shared" si="3"/>
        <v/>
      </c>
      <c r="AB21" s="214" t="str">
        <f t="shared" si="13"/>
        <v/>
      </c>
      <c r="AC21" s="217" t="str">
        <f t="shared" si="14"/>
        <v/>
      </c>
      <c r="AD21" s="213"/>
      <c r="AE21" s="220"/>
      <c r="AF21" s="220"/>
      <c r="AG21" s="221"/>
      <c r="AH21" s="221"/>
      <c r="AI21" s="220"/>
      <c r="AJ21" s="220"/>
    </row>
    <row r="22" spans="1:36" ht="309.75" customHeight="1" collapsed="1" x14ac:dyDescent="0.35">
      <c r="A22" s="200">
        <v>9</v>
      </c>
      <c r="B22" s="209" t="s">
        <v>131</v>
      </c>
      <c r="C22" s="362" t="s">
        <v>232</v>
      </c>
      <c r="D22" s="362" t="s">
        <v>233</v>
      </c>
      <c r="E22" s="362" t="s">
        <v>234</v>
      </c>
      <c r="F22" s="209" t="s">
        <v>126</v>
      </c>
      <c r="G22" s="209">
        <v>16</v>
      </c>
      <c r="H22" s="206" t="str">
        <f>IF(G22&lt;=0,"",IF(G22&lt;=2,"Muy Baja",IF(G22&lt;=24,"Baja",IF(G22&lt;=500,"Media",IF(G22&lt;=5000,"Alta","Muy Alta")))))</f>
        <v>Baja</v>
      </c>
      <c r="I22" s="204">
        <f>IF(H22="","",IF(H22="Muy Baja",0.2,IF(H22="Baja",0.4,IF(H22="Media",0.6,IF(H22="Alta",0.8,IF(H22="Muy Alta",1,))))))</f>
        <v>0.4</v>
      </c>
      <c r="J22" s="241" t="s">
        <v>149</v>
      </c>
      <c r="K22" s="328" t="str">
        <f>IF(NOT(ISERROR(MATCH(J22,'Tabla Impacto'!$B$221:$B$223,0))),'Tabla Impacto'!$F$223&amp;"Por favor no seleccionar los criterios de impacto(Afectación Económica o presupuestal y Pérdida Reputacional)",J22)</f>
        <v xml:space="preserve">     Entre 10 y 50 SMLMV </v>
      </c>
      <c r="L22" s="206" t="str">
        <f>IF(OR(K22='Tabla Impacto'!$C$11,K22='Tabla Impacto'!$D$11),"Leve",IF(OR(K22='Tabla Impacto'!$C$12,K22='Tabla Impacto'!$D$12),"Menor",IF(OR(K22='Tabla Impacto'!$C$13,K22='Tabla Impacto'!$D$13),"Moderado",IF(OR(K22='Tabla Impacto'!$C$14,K22='Tabla Impacto'!$D$14),"Mayor",IF(OR(K22='Tabla Impacto'!$C$15,K22='Tabla Impacto'!$D$15),"Catastrófico","")))))</f>
        <v>Menor</v>
      </c>
      <c r="M22" s="204">
        <f>IF(L22="","",IF(L22="Leve",0.2,IF(L22="Menor",0.4,IF(L22="Moderado",0.6,IF(L22="Mayor",0.8,IF(L22="Catastrófico",1,))))))</f>
        <v>0.4</v>
      </c>
      <c r="N22" s="207" t="str">
        <f>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Moderado</v>
      </c>
      <c r="O22" s="200">
        <v>9</v>
      </c>
      <c r="P22" s="363" t="s">
        <v>235</v>
      </c>
      <c r="Q22" s="202" t="s">
        <v>2</v>
      </c>
      <c r="R22" s="203" t="s">
        <v>15</v>
      </c>
      <c r="S22" s="203" t="s">
        <v>9</v>
      </c>
      <c r="T22" s="204" t="str">
        <f>IF(AND(R22="Preventivo",S22="Automático"),"50%",IF(AND(R22="Preventivo",S22="Manual"),"40%",IF(AND(R22="Detectivo",S22="Automático"),"40%",IF(AND(R22="Detectivo",S22="Manual"),"30%",IF(AND(R22="Correctivo",S22="Automático"),"35%",IF(AND(R22="Correctivo",S22="Manual"),"25%",""))))))</f>
        <v>30%</v>
      </c>
      <c r="U22" s="203" t="s">
        <v>19</v>
      </c>
      <c r="V22" s="203" t="s">
        <v>22</v>
      </c>
      <c r="W22" s="203" t="s">
        <v>119</v>
      </c>
      <c r="X22" s="205">
        <f>IFERROR(IF(Q22="Probabilidad",(I22-(+I22*T22)),IF(Q22="Impacto",I22,"")),"")</f>
        <v>0.4</v>
      </c>
      <c r="Y22" s="206" t="str">
        <f>IFERROR(IF(X22="","",IF(X22&lt;=0.2,"Muy Baja",IF(X22&lt;=0.4,"Baja",IF(X22&lt;=0.6,"Media",IF(X22&lt;=0.8,"Alta","Muy Alta"))))),"")</f>
        <v>Baja</v>
      </c>
      <c r="Z22" s="204">
        <f>+X22</f>
        <v>0.4</v>
      </c>
      <c r="AA22" s="206" t="str">
        <f>IFERROR(IF(AB22="","",IF(AB22&lt;=0.2,"Leve",IF(AB22&lt;=0.4,"Menor",IF(AB22&lt;=0.6,"Moderado",IF(AB22&lt;=0.8,"Mayor","Catastrófico"))))),"")</f>
        <v>Menor</v>
      </c>
      <c r="AB22" s="204">
        <f>IFERROR(IF(Q22="Impacto",(M22-(+M22*T22)),IF(Q22="Probabilidad",M22,"")),"")</f>
        <v>0.28000000000000003</v>
      </c>
      <c r="AC22" s="207"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Moderado</v>
      </c>
      <c r="AD22" s="203" t="s">
        <v>135</v>
      </c>
      <c r="AE22" s="228" t="s">
        <v>236</v>
      </c>
      <c r="AF22" s="229" t="s">
        <v>227</v>
      </c>
      <c r="AG22" s="327" t="s">
        <v>228</v>
      </c>
      <c r="AH22" s="331" t="s">
        <v>229</v>
      </c>
      <c r="AI22" s="326" t="s">
        <v>215</v>
      </c>
      <c r="AJ22" s="209" t="s">
        <v>41</v>
      </c>
    </row>
    <row r="23" spans="1:36" ht="151.5" hidden="1" customHeight="1" outlineLevel="1" x14ac:dyDescent="0.35">
      <c r="A23" s="200"/>
      <c r="B23" s="220"/>
      <c r="C23" s="362"/>
      <c r="D23" s="362"/>
      <c r="E23" s="362"/>
      <c r="F23" s="220"/>
      <c r="G23" s="220"/>
      <c r="H23" s="216"/>
      <c r="I23" s="214"/>
      <c r="J23" s="259"/>
      <c r="K23" s="328">
        <f t="shared" ref="K23:K26" si="15">IF(NOT(ISERROR(MATCH(J23,_xlfn.ANCHORARRAY(E34),0))),I36&amp;"Por favor no seleccionar los criterios de impacto",J23)</f>
        <v>0</v>
      </c>
      <c r="L23" s="216"/>
      <c r="M23" s="214"/>
      <c r="N23" s="217"/>
      <c r="O23" s="210">
        <v>2</v>
      </c>
      <c r="P23" s="364"/>
      <c r="Q23" s="212" t="str">
        <f>IF(OR(R23="Preventivo",R23="Detectivo"),"Probabilidad",IF(R23="Correctivo","Impacto",""))</f>
        <v/>
      </c>
      <c r="R23" s="213"/>
      <c r="S23" s="213"/>
      <c r="T23" s="214" t="str">
        <f t="shared" ref="T23:T27" si="16">IF(AND(R23="Preventivo",S23="Automático"),"50%",IF(AND(R23="Preventivo",S23="Manual"),"40%",IF(AND(R23="Detectivo",S23="Automático"),"40%",IF(AND(R23="Detectivo",S23="Manual"),"30%",IF(AND(R23="Correctivo",S23="Automático"),"35%",IF(AND(R23="Correctivo",S23="Manual"),"25%",""))))))</f>
        <v/>
      </c>
      <c r="U23" s="213"/>
      <c r="V23" s="213"/>
      <c r="W23" s="213"/>
      <c r="X23" s="260" t="str">
        <f>IFERROR(IF(AND(Q22="Probabilidad",Q23="Probabilidad"),(Z22-(+Z22*T23)),IF(Q23="Probabilidad",(I22-(+I22*T23)),IF(Q23="Impacto",Z22,""))),"")</f>
        <v/>
      </c>
      <c r="Y23" s="216" t="str">
        <f t="shared" si="1"/>
        <v/>
      </c>
      <c r="Z23" s="214" t="str">
        <f t="shared" ref="Z23:Z27" si="17">+X23</f>
        <v/>
      </c>
      <c r="AA23" s="216" t="str">
        <f t="shared" si="3"/>
        <v/>
      </c>
      <c r="AB23" s="214" t="str">
        <f>IFERROR(IF(AND(Q22="Impacto",Q23="Impacto"),(AB16-(+AB16*T23)),IF(Q23="Impacto",($M$22-(+$M$22*T23)),IF(Q23="Probabilidad",AB16,""))),"")</f>
        <v/>
      </c>
      <c r="AC23" s="217"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213"/>
      <c r="AE23" s="230"/>
      <c r="AF23" s="230"/>
      <c r="AG23" s="327"/>
      <c r="AH23" s="332"/>
      <c r="AI23" s="326"/>
      <c r="AJ23" s="220"/>
    </row>
    <row r="24" spans="1:36" ht="151.5" hidden="1" customHeight="1" outlineLevel="1" x14ac:dyDescent="0.35">
      <c r="A24" s="200"/>
      <c r="B24" s="220"/>
      <c r="C24" s="220"/>
      <c r="D24" s="220"/>
      <c r="E24" s="261"/>
      <c r="F24" s="220"/>
      <c r="G24" s="220"/>
      <c r="H24" s="216"/>
      <c r="I24" s="214"/>
      <c r="J24" s="259"/>
      <c r="K24" s="328">
        <f t="shared" si="15"/>
        <v>0</v>
      </c>
      <c r="L24" s="216"/>
      <c r="M24" s="214"/>
      <c r="N24" s="217"/>
      <c r="O24" s="210">
        <v>3</v>
      </c>
      <c r="P24" s="220"/>
      <c r="Q24" s="212" t="str">
        <f>IF(OR(R24="Preventivo",R24="Detectivo"),"Probabilidad",IF(R24="Correctivo","Impacto",""))</f>
        <v/>
      </c>
      <c r="R24" s="213"/>
      <c r="S24" s="213"/>
      <c r="T24" s="214" t="str">
        <f t="shared" si="16"/>
        <v/>
      </c>
      <c r="U24" s="213"/>
      <c r="V24" s="213"/>
      <c r="W24" s="213"/>
      <c r="X24" s="215" t="str">
        <f>IFERROR(IF(AND(Q23="Probabilidad",Q24="Probabilidad"),(Z23-(+Z23*T24)),IF(AND(Q23="Impacto",Q24="Probabilidad"),(Z22-(+Z22*T24)),IF(Q24="Impacto",Z23,""))),"")</f>
        <v/>
      </c>
      <c r="Y24" s="216" t="str">
        <f t="shared" si="1"/>
        <v/>
      </c>
      <c r="Z24" s="214" t="str">
        <f t="shared" si="17"/>
        <v/>
      </c>
      <c r="AA24" s="216" t="str">
        <f t="shared" si="3"/>
        <v/>
      </c>
      <c r="AB24" s="214" t="str">
        <f>IFERROR(IF(AND(Q23="Impacto",Q24="Impacto"),(AB23-(+AB23*T24)),IF(AND(Q23="Probabilidad",Q24="Impacto"),(AB22-(+AB22*T24)),IF(Q24="Probabilidad",AB23,""))),"")</f>
        <v/>
      </c>
      <c r="AC24" s="217" t="str">
        <f t="shared" si="18"/>
        <v/>
      </c>
      <c r="AD24" s="213"/>
      <c r="AE24" s="220"/>
      <c r="AF24" s="220"/>
      <c r="AG24" s="221"/>
      <c r="AH24" s="221"/>
      <c r="AI24" s="220"/>
      <c r="AJ24" s="220"/>
    </row>
    <row r="25" spans="1:36" ht="151.5" hidden="1" customHeight="1" outlineLevel="1" x14ac:dyDescent="0.35">
      <c r="A25" s="200"/>
      <c r="B25" s="220"/>
      <c r="C25" s="220"/>
      <c r="D25" s="220"/>
      <c r="E25" s="261"/>
      <c r="F25" s="220"/>
      <c r="G25" s="220"/>
      <c r="H25" s="216"/>
      <c r="I25" s="214"/>
      <c r="J25" s="259"/>
      <c r="K25" s="328">
        <f t="shared" si="15"/>
        <v>0</v>
      </c>
      <c r="L25" s="216"/>
      <c r="M25" s="214"/>
      <c r="N25" s="217"/>
      <c r="O25" s="210">
        <v>4</v>
      </c>
      <c r="P25" s="220"/>
      <c r="Q25" s="212" t="str">
        <f t="shared" ref="Q25:Q27" si="19">IF(OR(R25="Preventivo",R25="Detectivo"),"Probabilidad",IF(R25="Correctivo","Impacto",""))</f>
        <v/>
      </c>
      <c r="R25" s="213"/>
      <c r="S25" s="213"/>
      <c r="T25" s="214" t="str">
        <f t="shared" si="16"/>
        <v/>
      </c>
      <c r="U25" s="213"/>
      <c r="V25" s="213"/>
      <c r="W25" s="213"/>
      <c r="X25" s="215" t="str">
        <f t="shared" ref="X25:X27" si="20">IFERROR(IF(AND(Q24="Probabilidad",Q25="Probabilidad"),(Z24-(+Z24*T25)),IF(AND(Q24="Impacto",Q25="Probabilidad"),(Z23-(+Z23*T25)),IF(Q25="Impacto",Z24,""))),"")</f>
        <v/>
      </c>
      <c r="Y25" s="216" t="str">
        <f t="shared" si="1"/>
        <v/>
      </c>
      <c r="Z25" s="214" t="str">
        <f t="shared" si="17"/>
        <v/>
      </c>
      <c r="AA25" s="216" t="str">
        <f t="shared" si="3"/>
        <v/>
      </c>
      <c r="AB25" s="214" t="str">
        <f t="shared" ref="AB25:AB27" si="21">IFERROR(IF(AND(Q24="Impacto",Q25="Impacto"),(AB24-(+AB24*T25)),IF(AND(Q24="Probabilidad",Q25="Impacto"),(AB23-(+AB23*T25)),IF(Q25="Probabilidad",AB24,""))),"")</f>
        <v/>
      </c>
      <c r="AC25" s="217"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213"/>
      <c r="AE25" s="220"/>
      <c r="AF25" s="220"/>
      <c r="AG25" s="221"/>
      <c r="AH25" s="221"/>
      <c r="AI25" s="220"/>
      <c r="AJ25" s="220"/>
    </row>
    <row r="26" spans="1:36" ht="151.5" hidden="1" customHeight="1" outlineLevel="1" x14ac:dyDescent="0.35">
      <c r="A26" s="200"/>
      <c r="B26" s="220"/>
      <c r="C26" s="220"/>
      <c r="D26" s="220"/>
      <c r="E26" s="261"/>
      <c r="F26" s="220"/>
      <c r="G26" s="220"/>
      <c r="H26" s="216"/>
      <c r="I26" s="214"/>
      <c r="J26" s="259"/>
      <c r="K26" s="328">
        <f t="shared" si="15"/>
        <v>0</v>
      </c>
      <c r="L26" s="216"/>
      <c r="M26" s="214"/>
      <c r="N26" s="217"/>
      <c r="O26" s="210">
        <v>5</v>
      </c>
      <c r="P26" s="220"/>
      <c r="Q26" s="212" t="str">
        <f t="shared" si="19"/>
        <v/>
      </c>
      <c r="R26" s="213"/>
      <c r="S26" s="213"/>
      <c r="T26" s="214" t="str">
        <f t="shared" si="16"/>
        <v/>
      </c>
      <c r="U26" s="213"/>
      <c r="V26" s="213"/>
      <c r="W26" s="213"/>
      <c r="X26" s="215" t="str">
        <f t="shared" si="20"/>
        <v/>
      </c>
      <c r="Y26" s="216" t="str">
        <f t="shared" si="1"/>
        <v/>
      </c>
      <c r="Z26" s="214" t="str">
        <f t="shared" si="17"/>
        <v/>
      </c>
      <c r="AA26" s="216" t="str">
        <f t="shared" si="3"/>
        <v/>
      </c>
      <c r="AB26" s="214" t="str">
        <f t="shared" si="21"/>
        <v/>
      </c>
      <c r="AC26" s="217"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213"/>
      <c r="AE26" s="220"/>
      <c r="AF26" s="220"/>
      <c r="AG26" s="221"/>
      <c r="AH26" s="221"/>
      <c r="AI26" s="220"/>
      <c r="AJ26" s="220"/>
    </row>
    <row r="27" spans="1:36" ht="151.5" hidden="1" customHeight="1" outlineLevel="1" x14ac:dyDescent="0.35">
      <c r="A27" s="200"/>
      <c r="B27" s="220"/>
      <c r="C27" s="220"/>
      <c r="D27" s="220"/>
      <c r="E27" s="261"/>
      <c r="F27" s="220"/>
      <c r="G27" s="220"/>
      <c r="H27" s="216"/>
      <c r="I27" s="214"/>
      <c r="J27" s="259"/>
      <c r="K27" s="328">
        <f>IF(NOT(ISERROR(MATCH(J27,_xlfn.ANCHORARRAY(E38),0))),I40&amp;"Por favor no seleccionar los criterios de impacto",J27)</f>
        <v>0</v>
      </c>
      <c r="L27" s="216"/>
      <c r="M27" s="214"/>
      <c r="N27" s="217"/>
      <c r="O27" s="210">
        <v>6</v>
      </c>
      <c r="P27" s="220"/>
      <c r="Q27" s="212" t="str">
        <f t="shared" si="19"/>
        <v/>
      </c>
      <c r="R27" s="213"/>
      <c r="S27" s="213"/>
      <c r="T27" s="214" t="str">
        <f t="shared" si="16"/>
        <v/>
      </c>
      <c r="U27" s="213"/>
      <c r="V27" s="213"/>
      <c r="W27" s="213"/>
      <c r="X27" s="215" t="str">
        <f t="shared" si="20"/>
        <v/>
      </c>
      <c r="Y27" s="216" t="str">
        <f t="shared" si="1"/>
        <v/>
      </c>
      <c r="Z27" s="214" t="str">
        <f t="shared" si="17"/>
        <v/>
      </c>
      <c r="AA27" s="216" t="str">
        <f t="shared" si="3"/>
        <v/>
      </c>
      <c r="AB27" s="214" t="str">
        <f t="shared" si="21"/>
        <v/>
      </c>
      <c r="AC27" s="217" t="str">
        <f t="shared" si="22"/>
        <v/>
      </c>
      <c r="AD27" s="213"/>
      <c r="AE27" s="220"/>
      <c r="AF27" s="220"/>
      <c r="AG27" s="221"/>
      <c r="AH27" s="221"/>
      <c r="AI27" s="220"/>
      <c r="AJ27" s="220"/>
    </row>
    <row r="28" spans="1:36" ht="337.5" customHeight="1" collapsed="1" thickBot="1" x14ac:dyDescent="0.4">
      <c r="A28" s="200">
        <v>10</v>
      </c>
      <c r="B28" s="209" t="s">
        <v>131</v>
      </c>
      <c r="C28" s="262" t="s">
        <v>237</v>
      </c>
      <c r="D28" s="262" t="s">
        <v>238</v>
      </c>
      <c r="E28" s="262" t="s">
        <v>239</v>
      </c>
      <c r="F28" s="209" t="s">
        <v>123</v>
      </c>
      <c r="G28" s="209">
        <v>32</v>
      </c>
      <c r="H28" s="206" t="str">
        <f>IF(G28&lt;=0,"",IF(G28&lt;=2,"Muy Baja",IF(G28&lt;=24,"Baja",IF(G28&lt;=500,"Media",IF(G28&lt;=5000,"Alta","Muy Alta")))))</f>
        <v>Media</v>
      </c>
      <c r="I28" s="204">
        <f>IF(H28="","",IF(H28="Muy Baja",0.2,IF(H28="Baja",0.4,IF(H28="Media",0.6,IF(H28="Alta",0.8,IF(H28="Muy Alta",1,))))))</f>
        <v>0.6</v>
      </c>
      <c r="J28" s="241" t="s">
        <v>149</v>
      </c>
      <c r="K28" s="328" t="str">
        <f>IF(NOT(ISERROR(MATCH(J28,'Tabla Impacto'!$B$221:$B$223,0))),'Tabla Impacto'!$F$223&amp;"Por favor no seleccionar los criterios de impacto(Afectación Económica o presupuestal y Pérdida Reputacional)",J28)</f>
        <v xml:space="preserve">     Entre 10 y 50 SMLMV </v>
      </c>
      <c r="L28" s="206" t="str">
        <f>IF(OR(K28='Tabla Impacto'!$C$11,K28='Tabla Impacto'!$D$11),"Leve",IF(OR(K28='Tabla Impacto'!$C$12,K28='Tabla Impacto'!$D$12),"Menor",IF(OR(K28='Tabla Impacto'!$C$13,K28='Tabla Impacto'!$D$13),"Moderado",IF(OR(K28='Tabla Impacto'!$C$14,K28='Tabla Impacto'!$D$14),"Mayor",IF(OR(K28='Tabla Impacto'!$C$15,K28='Tabla Impacto'!$D$15),"Catastrófico","")))))</f>
        <v>Menor</v>
      </c>
      <c r="M28" s="204">
        <f>IF(L28="","",IF(L28="Leve",0.2,IF(L28="Menor",0.4,IF(L28="Moderado",0.6,IF(L28="Mayor",0.8,IF(L28="Catastrófico",1,))))))</f>
        <v>0.4</v>
      </c>
      <c r="N28" s="207" t="str">
        <f>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Moderado</v>
      </c>
      <c r="O28" s="200">
        <v>10</v>
      </c>
      <c r="P28" s="263" t="s">
        <v>240</v>
      </c>
      <c r="Q28" s="202" t="s">
        <v>4</v>
      </c>
      <c r="R28" s="203" t="s">
        <v>14</v>
      </c>
      <c r="S28" s="203" t="s">
        <v>9</v>
      </c>
      <c r="T28" s="204" t="str">
        <f>IF(AND(R28="Preventivo",S28="Automático"),"50%",IF(AND(R28="Preventivo",S28="Manual"),"40%",IF(AND(R28="Detectivo",S28="Automático"),"40%",IF(AND(R28="Detectivo",S28="Manual"),"30%",IF(AND(R28="Correctivo",S28="Automático"),"35%",IF(AND(R28="Correctivo",S28="Manual"),"25%",""))))))</f>
        <v>40%</v>
      </c>
      <c r="U28" s="203" t="s">
        <v>19</v>
      </c>
      <c r="V28" s="203" t="s">
        <v>22</v>
      </c>
      <c r="W28" s="203" t="s">
        <v>119</v>
      </c>
      <c r="X28" s="205">
        <f>IFERROR(IF(Q28="Probabilidad",(I28-(+I28*T28)),IF(Q28="Impacto",I28,"")),"")</f>
        <v>0.36</v>
      </c>
      <c r="Y28" s="206" t="str">
        <f>IFERROR(IF(X28="","",IF(X28&lt;=0.2,"Muy Baja",IF(X28&lt;=0.4,"Baja",IF(X28&lt;=0.6,"Media",IF(X28&lt;=0.8,"Alta","Muy Alta"))))),"")</f>
        <v>Baja</v>
      </c>
      <c r="Z28" s="204">
        <f>+X28</f>
        <v>0.36</v>
      </c>
      <c r="AA28" s="206" t="str">
        <f>IFERROR(IF(AB28="","",IF(AB28&lt;=0.2,"Leve",IF(AB28&lt;=0.4,"Menor",IF(AB28&lt;=0.6,"Moderado",IF(AB28&lt;=0.8,"Mayor","Catastrófico"))))),"")</f>
        <v>Menor</v>
      </c>
      <c r="AB28" s="204">
        <f>IFERROR(IF(Q28="Impacto",(M28-(+M28*T28)),IF(Q28="Probabilidad",M28,"")),"")</f>
        <v>0.4</v>
      </c>
      <c r="AC28" s="207"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Moderado</v>
      </c>
      <c r="AD28" s="203" t="s">
        <v>135</v>
      </c>
      <c r="AE28" s="228" t="s">
        <v>236</v>
      </c>
      <c r="AF28" s="229" t="s">
        <v>227</v>
      </c>
      <c r="AG28" s="327" t="s">
        <v>228</v>
      </c>
      <c r="AH28" s="331" t="s">
        <v>229</v>
      </c>
      <c r="AI28" s="326" t="s">
        <v>215</v>
      </c>
      <c r="AJ28" s="209" t="s">
        <v>41</v>
      </c>
    </row>
    <row r="29" spans="1:36" ht="151.5" hidden="1" customHeight="1" outlineLevel="1" x14ac:dyDescent="0.35">
      <c r="A29" s="210"/>
      <c r="B29" s="220"/>
      <c r="C29" s="230"/>
      <c r="D29" s="230"/>
      <c r="E29" s="230"/>
      <c r="F29" s="220"/>
      <c r="G29" s="220"/>
      <c r="H29" s="216"/>
      <c r="I29" s="214"/>
      <c r="J29" s="259"/>
      <c r="K29" s="328">
        <f>IF(NOT(ISERROR(MATCH(J29,_xlfn.ANCHORARRAY(E40),0))),I42&amp;"Por favor no seleccionar los criterios de impacto",J29)</f>
        <v>0</v>
      </c>
      <c r="L29" s="216"/>
      <c r="M29" s="214"/>
      <c r="N29" s="217"/>
      <c r="O29" s="210">
        <v>2</v>
      </c>
      <c r="P29" s="230"/>
      <c r="Q29" s="212" t="str">
        <f>IF(OR(R29="Preventivo",R29="Detectivo"),"Probabilidad",IF(R29="Correctivo","Impacto",""))</f>
        <v/>
      </c>
      <c r="R29" s="213"/>
      <c r="S29" s="213"/>
      <c r="T29" s="214" t="str">
        <f t="shared" ref="T29:T33" si="23">IF(AND(R29="Preventivo",S29="Automático"),"50%",IF(AND(R29="Preventivo",S29="Manual"),"40%",IF(AND(R29="Detectivo",S29="Automático"),"40%",IF(AND(R29="Detectivo",S29="Manual"),"30%",IF(AND(R29="Correctivo",S29="Automático"),"35%",IF(AND(R29="Correctivo",S29="Manual"),"25%",""))))))</f>
        <v/>
      </c>
      <c r="U29" s="213"/>
      <c r="V29" s="213"/>
      <c r="W29" s="213"/>
      <c r="X29" s="215" t="str">
        <f>IFERROR(IF(AND(Q28="Probabilidad",Q29="Probabilidad"),(Z28-(+Z28*T29)),IF(Q29="Probabilidad",(I28-(+I28*T29)),IF(Q29="Impacto",Z28,""))),"")</f>
        <v/>
      </c>
      <c r="Y29" s="216" t="str">
        <f t="shared" si="1"/>
        <v/>
      </c>
      <c r="Z29" s="214" t="str">
        <f t="shared" ref="Z29:Z33" si="24">+X29</f>
        <v/>
      </c>
      <c r="AA29" s="216" t="str">
        <f t="shared" si="3"/>
        <v/>
      </c>
      <c r="AB29" s="214" t="str">
        <f>IFERROR(IF(AND(Q28="Impacto",Q29="Impacto"),(AB22-(+AB22*T29)),IF(Q29="Impacto",($M$28-(+$M$28*T29)),IF(Q29="Probabilidad",AB22,""))),"")</f>
        <v/>
      </c>
      <c r="AC29" s="217" t="str">
        <f t="shared" ref="AC29:AC30" si="25">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213"/>
      <c r="AE29" s="231"/>
      <c r="AF29" s="231"/>
      <c r="AG29" s="327"/>
      <c r="AH29" s="332"/>
      <c r="AI29" s="326"/>
      <c r="AJ29" s="220"/>
    </row>
    <row r="30" spans="1:36" ht="151.5" hidden="1" customHeight="1" outlineLevel="1" x14ac:dyDescent="0.35">
      <c r="A30" s="210"/>
      <c r="B30" s="220"/>
      <c r="C30" s="220"/>
      <c r="D30" s="220"/>
      <c r="E30" s="261"/>
      <c r="F30" s="220"/>
      <c r="G30" s="220"/>
      <c r="H30" s="216"/>
      <c r="I30" s="214"/>
      <c r="J30" s="259"/>
      <c r="K30" s="328">
        <f t="shared" ref="K30:K33" si="26">IF(NOT(ISERROR(MATCH(J30,_xlfn.ANCHORARRAY(E41),0))),I43&amp;"Por favor no seleccionar los criterios de impacto",J30)</f>
        <v>0</v>
      </c>
      <c r="L30" s="216"/>
      <c r="M30" s="214"/>
      <c r="N30" s="217"/>
      <c r="O30" s="210">
        <v>3</v>
      </c>
      <c r="P30" s="220"/>
      <c r="Q30" s="212" t="str">
        <f>IF(OR(R30="Preventivo",R30="Detectivo"),"Probabilidad",IF(R30="Correctivo","Impacto",""))</f>
        <v/>
      </c>
      <c r="R30" s="213"/>
      <c r="S30" s="213"/>
      <c r="T30" s="214" t="str">
        <f t="shared" si="23"/>
        <v/>
      </c>
      <c r="U30" s="213"/>
      <c r="V30" s="213"/>
      <c r="W30" s="213"/>
      <c r="X30" s="215" t="str">
        <f>IFERROR(IF(AND(Q29="Probabilidad",Q30="Probabilidad"),(Z29-(+Z29*T30)),IF(AND(Q29="Impacto",Q30="Probabilidad"),(Z28-(+Z28*T30)),IF(Q30="Impacto",Z29,""))),"")</f>
        <v/>
      </c>
      <c r="Y30" s="216" t="str">
        <f t="shared" si="1"/>
        <v/>
      </c>
      <c r="Z30" s="214" t="str">
        <f t="shared" si="24"/>
        <v/>
      </c>
      <c r="AA30" s="216" t="str">
        <f t="shared" si="3"/>
        <v/>
      </c>
      <c r="AB30" s="214" t="str">
        <f>IFERROR(IF(AND(Q29="Impacto",Q30="Impacto"),(AB29-(+AB29*T30)),IF(AND(Q29="Probabilidad",Q30="Impacto"),(AB28-(+AB28*T30)),IF(Q30="Probabilidad",AB29,""))),"")</f>
        <v/>
      </c>
      <c r="AC30" s="217" t="str">
        <f t="shared" si="25"/>
        <v/>
      </c>
      <c r="AD30" s="213"/>
      <c r="AE30" s="220"/>
      <c r="AF30" s="220"/>
      <c r="AG30" s="221"/>
      <c r="AH30" s="221"/>
      <c r="AI30" s="220"/>
      <c r="AJ30" s="220"/>
    </row>
    <row r="31" spans="1:36" ht="151.5" hidden="1" customHeight="1" outlineLevel="1" x14ac:dyDescent="0.35">
      <c r="A31" s="210"/>
      <c r="B31" s="220"/>
      <c r="C31" s="220"/>
      <c r="D31" s="220"/>
      <c r="E31" s="261"/>
      <c r="F31" s="220"/>
      <c r="G31" s="220"/>
      <c r="H31" s="216"/>
      <c r="I31" s="214"/>
      <c r="J31" s="259"/>
      <c r="K31" s="328">
        <f t="shared" si="26"/>
        <v>0</v>
      </c>
      <c r="L31" s="216"/>
      <c r="M31" s="214"/>
      <c r="N31" s="217"/>
      <c r="O31" s="210">
        <v>4</v>
      </c>
      <c r="P31" s="220"/>
      <c r="Q31" s="212" t="str">
        <f t="shared" ref="Q31:Q33" si="27">IF(OR(R31="Preventivo",R31="Detectivo"),"Probabilidad",IF(R31="Correctivo","Impacto",""))</f>
        <v/>
      </c>
      <c r="R31" s="213"/>
      <c r="S31" s="213"/>
      <c r="T31" s="214" t="str">
        <f t="shared" si="23"/>
        <v/>
      </c>
      <c r="U31" s="213"/>
      <c r="V31" s="213"/>
      <c r="W31" s="213"/>
      <c r="X31" s="215" t="str">
        <f t="shared" ref="X31:X33" si="28">IFERROR(IF(AND(Q30="Probabilidad",Q31="Probabilidad"),(Z30-(+Z30*T31)),IF(AND(Q30="Impacto",Q31="Probabilidad"),(Z29-(+Z29*T31)),IF(Q31="Impacto",Z30,""))),"")</f>
        <v/>
      </c>
      <c r="Y31" s="216" t="str">
        <f t="shared" si="1"/>
        <v/>
      </c>
      <c r="Z31" s="214" t="str">
        <f t="shared" si="24"/>
        <v/>
      </c>
      <c r="AA31" s="216" t="str">
        <f t="shared" si="3"/>
        <v/>
      </c>
      <c r="AB31" s="214" t="str">
        <f t="shared" ref="AB31:AB33" si="29">IFERROR(IF(AND(Q30="Impacto",Q31="Impacto"),(AB30-(+AB30*T31)),IF(AND(Q30="Probabilidad",Q31="Impacto"),(AB29-(+AB29*T31)),IF(Q31="Probabilidad",AB30,""))),"")</f>
        <v/>
      </c>
      <c r="AC31" s="217"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213"/>
      <c r="AE31" s="220"/>
      <c r="AF31" s="220"/>
      <c r="AG31" s="221"/>
      <c r="AH31" s="221"/>
      <c r="AI31" s="220"/>
      <c r="AJ31" s="220"/>
    </row>
    <row r="32" spans="1:36" ht="151.5" hidden="1" customHeight="1" outlineLevel="1" x14ac:dyDescent="0.35">
      <c r="A32" s="210"/>
      <c r="B32" s="220"/>
      <c r="C32" s="220"/>
      <c r="D32" s="220"/>
      <c r="E32" s="261"/>
      <c r="F32" s="220"/>
      <c r="G32" s="220"/>
      <c r="H32" s="216"/>
      <c r="I32" s="214"/>
      <c r="J32" s="259"/>
      <c r="K32" s="328">
        <f t="shared" si="26"/>
        <v>0</v>
      </c>
      <c r="L32" s="216"/>
      <c r="M32" s="214"/>
      <c r="N32" s="217"/>
      <c r="O32" s="210">
        <v>5</v>
      </c>
      <c r="P32" s="220"/>
      <c r="Q32" s="212" t="str">
        <f t="shared" si="27"/>
        <v/>
      </c>
      <c r="R32" s="213"/>
      <c r="S32" s="213"/>
      <c r="T32" s="214" t="str">
        <f t="shared" si="23"/>
        <v/>
      </c>
      <c r="U32" s="213"/>
      <c r="V32" s="213"/>
      <c r="W32" s="213"/>
      <c r="X32" s="260" t="str">
        <f t="shared" si="28"/>
        <v/>
      </c>
      <c r="Y32" s="216" t="str">
        <f>IFERROR(IF(X32="","",IF(X32&lt;=0.2,"Muy Baja",IF(X32&lt;=0.4,"Baja",IF(X32&lt;=0.6,"Media",IF(X32&lt;=0.8,"Alta","Muy Alta"))))),"")</f>
        <v/>
      </c>
      <c r="Z32" s="214" t="str">
        <f t="shared" si="24"/>
        <v/>
      </c>
      <c r="AA32" s="216" t="str">
        <f t="shared" si="3"/>
        <v/>
      </c>
      <c r="AB32" s="214" t="str">
        <f t="shared" si="29"/>
        <v/>
      </c>
      <c r="AC32" s="217"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213"/>
      <c r="AE32" s="220"/>
      <c r="AF32" s="220"/>
      <c r="AG32" s="221"/>
      <c r="AH32" s="221"/>
      <c r="AI32" s="220"/>
      <c r="AJ32" s="220"/>
    </row>
    <row r="33" spans="1:36" ht="151.5" hidden="1" customHeight="1" outlineLevel="1" x14ac:dyDescent="0.35">
      <c r="A33" s="210"/>
      <c r="B33" s="220"/>
      <c r="C33" s="220"/>
      <c r="D33" s="220"/>
      <c r="E33" s="261"/>
      <c r="F33" s="220"/>
      <c r="G33" s="220"/>
      <c r="H33" s="216"/>
      <c r="I33" s="214"/>
      <c r="J33" s="259"/>
      <c r="K33" s="328">
        <f t="shared" si="26"/>
        <v>0</v>
      </c>
      <c r="L33" s="216"/>
      <c r="M33" s="214"/>
      <c r="N33" s="217"/>
      <c r="O33" s="210">
        <v>6</v>
      </c>
      <c r="P33" s="220"/>
      <c r="Q33" s="212" t="str">
        <f t="shared" si="27"/>
        <v/>
      </c>
      <c r="R33" s="213"/>
      <c r="S33" s="213"/>
      <c r="T33" s="214" t="str">
        <f t="shared" si="23"/>
        <v/>
      </c>
      <c r="U33" s="213"/>
      <c r="V33" s="213"/>
      <c r="W33" s="213"/>
      <c r="X33" s="215" t="str">
        <f t="shared" si="28"/>
        <v/>
      </c>
      <c r="Y33" s="216" t="str">
        <f t="shared" si="1"/>
        <v/>
      </c>
      <c r="Z33" s="214" t="str">
        <f t="shared" si="24"/>
        <v/>
      </c>
      <c r="AA33" s="216" t="str">
        <f t="shared" si="3"/>
        <v/>
      </c>
      <c r="AB33" s="214" t="str">
        <f t="shared" si="29"/>
        <v/>
      </c>
      <c r="AC33" s="217" t="str">
        <f t="shared" si="30"/>
        <v/>
      </c>
      <c r="AD33" s="213"/>
      <c r="AE33" s="220"/>
      <c r="AF33" s="220"/>
      <c r="AG33" s="221"/>
      <c r="AH33" s="221"/>
      <c r="AI33" s="220"/>
      <c r="AJ33" s="220"/>
    </row>
    <row r="34" spans="1:36" ht="409.5" customHeight="1" collapsed="1" x14ac:dyDescent="0.35">
      <c r="A34" s="222">
        <v>11</v>
      </c>
      <c r="B34" s="209" t="s">
        <v>133</v>
      </c>
      <c r="C34" s="365" t="s">
        <v>241</v>
      </c>
      <c r="D34" s="365" t="s">
        <v>242</v>
      </c>
      <c r="E34" s="367" t="s">
        <v>243</v>
      </c>
      <c r="F34" s="267" t="s">
        <v>125</v>
      </c>
      <c r="G34" s="209">
        <v>12</v>
      </c>
      <c r="H34" s="226" t="str">
        <f>IF(G34&lt;=0,"",IF(G34&lt;=2,"Muy Baja",IF(G34&lt;=24,"Baja",IF(G34&lt;=500,"Media",IF(G34&lt;=5000,"Alta","Muy Alta")))))</f>
        <v>Baja</v>
      </c>
      <c r="I34" s="225">
        <f>IF(H34="","",IF(H34="Muy Baja",0.2,IF(H34="Baja",0.4,IF(H34="Media",0.6,IF(H34="Alta",0.8,IF(H34="Muy Alta",1,))))))</f>
        <v>0.4</v>
      </c>
      <c r="J34" s="250" t="s">
        <v>149</v>
      </c>
      <c r="K34" s="328" t="str">
        <f>IF(NOT(ISERROR(MATCH(J34,'Tabla Impacto'!$B$221:$B$223,0))),'Tabla Impacto'!$F$223&amp;"Por favor no seleccionar los criterios de impacto(Afectación Económica o presupuestal y Pérdida Reputacional)",J34)</f>
        <v xml:space="preserve">     Entre 10 y 50 SMLMV </v>
      </c>
      <c r="L34" s="226" t="str">
        <f>IF(OR(K34='Tabla Impacto'!$C$11,K34='Tabla Impacto'!$D$11),"Leve",IF(OR(K34='Tabla Impacto'!$C$12,K34='Tabla Impacto'!$D$12),"Menor",IF(OR(K34='Tabla Impacto'!$C$13,K34='Tabla Impacto'!$D$13),"Moderado",IF(OR(K34='Tabla Impacto'!$C$14,K34='Tabla Impacto'!$D$14),"Mayor",IF(OR(K34='Tabla Impacto'!$C$15,K34='Tabla Impacto'!$D$15),"Catastrófico","")))))</f>
        <v>Menor</v>
      </c>
      <c r="M34" s="225">
        <f>IF(L34="","",IF(L34="Leve",0.2,IF(L34="Menor",0.4,IF(L34="Moderado",0.6,IF(L34="Mayor",0.8,IF(L34="Catastrófico",1,))))))</f>
        <v>0.4</v>
      </c>
      <c r="N34" s="227" t="str">
        <f>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Moderado</v>
      </c>
      <c r="O34" s="222">
        <v>11</v>
      </c>
      <c r="P34" s="264" t="s">
        <v>245</v>
      </c>
      <c r="Q34" s="223" t="s">
        <v>4</v>
      </c>
      <c r="R34" s="224" t="s">
        <v>14</v>
      </c>
      <c r="S34" s="224" t="s">
        <v>9</v>
      </c>
      <c r="T34" s="225" t="str">
        <f>IF(AND(R34="Preventivo",S34="Automático"),"50%",IF(AND(R34="Preventivo",S34="Manual"),"40%",IF(AND(R34="Detectivo",S34="Automático"),"40%",IF(AND(R34="Detectivo",S34="Manual"),"30%",IF(AND(R34="Correctivo",S34="Automático"),"35%",IF(AND(R34="Correctivo",S34="Manual"),"25%",""))))))</f>
        <v>40%</v>
      </c>
      <c r="U34" s="224" t="s">
        <v>19</v>
      </c>
      <c r="V34" s="224" t="s">
        <v>22</v>
      </c>
      <c r="W34" s="224" t="s">
        <v>119</v>
      </c>
      <c r="X34" s="205">
        <f>IFERROR(IF(Q34="Probabilidad",(I34-(+I34*T34)),IF(Q34="Impacto",I34,"")),"")</f>
        <v>0.24</v>
      </c>
      <c r="Y34" s="226" t="str">
        <f>IFERROR(IF(X34="","",IF(X34&lt;=0.2,"Muy Baja",IF(X34&lt;=0.4,"Baja",IF(X34&lt;=0.6,"Media",IF(X34&lt;=0.8,"Alta","Muy Alta"))))),"")</f>
        <v>Baja</v>
      </c>
      <c r="Z34" s="225">
        <f>+X34</f>
        <v>0.24</v>
      </c>
      <c r="AA34" s="226" t="str">
        <f>IFERROR(IF(AB34="","",IF(AB34&lt;=0.2,"Leve",IF(AB34&lt;=0.4,"Menor",IF(AB34&lt;=0.6,"Moderado",IF(AB34&lt;=0.8,"Mayor","Catastrófico"))))),"")</f>
        <v>Menor</v>
      </c>
      <c r="AB34" s="225">
        <f>IFERROR(IF(Q34="Impacto",(M34-(+M34*T34)),IF(Q34="Probabilidad",M34,"")),"")</f>
        <v>0.4</v>
      </c>
      <c r="AC34" s="227"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Moderado</v>
      </c>
      <c r="AD34" s="224" t="s">
        <v>32</v>
      </c>
      <c r="AE34" s="264" t="s">
        <v>246</v>
      </c>
      <c r="AF34" s="229" t="s">
        <v>227</v>
      </c>
      <c r="AG34" s="327">
        <v>44541</v>
      </c>
      <c r="AH34" s="370">
        <v>44542</v>
      </c>
      <c r="AI34" s="326" t="s">
        <v>215</v>
      </c>
      <c r="AJ34" s="209" t="s">
        <v>41</v>
      </c>
    </row>
    <row r="35" spans="1:36" ht="151.5" hidden="1" customHeight="1" outlineLevel="1" x14ac:dyDescent="0.35">
      <c r="A35" s="222"/>
      <c r="B35" s="209"/>
      <c r="C35" s="363"/>
      <c r="D35" s="363"/>
      <c r="E35" s="368"/>
      <c r="F35" s="220"/>
      <c r="G35" s="220"/>
      <c r="H35" s="216"/>
      <c r="I35" s="258"/>
      <c r="J35" s="259"/>
      <c r="K35" s="328">
        <f t="shared" ref="K35:K39" si="31">IF(NOT(ISERROR(MATCH(J35,_xlfn.ANCHORARRAY(E46),0))),I48&amp;"Por favor no seleccionar los criterios de impacto",J35)</f>
        <v>0</v>
      </c>
      <c r="L35" s="216"/>
      <c r="M35" s="258"/>
      <c r="N35" s="217"/>
      <c r="O35" s="210">
        <v>2</v>
      </c>
      <c r="P35" s="230"/>
      <c r="Q35" s="212" t="str">
        <f>IF(OR(R35="Preventivo",R35="Detectivo"),"Probabilidad",IF(R35="Correctivo","Impacto",""))</f>
        <v/>
      </c>
      <c r="R35" s="213"/>
      <c r="S35" s="213"/>
      <c r="T35" s="258" t="str">
        <f t="shared" ref="T35:T39" si="32">IF(AND(R35="Preventivo",S35="Automático"),"50%",IF(AND(R35="Preventivo",S35="Manual"),"40%",IF(AND(R35="Detectivo",S35="Automático"),"40%",IF(AND(R35="Detectivo",S35="Manual"),"30%",IF(AND(R35="Correctivo",S35="Automático"),"35%",IF(AND(R35="Correctivo",S35="Manual"),"25%",""))))))</f>
        <v/>
      </c>
      <c r="U35" s="213"/>
      <c r="V35" s="213"/>
      <c r="W35" s="213"/>
      <c r="X35" s="215" t="str">
        <f>IFERROR(IF(AND(Q34="Probabilidad",Q35="Probabilidad"),(Z34-(+Z34*T35)),IF(Q35="Probabilidad",(I34-(+I34*T35)),IF(Q35="Impacto",Z34,""))),"")</f>
        <v/>
      </c>
      <c r="Y35" s="216" t="str">
        <f t="shared" si="1"/>
        <v/>
      </c>
      <c r="Z35" s="258" t="str">
        <f t="shared" ref="Z35:Z39" si="33">+X35</f>
        <v/>
      </c>
      <c r="AA35" s="216" t="str">
        <f t="shared" si="3"/>
        <v/>
      </c>
      <c r="AB35" s="258" t="str">
        <f>IFERROR(IF(AND(Q34="Impacto",Q35="Impacto"),(AB28-(+AB28*T35)),IF(Q35="Impacto",($M$34-(+$M$34*T35)),IF(Q35="Probabilidad",AB28,""))),"")</f>
        <v/>
      </c>
      <c r="AC35" s="217"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213"/>
      <c r="AE35" s="231"/>
      <c r="AF35" s="231"/>
      <c r="AG35" s="327"/>
      <c r="AH35" s="371"/>
      <c r="AI35" s="326"/>
      <c r="AJ35" s="220"/>
    </row>
    <row r="36" spans="1:36" ht="151.5" hidden="1" customHeight="1" outlineLevel="1" x14ac:dyDescent="0.35">
      <c r="A36" s="222"/>
      <c r="B36" s="209"/>
      <c r="C36" s="363"/>
      <c r="D36" s="363"/>
      <c r="E36" s="368"/>
      <c r="F36" s="220"/>
      <c r="G36" s="220"/>
      <c r="H36" s="216"/>
      <c r="I36" s="258"/>
      <c r="J36" s="259"/>
      <c r="K36" s="328">
        <f t="shared" si="31"/>
        <v>0</v>
      </c>
      <c r="L36" s="216"/>
      <c r="M36" s="258"/>
      <c r="N36" s="217"/>
      <c r="O36" s="210">
        <v>3</v>
      </c>
      <c r="P36" s="220"/>
      <c r="Q36" s="212" t="str">
        <f>IF(OR(R36="Preventivo",R36="Detectivo"),"Probabilidad",IF(R36="Correctivo","Impacto",""))</f>
        <v/>
      </c>
      <c r="R36" s="213"/>
      <c r="S36" s="213"/>
      <c r="T36" s="258" t="str">
        <f t="shared" si="32"/>
        <v/>
      </c>
      <c r="U36" s="213"/>
      <c r="V36" s="213"/>
      <c r="W36" s="213"/>
      <c r="X36" s="215" t="str">
        <f>IFERROR(IF(AND(Q35="Probabilidad",Q36="Probabilidad"),(Z35-(+Z35*T36)),IF(AND(Q35="Impacto",Q36="Probabilidad"),(Z34-(+Z34*T36)),IF(Q36="Impacto",Z35,""))),"")</f>
        <v/>
      </c>
      <c r="Y36" s="216" t="str">
        <f t="shared" si="1"/>
        <v/>
      </c>
      <c r="Z36" s="258" t="str">
        <f t="shared" si="33"/>
        <v/>
      </c>
      <c r="AA36" s="216" t="str">
        <f t="shared" si="3"/>
        <v/>
      </c>
      <c r="AB36" s="258" t="str">
        <f>IFERROR(IF(AND(Q35="Impacto",Q36="Impacto"),(AB35-(+AB35*T36)),IF(AND(Q35="Probabilidad",Q36="Impacto"),(AB34-(+AB34*T36)),IF(Q36="Probabilidad",AB35,""))),"")</f>
        <v/>
      </c>
      <c r="AC36" s="217" t="str">
        <f t="shared" si="34"/>
        <v/>
      </c>
      <c r="AD36" s="213"/>
      <c r="AE36" s="220"/>
      <c r="AF36" s="220"/>
      <c r="AG36" s="221"/>
      <c r="AH36" s="221"/>
      <c r="AI36" s="220"/>
      <c r="AJ36" s="220"/>
    </row>
    <row r="37" spans="1:36" ht="151.5" hidden="1" customHeight="1" outlineLevel="1" x14ac:dyDescent="0.35">
      <c r="A37" s="222"/>
      <c r="B37" s="209"/>
      <c r="C37" s="363"/>
      <c r="D37" s="363"/>
      <c r="E37" s="368"/>
      <c r="F37" s="220"/>
      <c r="G37" s="220"/>
      <c r="H37" s="216"/>
      <c r="I37" s="258"/>
      <c r="J37" s="259"/>
      <c r="K37" s="328">
        <f t="shared" si="31"/>
        <v>0</v>
      </c>
      <c r="L37" s="216"/>
      <c r="M37" s="258"/>
      <c r="N37" s="217"/>
      <c r="O37" s="210">
        <v>4</v>
      </c>
      <c r="P37" s="220"/>
      <c r="Q37" s="212" t="str">
        <f t="shared" ref="Q37:Q39" si="35">IF(OR(R37="Preventivo",R37="Detectivo"),"Probabilidad",IF(R37="Correctivo","Impacto",""))</f>
        <v/>
      </c>
      <c r="R37" s="213"/>
      <c r="S37" s="213"/>
      <c r="T37" s="258" t="str">
        <f t="shared" si="32"/>
        <v/>
      </c>
      <c r="U37" s="213"/>
      <c r="V37" s="213"/>
      <c r="W37" s="213"/>
      <c r="X37" s="215" t="str">
        <f t="shared" ref="X37:X39" si="36">IFERROR(IF(AND(Q36="Probabilidad",Q37="Probabilidad"),(Z36-(+Z36*T37)),IF(AND(Q36="Impacto",Q37="Probabilidad"),(Z35-(+Z35*T37)),IF(Q37="Impacto",Z36,""))),"")</f>
        <v/>
      </c>
      <c r="Y37" s="216" t="str">
        <f t="shared" si="1"/>
        <v/>
      </c>
      <c r="Z37" s="258" t="str">
        <f t="shared" si="33"/>
        <v/>
      </c>
      <c r="AA37" s="216" t="str">
        <f t="shared" si="3"/>
        <v/>
      </c>
      <c r="AB37" s="258" t="str">
        <f t="shared" ref="AB37:AB39" si="37">IFERROR(IF(AND(Q36="Impacto",Q37="Impacto"),(AB36-(+AB36*T37)),IF(AND(Q36="Probabilidad",Q37="Impacto"),(AB35-(+AB35*T37)),IF(Q37="Probabilidad",AB36,""))),"")</f>
        <v/>
      </c>
      <c r="AC37" s="217"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213"/>
      <c r="AE37" s="220"/>
      <c r="AF37" s="220"/>
      <c r="AG37" s="221"/>
      <c r="AH37" s="221"/>
      <c r="AI37" s="220"/>
      <c r="AJ37" s="220"/>
    </row>
    <row r="38" spans="1:36" ht="151.5" hidden="1" customHeight="1" outlineLevel="1" x14ac:dyDescent="0.35">
      <c r="A38" s="222"/>
      <c r="B38" s="209"/>
      <c r="C38" s="363"/>
      <c r="D38" s="363"/>
      <c r="E38" s="368"/>
      <c r="F38" s="220"/>
      <c r="G38" s="220"/>
      <c r="H38" s="216"/>
      <c r="I38" s="258"/>
      <c r="J38" s="259"/>
      <c r="K38" s="328">
        <f t="shared" si="31"/>
        <v>0</v>
      </c>
      <c r="L38" s="216"/>
      <c r="M38" s="258"/>
      <c r="N38" s="217"/>
      <c r="O38" s="210">
        <v>5</v>
      </c>
      <c r="P38" s="220"/>
      <c r="Q38" s="212" t="str">
        <f t="shared" si="35"/>
        <v/>
      </c>
      <c r="R38" s="213"/>
      <c r="S38" s="213"/>
      <c r="T38" s="258" t="str">
        <f t="shared" si="32"/>
        <v/>
      </c>
      <c r="U38" s="213"/>
      <c r="V38" s="213"/>
      <c r="W38" s="213"/>
      <c r="X38" s="215" t="str">
        <f t="shared" si="36"/>
        <v/>
      </c>
      <c r="Y38" s="216" t="str">
        <f t="shared" si="1"/>
        <v/>
      </c>
      <c r="Z38" s="258" t="str">
        <f t="shared" si="33"/>
        <v/>
      </c>
      <c r="AA38" s="216" t="str">
        <f t="shared" si="3"/>
        <v/>
      </c>
      <c r="AB38" s="258" t="str">
        <f t="shared" si="37"/>
        <v/>
      </c>
      <c r="AC38" s="217"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213"/>
      <c r="AE38" s="220"/>
      <c r="AF38" s="220"/>
      <c r="AG38" s="221"/>
      <c r="AH38" s="221"/>
      <c r="AI38" s="220"/>
      <c r="AJ38" s="220"/>
    </row>
    <row r="39" spans="1:36" ht="151.5" hidden="1" customHeight="1" outlineLevel="1" x14ac:dyDescent="0.35">
      <c r="A39" s="222"/>
      <c r="B39" s="209"/>
      <c r="C39" s="366"/>
      <c r="D39" s="366"/>
      <c r="E39" s="369"/>
      <c r="F39" s="220"/>
      <c r="G39" s="220"/>
      <c r="H39" s="216"/>
      <c r="I39" s="258"/>
      <c r="J39" s="259"/>
      <c r="K39" s="328">
        <f t="shared" si="31"/>
        <v>0</v>
      </c>
      <c r="L39" s="216"/>
      <c r="M39" s="258"/>
      <c r="N39" s="217"/>
      <c r="O39" s="210">
        <v>6</v>
      </c>
      <c r="P39" s="220"/>
      <c r="Q39" s="212" t="str">
        <f t="shared" si="35"/>
        <v/>
      </c>
      <c r="R39" s="213"/>
      <c r="S39" s="213"/>
      <c r="T39" s="258" t="str">
        <f t="shared" si="32"/>
        <v/>
      </c>
      <c r="U39" s="213"/>
      <c r="V39" s="213"/>
      <c r="W39" s="213"/>
      <c r="X39" s="215" t="str">
        <f t="shared" si="36"/>
        <v/>
      </c>
      <c r="Y39" s="216" t="str">
        <f t="shared" si="1"/>
        <v/>
      </c>
      <c r="Z39" s="258" t="str">
        <f t="shared" si="33"/>
        <v/>
      </c>
      <c r="AA39" s="216" t="str">
        <f t="shared" si="3"/>
        <v/>
      </c>
      <c r="AB39" s="258" t="str">
        <f t="shared" si="37"/>
        <v/>
      </c>
      <c r="AC39" s="217" t="str">
        <f t="shared" si="38"/>
        <v/>
      </c>
      <c r="AD39" s="213"/>
      <c r="AE39" s="220"/>
      <c r="AF39" s="220"/>
      <c r="AG39" s="221"/>
      <c r="AH39" s="221"/>
      <c r="AI39" s="220"/>
      <c r="AJ39" s="220"/>
    </row>
    <row r="40" spans="1:36" ht="331.5" hidden="1" customHeight="1" collapsed="1" x14ac:dyDescent="0.35">
      <c r="A40" s="131"/>
      <c r="B40" s="111"/>
      <c r="C40" s="265"/>
      <c r="D40" s="265"/>
      <c r="E40" s="266"/>
      <c r="F40" s="111"/>
      <c r="G40" s="111"/>
      <c r="H40" s="114"/>
      <c r="I40" s="112"/>
      <c r="J40" s="113"/>
      <c r="K40" s="334"/>
      <c r="L40" s="114"/>
      <c r="M40" s="112"/>
      <c r="N40" s="132"/>
      <c r="O40" s="131"/>
      <c r="P40" s="117"/>
      <c r="Q40" s="133"/>
      <c r="R40" s="134"/>
      <c r="S40" s="134"/>
      <c r="T40" s="112"/>
      <c r="U40" s="134"/>
      <c r="V40" s="134"/>
      <c r="W40" s="134"/>
      <c r="X40" s="135"/>
      <c r="Y40" s="114"/>
      <c r="Z40" s="112"/>
      <c r="AA40" s="114"/>
      <c r="AB40" s="112"/>
      <c r="AC40" s="132"/>
      <c r="AD40" s="134"/>
      <c r="AE40" s="111"/>
      <c r="AF40" s="117"/>
      <c r="AG40" s="115"/>
      <c r="AH40" s="115"/>
      <c r="AI40" s="335"/>
      <c r="AJ40" s="111"/>
    </row>
    <row r="41" spans="1:36" ht="151.5" hidden="1" customHeight="1" outlineLevel="1" x14ac:dyDescent="0.35">
      <c r="A41" s="125"/>
      <c r="B41" s="118"/>
      <c r="C41" s="118"/>
      <c r="D41" s="118"/>
      <c r="E41" s="127"/>
      <c r="F41" s="118"/>
      <c r="G41" s="118"/>
      <c r="H41" s="119"/>
      <c r="I41" s="120"/>
      <c r="J41" s="121"/>
      <c r="K41" s="334"/>
      <c r="L41" s="119"/>
      <c r="M41" s="120"/>
      <c r="N41" s="146"/>
      <c r="O41" s="140"/>
      <c r="P41" s="122"/>
      <c r="Q41" s="141"/>
      <c r="R41" s="142"/>
      <c r="S41" s="142"/>
      <c r="T41" s="126"/>
      <c r="U41" s="142"/>
      <c r="V41" s="142"/>
      <c r="W41" s="142"/>
      <c r="X41" s="143"/>
      <c r="Y41" s="123"/>
      <c r="Z41" s="126"/>
      <c r="AA41" s="123"/>
      <c r="AB41" s="126"/>
      <c r="AC41" s="144"/>
      <c r="AD41" s="142"/>
      <c r="AE41" s="124"/>
      <c r="AF41" s="124"/>
      <c r="AG41" s="145"/>
      <c r="AH41" s="145"/>
      <c r="AI41" s="335"/>
      <c r="AJ41" s="124"/>
    </row>
    <row r="42" spans="1:36" ht="151.5" hidden="1" customHeight="1" outlineLevel="1" x14ac:dyDescent="0.35">
      <c r="A42" s="125"/>
      <c r="B42" s="118"/>
      <c r="C42" s="118"/>
      <c r="D42" s="118"/>
      <c r="E42" s="127"/>
      <c r="F42" s="118"/>
      <c r="G42" s="118"/>
      <c r="H42" s="119"/>
      <c r="I42" s="120"/>
      <c r="J42" s="121"/>
      <c r="K42" s="334"/>
      <c r="L42" s="119"/>
      <c r="M42" s="120"/>
      <c r="N42" s="146"/>
      <c r="O42" s="140"/>
      <c r="P42" s="122"/>
      <c r="Q42" s="141" t="str">
        <f>IF(OR(R42="Preventivo",R42="Detectivo"),"Probabilidad",IF(R42="Correctivo","Impacto",""))</f>
        <v/>
      </c>
      <c r="R42" s="142"/>
      <c r="S42" s="142"/>
      <c r="T42" s="126" t="str">
        <f t="shared" ref="T42:T45" si="39">IF(AND(R42="Preventivo",S42="Automático"),"50%",IF(AND(R42="Preventivo",S42="Manual"),"40%",IF(AND(R42="Detectivo",S42="Automático"),"40%",IF(AND(R42="Detectivo",S42="Manual"),"30%",IF(AND(R42="Correctivo",S42="Automático"),"35%",IF(AND(R42="Correctivo",S42="Manual"),"25%",""))))))</f>
        <v/>
      </c>
      <c r="U42" s="142"/>
      <c r="V42" s="142"/>
      <c r="W42" s="142"/>
      <c r="X42" s="143" t="str">
        <f>IFERROR(IF(AND(Q41="Probabilidad",Q42="Probabilidad"),(Z41-(+Z41*T42)),IF(AND(Q41="Impacto",Q42="Probabilidad"),(Z40-(+Z40*T42)),IF(Q42="Impacto",Z41,""))),"")</f>
        <v/>
      </c>
      <c r="Y42" s="123" t="str">
        <f t="shared" si="1"/>
        <v/>
      </c>
      <c r="Z42" s="126" t="str">
        <f t="shared" ref="Z42:Z45" si="40">+X42</f>
        <v/>
      </c>
      <c r="AA42" s="123" t="str">
        <f t="shared" si="3"/>
        <v/>
      </c>
      <c r="AB42" s="126" t="str">
        <f>IFERROR(IF(AND(Q41="Impacto",Q42="Impacto"),(AB41-(+AB41*T42)),IF(AND(Q41="Probabilidad",Q42="Impacto"),(AB40-(+AB40*T42)),IF(Q42="Probabilidad",AB41,""))),"")</f>
        <v/>
      </c>
      <c r="AC42" s="144" t="str">
        <f t="shared" ref="AC42" si="41">IFERROR(IF(OR(AND(Y42="Muy Baja",AA42="Leve"),AND(Y42="Muy Baja",AA42="Menor"),AND(Y42="Baja",AA42="Leve")),"Bajo",IF(OR(AND(Y42="Muy baja",AA42="Moderado"),AND(Y42="Baja",AA42="Menor"),AND(Y42="Baja",AA42="Moderado"),AND(Y42="Media",AA42="Leve"),AND(Y42="Media",AA42="Menor"),AND(Y42="Media",AA42="Moderado"),AND(Y42="Alta",AA42="Leve"),AND(Y42="Alta",AA42="Menor")),"Moderado",IF(OR(AND(Y42="Muy Baja",AA42="Mayor"),AND(Y42="Baja",AA42="Mayor"),AND(Y42="Media",AA42="Mayor"),AND(Y42="Alta",AA42="Moderado"),AND(Y42="Alta",AA42="Mayor"),AND(Y42="Muy Alta",AA42="Leve"),AND(Y42="Muy Alta",AA42="Menor"),AND(Y42="Muy Alta",AA42="Moderado"),AND(Y42="Muy Alta",AA42="Mayor")),"Alto",IF(OR(AND(Y42="Muy Baja",AA42="Catastrófico"),AND(Y42="Baja",AA42="Catastrófico"),AND(Y42="Media",AA42="Catastrófico"),AND(Y42="Alta",AA42="Catastrófico"),AND(Y42="Muy Alta",AA42="Catastrófico")),"Extremo","")))),"")</f>
        <v/>
      </c>
      <c r="AD42" s="142"/>
      <c r="AE42" s="124"/>
      <c r="AF42" s="124"/>
      <c r="AG42" s="145"/>
      <c r="AH42" s="145"/>
      <c r="AI42" s="124"/>
      <c r="AJ42" s="124"/>
    </row>
    <row r="43" spans="1:36" ht="151.5" hidden="1" customHeight="1" outlineLevel="1" x14ac:dyDescent="0.35">
      <c r="A43" s="125"/>
      <c r="B43" s="118"/>
      <c r="C43" s="118"/>
      <c r="D43" s="118"/>
      <c r="E43" s="127"/>
      <c r="F43" s="118"/>
      <c r="G43" s="118"/>
      <c r="H43" s="119"/>
      <c r="I43" s="120"/>
      <c r="J43" s="121"/>
      <c r="K43" s="334"/>
      <c r="L43" s="119"/>
      <c r="M43" s="120"/>
      <c r="N43" s="146"/>
      <c r="O43" s="140"/>
      <c r="P43" s="122"/>
      <c r="Q43" s="141" t="str">
        <f t="shared" ref="Q43:Q45" si="42">IF(OR(R43="Preventivo",R43="Detectivo"),"Probabilidad",IF(R43="Correctivo","Impacto",""))</f>
        <v/>
      </c>
      <c r="R43" s="142"/>
      <c r="S43" s="142"/>
      <c r="T43" s="126" t="str">
        <f t="shared" si="39"/>
        <v/>
      </c>
      <c r="U43" s="142"/>
      <c r="V43" s="142"/>
      <c r="W43" s="142"/>
      <c r="X43" s="143" t="str">
        <f t="shared" ref="X43:X45" si="43">IFERROR(IF(AND(Q42="Probabilidad",Q43="Probabilidad"),(Z42-(+Z42*T43)),IF(AND(Q42="Impacto",Q43="Probabilidad"),(Z41-(+Z41*T43)),IF(Q43="Impacto",Z42,""))),"")</f>
        <v/>
      </c>
      <c r="Y43" s="123" t="str">
        <f t="shared" si="1"/>
        <v/>
      </c>
      <c r="Z43" s="126" t="str">
        <f t="shared" si="40"/>
        <v/>
      </c>
      <c r="AA43" s="123" t="str">
        <f t="shared" si="3"/>
        <v/>
      </c>
      <c r="AB43" s="126" t="str">
        <f t="shared" ref="AB43:AB45" si="44">IFERROR(IF(AND(Q42="Impacto",Q43="Impacto"),(AB42-(+AB42*T43)),IF(AND(Q42="Probabilidad",Q43="Impacto"),(AB41-(+AB41*T43)),IF(Q43="Probabilidad",AB42,""))),"")</f>
        <v/>
      </c>
      <c r="AC43" s="144"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42"/>
      <c r="AE43" s="124"/>
      <c r="AF43" s="124"/>
      <c r="AG43" s="145"/>
      <c r="AH43" s="145"/>
      <c r="AI43" s="124"/>
      <c r="AJ43" s="124"/>
    </row>
    <row r="44" spans="1:36" ht="151.5" hidden="1" customHeight="1" outlineLevel="1" x14ac:dyDescent="0.35">
      <c r="A44" s="125"/>
      <c r="B44" s="118"/>
      <c r="C44" s="118"/>
      <c r="D44" s="118"/>
      <c r="E44" s="127"/>
      <c r="F44" s="118"/>
      <c r="G44" s="118"/>
      <c r="H44" s="119"/>
      <c r="I44" s="120"/>
      <c r="J44" s="121"/>
      <c r="K44" s="334"/>
      <c r="L44" s="119"/>
      <c r="M44" s="120"/>
      <c r="N44" s="146"/>
      <c r="O44" s="140"/>
      <c r="P44" s="122"/>
      <c r="Q44" s="141" t="str">
        <f t="shared" si="42"/>
        <v/>
      </c>
      <c r="R44" s="142"/>
      <c r="S44" s="142"/>
      <c r="T44" s="126" t="str">
        <f t="shared" si="39"/>
        <v/>
      </c>
      <c r="U44" s="142"/>
      <c r="V44" s="142"/>
      <c r="W44" s="142"/>
      <c r="X44" s="143" t="str">
        <f t="shared" si="43"/>
        <v/>
      </c>
      <c r="Y44" s="123" t="str">
        <f t="shared" si="1"/>
        <v/>
      </c>
      <c r="Z44" s="126" t="str">
        <f t="shared" si="40"/>
        <v/>
      </c>
      <c r="AA44" s="123" t="str">
        <f t="shared" si="3"/>
        <v/>
      </c>
      <c r="AB44" s="126" t="str">
        <f t="shared" si="44"/>
        <v/>
      </c>
      <c r="AC44" s="144" t="str">
        <f t="shared" ref="AC44" si="45">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42"/>
      <c r="AE44" s="124"/>
      <c r="AF44" s="124"/>
      <c r="AG44" s="145"/>
      <c r="AH44" s="145"/>
      <c r="AI44" s="124"/>
      <c r="AJ44" s="124"/>
    </row>
    <row r="45" spans="1:36" ht="151.5" hidden="1" customHeight="1" outlineLevel="1" x14ac:dyDescent="0.35">
      <c r="A45" s="125"/>
      <c r="B45" s="118"/>
      <c r="C45" s="118"/>
      <c r="D45" s="118"/>
      <c r="E45" s="127"/>
      <c r="F45" s="118"/>
      <c r="G45" s="118"/>
      <c r="H45" s="119"/>
      <c r="I45" s="120"/>
      <c r="J45" s="121"/>
      <c r="K45" s="334"/>
      <c r="L45" s="119"/>
      <c r="M45" s="120"/>
      <c r="N45" s="146"/>
      <c r="O45" s="140"/>
      <c r="P45" s="122"/>
      <c r="Q45" s="141" t="str">
        <f t="shared" si="42"/>
        <v/>
      </c>
      <c r="R45" s="142"/>
      <c r="S45" s="142"/>
      <c r="T45" s="126" t="str">
        <f t="shared" si="39"/>
        <v/>
      </c>
      <c r="U45" s="142"/>
      <c r="V45" s="142"/>
      <c r="W45" s="142"/>
      <c r="X45" s="143" t="str">
        <f t="shared" si="43"/>
        <v/>
      </c>
      <c r="Y45" s="123" t="str">
        <f t="shared" si="1"/>
        <v/>
      </c>
      <c r="Z45" s="126" t="str">
        <f t="shared" si="40"/>
        <v/>
      </c>
      <c r="AA45" s="123" t="str">
        <f>IFERROR(IF(AB45="","",IF(AB45&lt;=0.2,"Leve",IF(AB45&lt;=0.4,"Menor",IF(AB45&lt;=0.6,"Moderado",IF(AB45&lt;=0.8,"Mayor","Catastrófico"))))),"")</f>
        <v/>
      </c>
      <c r="AB45" s="126" t="str">
        <f t="shared" si="44"/>
        <v/>
      </c>
      <c r="AC45" s="144"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42"/>
      <c r="AE45" s="124"/>
      <c r="AF45" s="124"/>
      <c r="AG45" s="145"/>
      <c r="AH45" s="145"/>
      <c r="AI45" s="124"/>
      <c r="AJ45" s="124"/>
    </row>
    <row r="46" spans="1:36" ht="151.5" hidden="1" customHeight="1" collapsed="1" x14ac:dyDescent="0.35">
      <c r="A46" s="147"/>
      <c r="B46" s="148"/>
      <c r="C46" s="148"/>
      <c r="D46" s="148"/>
      <c r="E46" s="149"/>
      <c r="F46" s="148"/>
      <c r="G46" s="148"/>
      <c r="H46" s="150" t="str">
        <f>IF(G46&lt;=0,"",IF(G46&lt;=2,"Muy Baja",IF(G46&lt;=24,"Baja",IF(G46&lt;=500,"Media",IF(G46&lt;=5000,"Alta","Muy Alta")))))</f>
        <v/>
      </c>
      <c r="I46" s="151" t="str">
        <f>IF(H46="","",IF(H46="Muy Baja",0.2,IF(H46="Baja",0.4,IF(H46="Media",0.6,IF(H46="Alta",0.8,IF(H46="Muy Alta",1,))))))</f>
        <v/>
      </c>
      <c r="J46" s="152"/>
      <c r="K46" s="333">
        <f>IF(NOT(ISERROR(MATCH(J46,'Tabla Impacto'!$B$221:$B$223,0))),'Tabla Impacto'!$F$223&amp;"Por favor no seleccionar los criterios de impacto(Afectación Económica o presupuestal y Pérdida Reputacional)",J46)</f>
        <v>0</v>
      </c>
      <c r="L46" s="150" t="str">
        <f>IF(OR(K46='Tabla Impacto'!$C$11,K46='Tabla Impacto'!$D$11),"Leve",IF(OR(K46='Tabla Impacto'!$C$12,K46='Tabla Impacto'!$D$12),"Menor",IF(OR(K46='Tabla Impacto'!$C$13,K46='Tabla Impacto'!$D$13),"Moderado",IF(OR(K46='Tabla Impacto'!$C$14,K46='Tabla Impacto'!$D$14),"Mayor",IF(OR(K46='Tabla Impacto'!$C$15,K46='Tabla Impacto'!$D$15),"Catastrófico","")))))</f>
        <v/>
      </c>
      <c r="M46" s="151" t="str">
        <f>IF(L46="","",IF(L46="Leve",0.2,IF(L46="Menor",0.4,IF(L46="Moderado",0.6,IF(L46="Mayor",0.8,IF(L46="Catastrófico",1,))))))</f>
        <v/>
      </c>
      <c r="N46" s="153" t="str">
        <f>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47"/>
      <c r="P46" s="148"/>
      <c r="Q46" s="154" t="str">
        <f>IF(OR(R46="Preventivo",R46="Detectivo"),"Probabilidad",IF(R46="Correctivo","Impacto",""))</f>
        <v/>
      </c>
      <c r="R46" s="155"/>
      <c r="S46" s="155"/>
      <c r="T46" s="151" t="str">
        <f>IF(AND(R46="Preventivo",S46="Automático"),"50%",IF(AND(R46="Preventivo",S46="Manual"),"40%",IF(AND(R46="Detectivo",S46="Automático"),"40%",IF(AND(R46="Detectivo",S46="Manual"),"30%",IF(AND(R46="Correctivo",S46="Automático"),"35%",IF(AND(R46="Correctivo",S46="Manual"),"25%",""))))))</f>
        <v/>
      </c>
      <c r="U46" s="155"/>
      <c r="V46" s="155"/>
      <c r="W46" s="155"/>
      <c r="X46" s="156" t="str">
        <f>IFERROR(IF(Q46="Probabilidad",(I46-(+I46*T46)),IF(Q46="Impacto",I46,"")),"")</f>
        <v/>
      </c>
      <c r="Y46" s="157" t="str">
        <f>IFERROR(IF(X46="","",IF(X46&lt;=0.2,"Muy Baja",IF(X46&lt;=0.4,"Baja",IF(X46&lt;=0.6,"Media",IF(X46&lt;=0.8,"Alta","Muy Alta"))))),"")</f>
        <v/>
      </c>
      <c r="Z46" s="151" t="str">
        <f>+X46</f>
        <v/>
      </c>
      <c r="AA46" s="157" t="str">
        <f>IFERROR(IF(AB46="","",IF(AB46&lt;=0.2,"Leve",IF(AB46&lt;=0.4,"Menor",IF(AB46&lt;=0.6,"Moderado",IF(AB46&lt;=0.8,"Mayor","Catastrófico"))))),"")</f>
        <v/>
      </c>
      <c r="AB46" s="151" t="str">
        <f>IFERROR(IF(Q46="Impacto",(M46-(+M46*T46)),IF(Q46="Probabilidad",M46,"")),"")</f>
        <v/>
      </c>
      <c r="AC46" s="158"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55"/>
      <c r="AE46" s="148"/>
      <c r="AF46" s="148"/>
      <c r="AG46" s="159"/>
      <c r="AH46" s="159"/>
      <c r="AI46" s="148"/>
      <c r="AJ46" s="148"/>
    </row>
    <row r="47" spans="1:36" ht="151.5" hidden="1" customHeight="1" outlineLevel="1" x14ac:dyDescent="0.35">
      <c r="A47" s="160"/>
      <c r="B47" s="161"/>
      <c r="C47" s="161"/>
      <c r="D47" s="161"/>
      <c r="E47" s="162"/>
      <c r="F47" s="161"/>
      <c r="G47" s="161"/>
      <c r="H47" s="163"/>
      <c r="I47" s="164"/>
      <c r="J47" s="165"/>
      <c r="K47" s="333">
        <f t="shared" ref="K47:K51" si="46">IF(NOT(ISERROR(MATCH(J47,_xlfn.ANCHORARRAY(E58),0))),I60&amp;"Por favor no seleccionar los criterios de impacto",J47)</f>
        <v>0</v>
      </c>
      <c r="L47" s="163"/>
      <c r="M47" s="164"/>
      <c r="N47" s="166"/>
      <c r="O47" s="167">
        <v>2</v>
      </c>
      <c r="P47" s="168"/>
      <c r="Q47" s="169" t="str">
        <f>IF(OR(R47="Preventivo",R47="Detectivo"),"Probabilidad",IF(R47="Correctivo","Impacto",""))</f>
        <v/>
      </c>
      <c r="R47" s="170"/>
      <c r="S47" s="170"/>
      <c r="T47" s="171" t="str">
        <f t="shared" ref="T47:T51" si="47">IF(AND(R47="Preventivo",S47="Automático"),"50%",IF(AND(R47="Preventivo",S47="Manual"),"40%",IF(AND(R47="Detectivo",S47="Automático"),"40%",IF(AND(R47="Detectivo",S47="Manual"),"30%",IF(AND(R47="Correctivo",S47="Automático"),"35%",IF(AND(R47="Correctivo",S47="Manual"),"25%",""))))))</f>
        <v/>
      </c>
      <c r="U47" s="170"/>
      <c r="V47" s="170"/>
      <c r="W47" s="170"/>
      <c r="X47" s="172" t="str">
        <f>IFERROR(IF(AND(Q46="Probabilidad",Q47="Probabilidad"),(Z46-(+Z46*T47)),IF(Q47="Probabilidad",(I46-(+I46*T47)),IF(Q47="Impacto",Z46,""))),"")</f>
        <v/>
      </c>
      <c r="Y47" s="173" t="str">
        <f t="shared" si="1"/>
        <v/>
      </c>
      <c r="Z47" s="171" t="str">
        <f t="shared" ref="Z47:Z51" si="48">+X47</f>
        <v/>
      </c>
      <c r="AA47" s="173" t="str">
        <f t="shared" si="3"/>
        <v/>
      </c>
      <c r="AB47" s="171" t="str">
        <f>IFERROR(IF(AND(Q46="Impacto",Q47="Impacto"),(AB40-(+AB40*T47)),IF(Q47="Impacto",($M$46-(+$M$46*T47)),IF(Q47="Probabilidad",AB40,""))),"")</f>
        <v/>
      </c>
      <c r="AC47" s="174" t="str">
        <f t="shared" ref="AC47:AC48" si="49">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70"/>
      <c r="AE47" s="175"/>
      <c r="AF47" s="175"/>
      <c r="AG47" s="176"/>
      <c r="AH47" s="176"/>
      <c r="AI47" s="175"/>
      <c r="AJ47" s="175"/>
    </row>
    <row r="48" spans="1:36" ht="151.5" hidden="1" customHeight="1" outlineLevel="1" x14ac:dyDescent="0.35">
      <c r="A48" s="160"/>
      <c r="B48" s="161"/>
      <c r="C48" s="161"/>
      <c r="D48" s="161"/>
      <c r="E48" s="162"/>
      <c r="F48" s="161"/>
      <c r="G48" s="161"/>
      <c r="H48" s="163"/>
      <c r="I48" s="164"/>
      <c r="J48" s="165"/>
      <c r="K48" s="333">
        <f t="shared" si="46"/>
        <v>0</v>
      </c>
      <c r="L48" s="163"/>
      <c r="M48" s="164"/>
      <c r="N48" s="166"/>
      <c r="O48" s="167">
        <v>3</v>
      </c>
      <c r="P48" s="168"/>
      <c r="Q48" s="169" t="str">
        <f>IF(OR(R48="Preventivo",R48="Detectivo"),"Probabilidad",IF(R48="Correctivo","Impacto",""))</f>
        <v/>
      </c>
      <c r="R48" s="170"/>
      <c r="S48" s="170"/>
      <c r="T48" s="171" t="str">
        <f t="shared" si="47"/>
        <v/>
      </c>
      <c r="U48" s="170"/>
      <c r="V48" s="170"/>
      <c r="W48" s="170"/>
      <c r="X48" s="172" t="str">
        <f>IFERROR(IF(AND(Q47="Probabilidad",Q48="Probabilidad"),(Z47-(+Z47*T48)),IF(AND(Q47="Impacto",Q48="Probabilidad"),(Z46-(+Z46*T48)),IF(Q48="Impacto",Z47,""))),"")</f>
        <v/>
      </c>
      <c r="Y48" s="173" t="str">
        <f t="shared" si="1"/>
        <v/>
      </c>
      <c r="Z48" s="171" t="str">
        <f t="shared" si="48"/>
        <v/>
      </c>
      <c r="AA48" s="173" t="str">
        <f t="shared" si="3"/>
        <v/>
      </c>
      <c r="AB48" s="171" t="str">
        <f>IFERROR(IF(AND(Q47="Impacto",Q48="Impacto"),(AB47-(+AB47*T48)),IF(AND(Q47="Probabilidad",Q48="Impacto"),(AB46-(+AB46*T48)),IF(Q48="Probabilidad",AB47,""))),"")</f>
        <v/>
      </c>
      <c r="AC48" s="174" t="str">
        <f t="shared" si="49"/>
        <v/>
      </c>
      <c r="AD48" s="170"/>
      <c r="AE48" s="175"/>
      <c r="AF48" s="175"/>
      <c r="AG48" s="176"/>
      <c r="AH48" s="176"/>
      <c r="AI48" s="175"/>
      <c r="AJ48" s="175"/>
    </row>
    <row r="49" spans="1:36" ht="151.5" hidden="1" customHeight="1" outlineLevel="1" x14ac:dyDescent="0.35">
      <c r="A49" s="160"/>
      <c r="B49" s="161"/>
      <c r="C49" s="161"/>
      <c r="D49" s="161"/>
      <c r="E49" s="162"/>
      <c r="F49" s="161"/>
      <c r="G49" s="161"/>
      <c r="H49" s="163"/>
      <c r="I49" s="164"/>
      <c r="J49" s="165"/>
      <c r="K49" s="333">
        <f t="shared" si="46"/>
        <v>0</v>
      </c>
      <c r="L49" s="163"/>
      <c r="M49" s="164"/>
      <c r="N49" s="166"/>
      <c r="O49" s="167">
        <v>4</v>
      </c>
      <c r="P49" s="168"/>
      <c r="Q49" s="169" t="str">
        <f t="shared" ref="Q49:Q51" si="50">IF(OR(R49="Preventivo",R49="Detectivo"),"Probabilidad",IF(R49="Correctivo","Impacto",""))</f>
        <v/>
      </c>
      <c r="R49" s="170"/>
      <c r="S49" s="170"/>
      <c r="T49" s="171" t="str">
        <f t="shared" si="47"/>
        <v/>
      </c>
      <c r="U49" s="170"/>
      <c r="V49" s="170"/>
      <c r="W49" s="170"/>
      <c r="X49" s="172" t="str">
        <f t="shared" ref="X49:X51" si="51">IFERROR(IF(AND(Q48="Probabilidad",Q49="Probabilidad"),(Z48-(+Z48*T49)),IF(AND(Q48="Impacto",Q49="Probabilidad"),(Z47-(+Z47*T49)),IF(Q49="Impacto",Z48,""))),"")</f>
        <v/>
      </c>
      <c r="Y49" s="173" t="str">
        <f t="shared" si="1"/>
        <v/>
      </c>
      <c r="Z49" s="171" t="str">
        <f t="shared" si="48"/>
        <v/>
      </c>
      <c r="AA49" s="173" t="str">
        <f t="shared" si="3"/>
        <v/>
      </c>
      <c r="AB49" s="171" t="str">
        <f t="shared" ref="AB49:AB51" si="52">IFERROR(IF(AND(Q48="Impacto",Q49="Impacto"),(AB48-(+AB48*T49)),IF(AND(Q48="Probabilidad",Q49="Impacto"),(AB47-(+AB47*T49)),IF(Q49="Probabilidad",AB48,""))),"")</f>
        <v/>
      </c>
      <c r="AC49" s="174"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70"/>
      <c r="AE49" s="175"/>
      <c r="AF49" s="175"/>
      <c r="AG49" s="176"/>
      <c r="AH49" s="176"/>
      <c r="AI49" s="175"/>
      <c r="AJ49" s="175"/>
    </row>
    <row r="50" spans="1:36" ht="151.5" hidden="1" customHeight="1" outlineLevel="1" x14ac:dyDescent="0.35">
      <c r="A50" s="160"/>
      <c r="B50" s="161"/>
      <c r="C50" s="161"/>
      <c r="D50" s="161"/>
      <c r="E50" s="162"/>
      <c r="F50" s="161"/>
      <c r="G50" s="161"/>
      <c r="H50" s="163"/>
      <c r="I50" s="164"/>
      <c r="J50" s="165"/>
      <c r="K50" s="333">
        <f t="shared" si="46"/>
        <v>0</v>
      </c>
      <c r="L50" s="163"/>
      <c r="M50" s="164"/>
      <c r="N50" s="166"/>
      <c r="O50" s="167">
        <v>5</v>
      </c>
      <c r="P50" s="168"/>
      <c r="Q50" s="169" t="str">
        <f t="shared" si="50"/>
        <v/>
      </c>
      <c r="R50" s="170"/>
      <c r="S50" s="170"/>
      <c r="T50" s="171" t="str">
        <f t="shared" si="47"/>
        <v/>
      </c>
      <c r="U50" s="170"/>
      <c r="V50" s="170"/>
      <c r="W50" s="170"/>
      <c r="X50" s="172" t="str">
        <f t="shared" si="51"/>
        <v/>
      </c>
      <c r="Y50" s="173" t="str">
        <f t="shared" si="1"/>
        <v/>
      </c>
      <c r="Z50" s="171" t="str">
        <f t="shared" si="48"/>
        <v/>
      </c>
      <c r="AA50" s="173" t="str">
        <f t="shared" si="3"/>
        <v/>
      </c>
      <c r="AB50" s="171" t="str">
        <f t="shared" si="52"/>
        <v/>
      </c>
      <c r="AC50" s="174" t="str">
        <f t="shared" ref="AC50:AC51" si="53">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70"/>
      <c r="AE50" s="175"/>
      <c r="AF50" s="175"/>
      <c r="AG50" s="176"/>
      <c r="AH50" s="176"/>
      <c r="AI50" s="175"/>
      <c r="AJ50" s="175"/>
    </row>
    <row r="51" spans="1:36" ht="151.5" hidden="1" customHeight="1" outlineLevel="1" x14ac:dyDescent="0.35">
      <c r="A51" s="160"/>
      <c r="B51" s="161"/>
      <c r="C51" s="161"/>
      <c r="D51" s="161"/>
      <c r="E51" s="162"/>
      <c r="F51" s="161"/>
      <c r="G51" s="161"/>
      <c r="H51" s="163"/>
      <c r="I51" s="164"/>
      <c r="J51" s="165"/>
      <c r="K51" s="333">
        <f t="shared" si="46"/>
        <v>0</v>
      </c>
      <c r="L51" s="163"/>
      <c r="M51" s="164"/>
      <c r="N51" s="166"/>
      <c r="O51" s="167">
        <v>6</v>
      </c>
      <c r="P51" s="168"/>
      <c r="Q51" s="169" t="str">
        <f t="shared" si="50"/>
        <v/>
      </c>
      <c r="R51" s="170"/>
      <c r="S51" s="170"/>
      <c r="T51" s="171" t="str">
        <f t="shared" si="47"/>
        <v/>
      </c>
      <c r="U51" s="170"/>
      <c r="V51" s="170"/>
      <c r="W51" s="170"/>
      <c r="X51" s="172" t="str">
        <f t="shared" si="51"/>
        <v/>
      </c>
      <c r="Y51" s="173" t="str">
        <f t="shared" si="1"/>
        <v/>
      </c>
      <c r="Z51" s="171" t="str">
        <f t="shared" si="48"/>
        <v/>
      </c>
      <c r="AA51" s="173" t="str">
        <f t="shared" si="3"/>
        <v/>
      </c>
      <c r="AB51" s="171" t="str">
        <f t="shared" si="52"/>
        <v/>
      </c>
      <c r="AC51" s="174" t="str">
        <f t="shared" si="53"/>
        <v/>
      </c>
      <c r="AD51" s="170"/>
      <c r="AE51" s="175"/>
      <c r="AF51" s="175"/>
      <c r="AG51" s="176"/>
      <c r="AH51" s="176"/>
      <c r="AI51" s="175"/>
      <c r="AJ51" s="175"/>
    </row>
    <row r="52" spans="1:36" ht="151.5" hidden="1" customHeight="1" collapsed="1" x14ac:dyDescent="0.35">
      <c r="A52" s="147"/>
      <c r="B52" s="148"/>
      <c r="C52" s="148"/>
      <c r="D52" s="148"/>
      <c r="E52" s="149"/>
      <c r="F52" s="148"/>
      <c r="G52" s="148"/>
      <c r="H52" s="150" t="str">
        <f>IF(G52&lt;=0,"",IF(G52&lt;=2,"Muy Baja",IF(G52&lt;=24,"Baja",IF(G52&lt;=500,"Media",IF(G52&lt;=5000,"Alta","Muy Alta")))))</f>
        <v/>
      </c>
      <c r="I52" s="151" t="str">
        <f>IF(H52="","",IF(H52="Muy Baja",0.2,IF(H52="Baja",0.4,IF(H52="Media",0.6,IF(H52="Alta",0.8,IF(H52="Muy Alta",1,))))))</f>
        <v/>
      </c>
      <c r="J52" s="152"/>
      <c r="K52" s="333">
        <f>IF(NOT(ISERROR(MATCH(J52,'Tabla Impacto'!$B$221:$B$223,0))),'Tabla Impacto'!$F$223&amp;"Por favor no seleccionar los criterios de impacto(Afectación Económica o presupuestal y Pérdida Reputacional)",J52)</f>
        <v>0</v>
      </c>
      <c r="L52" s="150" t="str">
        <f>IF(OR(K52='Tabla Impacto'!$C$11,K52='Tabla Impacto'!$D$11),"Leve",IF(OR(K52='Tabla Impacto'!$C$12,K52='Tabla Impacto'!$D$12),"Menor",IF(OR(K52='Tabla Impacto'!$C$13,K52='Tabla Impacto'!$D$13),"Moderado",IF(OR(K52='Tabla Impacto'!$C$14,K52='Tabla Impacto'!$D$14),"Mayor",IF(OR(K52='Tabla Impacto'!$C$15,K52='Tabla Impacto'!$D$15),"Catastrófico","")))))</f>
        <v/>
      </c>
      <c r="M52" s="151" t="str">
        <f>IF(L52="","",IF(L52="Leve",0.2,IF(L52="Menor",0.4,IF(L52="Moderado",0.6,IF(L52="Mayor",0.8,IF(L52="Catastrófico",1,))))))</f>
        <v/>
      </c>
      <c r="N52" s="153" t="str">
        <f>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47"/>
      <c r="P52" s="148"/>
      <c r="Q52" s="154" t="str">
        <f>IF(OR(R52="Preventivo",R52="Detectivo"),"Probabilidad",IF(R52="Correctivo","Impacto",""))</f>
        <v/>
      </c>
      <c r="R52" s="155"/>
      <c r="S52" s="155"/>
      <c r="T52" s="151" t="str">
        <f>IF(AND(R52="Preventivo",S52="Automático"),"50%",IF(AND(R52="Preventivo",S52="Manual"),"40%",IF(AND(R52="Detectivo",S52="Automático"),"40%",IF(AND(R52="Detectivo",S52="Manual"),"30%",IF(AND(R52="Correctivo",S52="Automático"),"35%",IF(AND(R52="Correctivo",S52="Manual"),"25%",""))))))</f>
        <v/>
      </c>
      <c r="U52" s="155"/>
      <c r="V52" s="155"/>
      <c r="W52" s="155"/>
      <c r="X52" s="156" t="str">
        <f>IFERROR(IF(Q52="Probabilidad",(I52-(+I52*T52)),IF(Q52="Impacto",I52,"")),"")</f>
        <v/>
      </c>
      <c r="Y52" s="157" t="str">
        <f>IFERROR(IF(X52="","",IF(X52&lt;=0.2,"Muy Baja",IF(X52&lt;=0.4,"Baja",IF(X52&lt;=0.6,"Media",IF(X52&lt;=0.8,"Alta","Muy Alta"))))),"")</f>
        <v/>
      </c>
      <c r="Z52" s="151" t="str">
        <f>+X52</f>
        <v/>
      </c>
      <c r="AA52" s="157" t="str">
        <f>IFERROR(IF(AB52="","",IF(AB52&lt;=0.2,"Leve",IF(AB52&lt;=0.4,"Menor",IF(AB52&lt;=0.6,"Moderado",IF(AB52&lt;=0.8,"Mayor","Catastrófico"))))),"")</f>
        <v/>
      </c>
      <c r="AB52" s="151" t="str">
        <f>IFERROR(IF(Q52="Impacto",(M52-(+M52*T52)),IF(Q52="Probabilidad",M52,"")),"")</f>
        <v/>
      </c>
      <c r="AC52" s="158"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55"/>
      <c r="AE52" s="148"/>
      <c r="AF52" s="148"/>
      <c r="AG52" s="159"/>
      <c r="AH52" s="159"/>
      <c r="AI52" s="148"/>
      <c r="AJ52" s="148"/>
    </row>
    <row r="53" spans="1:36" ht="151.5" hidden="1" customHeight="1" outlineLevel="1" x14ac:dyDescent="0.35">
      <c r="A53" s="160"/>
      <c r="B53" s="161"/>
      <c r="C53" s="161"/>
      <c r="D53" s="161"/>
      <c r="E53" s="162"/>
      <c r="F53" s="161"/>
      <c r="G53" s="161"/>
      <c r="H53" s="163"/>
      <c r="I53" s="164"/>
      <c r="J53" s="165"/>
      <c r="K53" s="333">
        <f>IF(NOT(ISERROR(MATCH(J53,_xlfn.ANCHORARRAY(E64),0))),I66&amp;"Por favor no seleccionar los criterios de impacto",J53)</f>
        <v>0</v>
      </c>
      <c r="L53" s="163"/>
      <c r="M53" s="164"/>
      <c r="N53" s="166"/>
      <c r="O53" s="167">
        <v>2</v>
      </c>
      <c r="P53" s="168"/>
      <c r="Q53" s="169" t="str">
        <f>IF(OR(R53="Preventivo",R53="Detectivo"),"Probabilidad",IF(R53="Correctivo","Impacto",""))</f>
        <v/>
      </c>
      <c r="R53" s="170"/>
      <c r="S53" s="170"/>
      <c r="T53" s="171" t="str">
        <f t="shared" ref="T53:T57" si="54">IF(AND(R53="Preventivo",S53="Automático"),"50%",IF(AND(R53="Preventivo",S53="Manual"),"40%",IF(AND(R53="Detectivo",S53="Automático"),"40%",IF(AND(R53="Detectivo",S53="Manual"),"30%",IF(AND(R53="Correctivo",S53="Automático"),"35%",IF(AND(R53="Correctivo",S53="Manual"),"25%",""))))))</f>
        <v/>
      </c>
      <c r="U53" s="170"/>
      <c r="V53" s="170"/>
      <c r="W53" s="170"/>
      <c r="X53" s="172" t="str">
        <f>IFERROR(IF(AND(Q52="Probabilidad",Q53="Probabilidad"),(Z52-(+Z52*T53)),IF(Q53="Probabilidad",(I52-(+I52*T53)),IF(Q53="Impacto",Z52,""))),"")</f>
        <v/>
      </c>
      <c r="Y53" s="173" t="str">
        <f t="shared" si="1"/>
        <v/>
      </c>
      <c r="Z53" s="171" t="str">
        <f t="shared" ref="Z53:Z57" si="55">+X53</f>
        <v/>
      </c>
      <c r="AA53" s="173" t="str">
        <f t="shared" si="3"/>
        <v/>
      </c>
      <c r="AB53" s="171" t="str">
        <f>IFERROR(IF(AND(Q52="Impacto",Q53="Impacto"),(AB46-(+AB46*T53)),IF(Q53="Impacto",($M$52-(+$M$52*T53)),IF(Q53="Probabilidad",AB46,""))),"")</f>
        <v/>
      </c>
      <c r="AC53" s="174" t="str">
        <f t="shared" ref="AC53:AC54" si="56">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70"/>
      <c r="AE53" s="175"/>
      <c r="AF53" s="175"/>
      <c r="AG53" s="176"/>
      <c r="AH53" s="176"/>
      <c r="AI53" s="175"/>
      <c r="AJ53" s="175"/>
    </row>
    <row r="54" spans="1:36" ht="151.5" hidden="1" customHeight="1" outlineLevel="1" x14ac:dyDescent="0.35">
      <c r="A54" s="160"/>
      <c r="B54" s="161"/>
      <c r="C54" s="161"/>
      <c r="D54" s="161"/>
      <c r="E54" s="162"/>
      <c r="F54" s="161"/>
      <c r="G54" s="161"/>
      <c r="H54" s="163"/>
      <c r="I54" s="164"/>
      <c r="J54" s="165"/>
      <c r="K54" s="333">
        <f>IF(NOT(ISERROR(MATCH(J54,_xlfn.ANCHORARRAY(E65),0))),I67&amp;"Por favor no seleccionar los criterios de impacto",J54)</f>
        <v>0</v>
      </c>
      <c r="L54" s="163"/>
      <c r="M54" s="164"/>
      <c r="N54" s="166"/>
      <c r="O54" s="167">
        <v>3</v>
      </c>
      <c r="P54" s="168"/>
      <c r="Q54" s="169" t="str">
        <f>IF(OR(R54="Preventivo",R54="Detectivo"),"Probabilidad",IF(R54="Correctivo","Impacto",""))</f>
        <v/>
      </c>
      <c r="R54" s="170"/>
      <c r="S54" s="170"/>
      <c r="T54" s="171" t="str">
        <f t="shared" si="54"/>
        <v/>
      </c>
      <c r="U54" s="170"/>
      <c r="V54" s="170"/>
      <c r="W54" s="170"/>
      <c r="X54" s="172" t="str">
        <f>IFERROR(IF(AND(Q53="Probabilidad",Q54="Probabilidad"),(Z53-(+Z53*T54)),IF(AND(Q53="Impacto",Q54="Probabilidad"),(Z52-(+Z52*T54)),IF(Q54="Impacto",Z53,""))),"")</f>
        <v/>
      </c>
      <c r="Y54" s="173" t="str">
        <f t="shared" si="1"/>
        <v/>
      </c>
      <c r="Z54" s="171" t="str">
        <f t="shared" si="55"/>
        <v/>
      </c>
      <c r="AA54" s="173" t="str">
        <f t="shared" si="3"/>
        <v/>
      </c>
      <c r="AB54" s="171" t="str">
        <f>IFERROR(IF(AND(Q53="Impacto",Q54="Impacto"),(AB53-(+AB53*T54)),IF(AND(Q53="Probabilidad",Q54="Impacto"),(AB52-(+AB52*T54)),IF(Q54="Probabilidad",AB53,""))),"")</f>
        <v/>
      </c>
      <c r="AC54" s="174" t="str">
        <f t="shared" si="56"/>
        <v/>
      </c>
      <c r="AD54" s="170"/>
      <c r="AE54" s="175"/>
      <c r="AF54" s="175"/>
      <c r="AG54" s="176"/>
      <c r="AH54" s="176"/>
      <c r="AI54" s="175"/>
      <c r="AJ54" s="175"/>
    </row>
    <row r="55" spans="1:36" ht="151.5" hidden="1" customHeight="1" outlineLevel="1" x14ac:dyDescent="0.35">
      <c r="A55" s="160"/>
      <c r="B55" s="161"/>
      <c r="C55" s="161"/>
      <c r="D55" s="161"/>
      <c r="E55" s="162"/>
      <c r="F55" s="161"/>
      <c r="G55" s="161"/>
      <c r="H55" s="163"/>
      <c r="I55" s="164"/>
      <c r="J55" s="165"/>
      <c r="K55" s="333">
        <f>IF(NOT(ISERROR(MATCH(J55,_xlfn.ANCHORARRAY(E66),0))),I68&amp;"Por favor no seleccionar los criterios de impacto",J55)</f>
        <v>0</v>
      </c>
      <c r="L55" s="163"/>
      <c r="M55" s="164"/>
      <c r="N55" s="166"/>
      <c r="O55" s="167">
        <v>4</v>
      </c>
      <c r="P55" s="168"/>
      <c r="Q55" s="169" t="str">
        <f t="shared" ref="Q55:Q57" si="57">IF(OR(R55="Preventivo",R55="Detectivo"),"Probabilidad",IF(R55="Correctivo","Impacto",""))</f>
        <v/>
      </c>
      <c r="R55" s="170"/>
      <c r="S55" s="170"/>
      <c r="T55" s="171" t="str">
        <f t="shared" si="54"/>
        <v/>
      </c>
      <c r="U55" s="170"/>
      <c r="V55" s="170"/>
      <c r="W55" s="170"/>
      <c r="X55" s="172" t="str">
        <f t="shared" ref="X55:X57" si="58">IFERROR(IF(AND(Q54="Probabilidad",Q55="Probabilidad"),(Z54-(+Z54*T55)),IF(AND(Q54="Impacto",Q55="Probabilidad"),(Z53-(+Z53*T55)),IF(Q55="Impacto",Z54,""))),"")</f>
        <v/>
      </c>
      <c r="Y55" s="173" t="str">
        <f t="shared" si="1"/>
        <v/>
      </c>
      <c r="Z55" s="171" t="str">
        <f t="shared" si="55"/>
        <v/>
      </c>
      <c r="AA55" s="173" t="str">
        <f t="shared" si="3"/>
        <v/>
      </c>
      <c r="AB55" s="171" t="str">
        <f t="shared" ref="AB55:AB57" si="59">IFERROR(IF(AND(Q54="Impacto",Q55="Impacto"),(AB54-(+AB54*T55)),IF(AND(Q54="Probabilidad",Q55="Impacto"),(AB53-(+AB53*T55)),IF(Q55="Probabilidad",AB54,""))),"")</f>
        <v/>
      </c>
      <c r="AC55" s="174"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70"/>
      <c r="AE55" s="175"/>
      <c r="AF55" s="175"/>
      <c r="AG55" s="176"/>
      <c r="AH55" s="176"/>
      <c r="AI55" s="175"/>
      <c r="AJ55" s="175"/>
    </row>
    <row r="56" spans="1:36" ht="151.5" hidden="1" customHeight="1" outlineLevel="1" x14ac:dyDescent="0.35">
      <c r="A56" s="160"/>
      <c r="B56" s="161"/>
      <c r="C56" s="161"/>
      <c r="D56" s="161"/>
      <c r="E56" s="162"/>
      <c r="F56" s="161"/>
      <c r="G56" s="161"/>
      <c r="H56" s="163"/>
      <c r="I56" s="164"/>
      <c r="J56" s="165"/>
      <c r="K56" s="333">
        <f>IF(NOT(ISERROR(MATCH(J56,_xlfn.ANCHORARRAY(E67),0))),I69&amp;"Por favor no seleccionar los criterios de impacto",J56)</f>
        <v>0</v>
      </c>
      <c r="L56" s="163"/>
      <c r="M56" s="164"/>
      <c r="N56" s="166"/>
      <c r="O56" s="167">
        <v>5</v>
      </c>
      <c r="P56" s="168"/>
      <c r="Q56" s="169" t="str">
        <f t="shared" si="57"/>
        <v/>
      </c>
      <c r="R56" s="170"/>
      <c r="S56" s="170"/>
      <c r="T56" s="171" t="str">
        <f t="shared" si="54"/>
        <v/>
      </c>
      <c r="U56" s="170"/>
      <c r="V56" s="170"/>
      <c r="W56" s="170"/>
      <c r="X56" s="172" t="str">
        <f t="shared" si="58"/>
        <v/>
      </c>
      <c r="Y56" s="173" t="str">
        <f t="shared" si="1"/>
        <v/>
      </c>
      <c r="Z56" s="171" t="str">
        <f t="shared" si="55"/>
        <v/>
      </c>
      <c r="AA56" s="173" t="str">
        <f t="shared" si="3"/>
        <v/>
      </c>
      <c r="AB56" s="171" t="str">
        <f t="shared" si="59"/>
        <v/>
      </c>
      <c r="AC56" s="174" t="str">
        <f t="shared" ref="AC56:AC57" si="60">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70"/>
      <c r="AE56" s="175"/>
      <c r="AF56" s="175"/>
      <c r="AG56" s="176"/>
      <c r="AH56" s="176"/>
      <c r="AI56" s="175"/>
      <c r="AJ56" s="175"/>
    </row>
    <row r="57" spans="1:36" ht="151.5" hidden="1" customHeight="1" outlineLevel="1" x14ac:dyDescent="0.35">
      <c r="A57" s="160"/>
      <c r="B57" s="161"/>
      <c r="C57" s="161"/>
      <c r="D57" s="161"/>
      <c r="E57" s="162"/>
      <c r="F57" s="161"/>
      <c r="G57" s="161"/>
      <c r="H57" s="163"/>
      <c r="I57" s="164"/>
      <c r="J57" s="165"/>
      <c r="K57" s="333">
        <f>IF(NOT(ISERROR(MATCH(J57,_xlfn.ANCHORARRAY(E68),0))),I70&amp;"Por favor no seleccionar los criterios de impacto",J57)</f>
        <v>0</v>
      </c>
      <c r="L57" s="163"/>
      <c r="M57" s="164"/>
      <c r="N57" s="166"/>
      <c r="O57" s="167">
        <v>6</v>
      </c>
      <c r="P57" s="168"/>
      <c r="Q57" s="169" t="str">
        <f t="shared" si="57"/>
        <v/>
      </c>
      <c r="R57" s="170"/>
      <c r="S57" s="170"/>
      <c r="T57" s="171" t="str">
        <f t="shared" si="54"/>
        <v/>
      </c>
      <c r="U57" s="170"/>
      <c r="V57" s="170"/>
      <c r="W57" s="170"/>
      <c r="X57" s="172" t="str">
        <f t="shared" si="58"/>
        <v/>
      </c>
      <c r="Y57" s="173" t="str">
        <f t="shared" si="1"/>
        <v/>
      </c>
      <c r="Z57" s="171" t="str">
        <f t="shared" si="55"/>
        <v/>
      </c>
      <c r="AA57" s="173" t="str">
        <f t="shared" si="3"/>
        <v/>
      </c>
      <c r="AB57" s="171" t="str">
        <f t="shared" si="59"/>
        <v/>
      </c>
      <c r="AC57" s="174" t="str">
        <f t="shared" si="60"/>
        <v/>
      </c>
      <c r="AD57" s="170"/>
      <c r="AE57" s="175"/>
      <c r="AF57" s="175"/>
      <c r="AG57" s="176"/>
      <c r="AH57" s="176"/>
      <c r="AI57" s="175"/>
      <c r="AJ57" s="175"/>
    </row>
    <row r="58" spans="1:36" ht="151.5" hidden="1" customHeight="1" outlineLevel="1" x14ac:dyDescent="0.35">
      <c r="A58" s="336">
        <v>9</v>
      </c>
      <c r="B58" s="337"/>
      <c r="C58" s="337"/>
      <c r="D58" s="337"/>
      <c r="E58" s="338"/>
      <c r="F58" s="337"/>
      <c r="G58" s="337"/>
      <c r="H58" s="339" t="str">
        <f>IF(G58&lt;=0,"",IF(G58&lt;=2,"Muy Baja",IF(G58&lt;=24,"Baja",IF(G58&lt;=500,"Media",IF(G58&lt;=5000,"Alta","Muy Alta")))))</f>
        <v/>
      </c>
      <c r="I58" s="333" t="str">
        <f>IF(H58="","",IF(H58="Muy Baja",0.2,IF(H58="Baja",0.4,IF(H58="Media",0.6,IF(H58="Alta",0.8,IF(H58="Muy Alta",1,))))))</f>
        <v/>
      </c>
      <c r="J58" s="357"/>
      <c r="K58" s="333">
        <f>IF(NOT(ISERROR(MATCH(J58,'Tabla Impacto'!$B$221:$B$223,0))),'Tabla Impacto'!$F$223&amp;"Por favor no seleccionar los criterios de impacto(Afectación Económica o presupuestal y Pérdida Reputacional)",J58)</f>
        <v>0</v>
      </c>
      <c r="L58" s="339" t="str">
        <f>IF(OR(K58='Tabla Impacto'!$C$11,K58='Tabla Impacto'!$D$11),"Leve",IF(OR(K58='Tabla Impacto'!$C$12,K58='Tabla Impacto'!$D$12),"Menor",IF(OR(K58='Tabla Impacto'!$C$13,K58='Tabla Impacto'!$D$13),"Moderado",IF(OR(K58='Tabla Impacto'!$C$14,K58='Tabla Impacto'!$D$14),"Mayor",IF(OR(K58='Tabla Impacto'!$C$15,K58='Tabla Impacto'!$D$15),"Catastrófico","")))))</f>
        <v/>
      </c>
      <c r="M58" s="333" t="str">
        <f>IF(L58="","",IF(L58="Leve",0.2,IF(L58="Menor",0.4,IF(L58="Moderado",0.6,IF(L58="Mayor",0.8,IF(L58="Catastrófico",1,))))))</f>
        <v/>
      </c>
      <c r="N58" s="356" t="str">
        <f>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67">
        <v>1</v>
      </c>
      <c r="P58" s="168"/>
      <c r="Q58" s="169" t="str">
        <f>IF(OR(R58="Preventivo",R58="Detectivo"),"Probabilidad",IF(R58="Correctivo","Impacto",""))</f>
        <v/>
      </c>
      <c r="R58" s="170"/>
      <c r="S58" s="170"/>
      <c r="T58" s="171" t="str">
        <f>IF(AND(R58="Preventivo",S58="Automático"),"50%",IF(AND(R58="Preventivo",S58="Manual"),"40%",IF(AND(R58="Detectivo",S58="Automático"),"40%",IF(AND(R58="Detectivo",S58="Manual"),"30%",IF(AND(R58="Correctivo",S58="Automático"),"35%",IF(AND(R58="Correctivo",S58="Manual"),"25%",""))))))</f>
        <v/>
      </c>
      <c r="U58" s="170"/>
      <c r="V58" s="170"/>
      <c r="W58" s="170"/>
      <c r="X58" s="172" t="str">
        <f>IFERROR(IF(Q58="Probabilidad",(I58-(+I58*T58)),IF(Q58="Impacto",I58,"")),"")</f>
        <v/>
      </c>
      <c r="Y58" s="173" t="str">
        <f>IFERROR(IF(X58="","",IF(X58&lt;=0.2,"Muy Baja",IF(X58&lt;=0.4,"Baja",IF(X58&lt;=0.6,"Media",IF(X58&lt;=0.8,"Alta","Muy Alta"))))),"")</f>
        <v/>
      </c>
      <c r="Z58" s="171" t="str">
        <f>+X58</f>
        <v/>
      </c>
      <c r="AA58" s="173" t="str">
        <f>IFERROR(IF(AB58="","",IF(AB58&lt;=0.2,"Leve",IF(AB58&lt;=0.4,"Menor",IF(AB58&lt;=0.6,"Moderado",IF(AB58&lt;=0.8,"Mayor","Catastrófico"))))),"")</f>
        <v/>
      </c>
      <c r="AB58" s="171" t="str">
        <f>IFERROR(IF(Q58="Impacto",(M58-(+M58*T58)),IF(Q58="Probabilidad",M58,"")),"")</f>
        <v/>
      </c>
      <c r="AC58" s="174"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70"/>
      <c r="AE58" s="175"/>
      <c r="AF58" s="175"/>
      <c r="AG58" s="176"/>
      <c r="AH58" s="176"/>
      <c r="AI58" s="175"/>
      <c r="AJ58" s="175"/>
    </row>
    <row r="59" spans="1:36" ht="151.5" hidden="1" customHeight="1" outlineLevel="1" x14ac:dyDescent="0.35">
      <c r="A59" s="336"/>
      <c r="B59" s="337"/>
      <c r="C59" s="337"/>
      <c r="D59" s="337"/>
      <c r="E59" s="338"/>
      <c r="F59" s="337"/>
      <c r="G59" s="337"/>
      <c r="H59" s="339"/>
      <c r="I59" s="333"/>
      <c r="J59" s="357"/>
      <c r="K59" s="333">
        <f>IF(NOT(ISERROR(MATCH(J59,_xlfn.ANCHORARRAY(E70),0))),I71&amp;"Por favor no seleccionar los criterios de impacto",J59)</f>
        <v>0</v>
      </c>
      <c r="L59" s="339"/>
      <c r="M59" s="333"/>
      <c r="N59" s="356"/>
      <c r="O59" s="167">
        <v>2</v>
      </c>
      <c r="P59" s="168"/>
      <c r="Q59" s="169" t="str">
        <f>IF(OR(R59="Preventivo",R59="Detectivo"),"Probabilidad",IF(R59="Correctivo","Impacto",""))</f>
        <v/>
      </c>
      <c r="R59" s="170"/>
      <c r="S59" s="170"/>
      <c r="T59" s="171" t="str">
        <f t="shared" ref="T59:T63" si="61">IF(AND(R59="Preventivo",S59="Automático"),"50%",IF(AND(R59="Preventivo",S59="Manual"),"40%",IF(AND(R59="Detectivo",S59="Automático"),"40%",IF(AND(R59="Detectivo",S59="Manual"),"30%",IF(AND(R59="Correctivo",S59="Automático"),"35%",IF(AND(R59="Correctivo",S59="Manual"),"25%",""))))))</f>
        <v/>
      </c>
      <c r="U59" s="170"/>
      <c r="V59" s="170"/>
      <c r="W59" s="170"/>
      <c r="X59" s="172" t="str">
        <f>IFERROR(IF(AND(Q58="Probabilidad",Q59="Probabilidad"),(Z58-(+Z58*T59)),IF(Q59="Probabilidad",(I58-(+I58*T59)),IF(Q59="Impacto",Z58,""))),"")</f>
        <v/>
      </c>
      <c r="Y59" s="173" t="str">
        <f t="shared" si="1"/>
        <v/>
      </c>
      <c r="Z59" s="171" t="str">
        <f t="shared" ref="Z59:Z63" si="62">+X59</f>
        <v/>
      </c>
      <c r="AA59" s="173" t="str">
        <f t="shared" si="3"/>
        <v/>
      </c>
      <c r="AB59" s="171" t="str">
        <f>IFERROR(IF(AND(Q58="Impacto",Q59="Impacto"),(AB52-(+AB52*T59)),IF(Q59="Impacto",($M$58-(+$M$58*T59)),IF(Q59="Probabilidad",AB52,""))),"")</f>
        <v/>
      </c>
      <c r="AC59" s="174" t="str">
        <f t="shared" ref="AC59:AC60" si="63">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70"/>
      <c r="AE59" s="175"/>
      <c r="AF59" s="175"/>
      <c r="AG59" s="176"/>
      <c r="AH59" s="176"/>
      <c r="AI59" s="175"/>
      <c r="AJ59" s="175"/>
    </row>
    <row r="60" spans="1:36" ht="151.5" hidden="1" customHeight="1" outlineLevel="1" x14ac:dyDescent="0.35">
      <c r="A60" s="336"/>
      <c r="B60" s="337"/>
      <c r="C60" s="337"/>
      <c r="D60" s="337"/>
      <c r="E60" s="338"/>
      <c r="F60" s="337"/>
      <c r="G60" s="337"/>
      <c r="H60" s="339"/>
      <c r="I60" s="333"/>
      <c r="J60" s="357"/>
      <c r="K60" s="333">
        <f>IF(NOT(ISERROR(MATCH(J60,_xlfn.ANCHORARRAY(#REF!),0))),I76&amp;"Por favor no seleccionar los criterios de impacto",J60)</f>
        <v>0</v>
      </c>
      <c r="L60" s="339"/>
      <c r="M60" s="333"/>
      <c r="N60" s="356"/>
      <c r="O60" s="167">
        <v>3</v>
      </c>
      <c r="P60" s="168"/>
      <c r="Q60" s="169" t="str">
        <f>IF(OR(R60="Preventivo",R60="Detectivo"),"Probabilidad",IF(R60="Correctivo","Impacto",""))</f>
        <v/>
      </c>
      <c r="R60" s="170"/>
      <c r="S60" s="170"/>
      <c r="T60" s="171" t="str">
        <f t="shared" si="61"/>
        <v/>
      </c>
      <c r="U60" s="170"/>
      <c r="V60" s="170"/>
      <c r="W60" s="170"/>
      <c r="X60" s="172" t="str">
        <f>IFERROR(IF(AND(Q59="Probabilidad",Q60="Probabilidad"),(Z59-(+Z59*T60)),IF(AND(Q59="Impacto",Q60="Probabilidad"),(Z58-(+Z58*T60)),IF(Q60="Impacto",Z59,""))),"")</f>
        <v/>
      </c>
      <c r="Y60" s="173" t="str">
        <f t="shared" si="1"/>
        <v/>
      </c>
      <c r="Z60" s="171" t="str">
        <f t="shared" si="62"/>
        <v/>
      </c>
      <c r="AA60" s="173" t="str">
        <f t="shared" si="3"/>
        <v/>
      </c>
      <c r="AB60" s="171" t="str">
        <f>IFERROR(IF(AND(Q59="Impacto",Q60="Impacto"),(AB59-(+AB59*T60)),IF(AND(Q59="Probabilidad",Q60="Impacto"),(AB58-(+AB58*T60)),IF(Q60="Probabilidad",AB59,""))),"")</f>
        <v/>
      </c>
      <c r="AC60" s="174" t="str">
        <f t="shared" si="63"/>
        <v/>
      </c>
      <c r="AD60" s="170"/>
      <c r="AE60" s="175"/>
      <c r="AF60" s="175"/>
      <c r="AG60" s="176"/>
      <c r="AH60" s="176"/>
      <c r="AI60" s="175"/>
      <c r="AJ60" s="175"/>
    </row>
    <row r="61" spans="1:36" ht="151.5" hidden="1" customHeight="1" outlineLevel="1" x14ac:dyDescent="0.35">
      <c r="A61" s="336"/>
      <c r="B61" s="337"/>
      <c r="C61" s="337"/>
      <c r="D61" s="337"/>
      <c r="E61" s="338"/>
      <c r="F61" s="337"/>
      <c r="G61" s="337"/>
      <c r="H61" s="339"/>
      <c r="I61" s="333"/>
      <c r="J61" s="357"/>
      <c r="K61" s="333">
        <f>IF(NOT(ISERROR(MATCH(J61,_xlfn.ANCHORARRAY(E71),0))),I77&amp;"Por favor no seleccionar los criterios de impacto",J61)</f>
        <v>0</v>
      </c>
      <c r="L61" s="339"/>
      <c r="M61" s="333"/>
      <c r="N61" s="356"/>
      <c r="O61" s="167">
        <v>4</v>
      </c>
      <c r="P61" s="168"/>
      <c r="Q61" s="169" t="str">
        <f t="shared" ref="Q61:Q63" si="64">IF(OR(R61="Preventivo",R61="Detectivo"),"Probabilidad",IF(R61="Correctivo","Impacto",""))</f>
        <v/>
      </c>
      <c r="R61" s="170"/>
      <c r="S61" s="170"/>
      <c r="T61" s="171" t="str">
        <f t="shared" si="61"/>
        <v/>
      </c>
      <c r="U61" s="170"/>
      <c r="V61" s="170"/>
      <c r="W61" s="170"/>
      <c r="X61" s="172" t="str">
        <f t="shared" ref="X61:X63" si="65">IFERROR(IF(AND(Q60="Probabilidad",Q61="Probabilidad"),(Z60-(+Z60*T61)),IF(AND(Q60="Impacto",Q61="Probabilidad"),(Z59-(+Z59*T61)),IF(Q61="Impacto",Z60,""))),"")</f>
        <v/>
      </c>
      <c r="Y61" s="173" t="str">
        <f t="shared" si="1"/>
        <v/>
      </c>
      <c r="Z61" s="171" t="str">
        <f t="shared" si="62"/>
        <v/>
      </c>
      <c r="AA61" s="173" t="str">
        <f t="shared" si="3"/>
        <v/>
      </c>
      <c r="AB61" s="171" t="str">
        <f t="shared" ref="AB61:AB63" si="66">IFERROR(IF(AND(Q60="Impacto",Q61="Impacto"),(AB60-(+AB60*T61)),IF(AND(Q60="Probabilidad",Q61="Impacto"),(AB59-(+AB59*T61)),IF(Q61="Probabilidad",AB60,""))),"")</f>
        <v/>
      </c>
      <c r="AC61" s="174"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70"/>
      <c r="AE61" s="175"/>
      <c r="AF61" s="175"/>
      <c r="AG61" s="176"/>
      <c r="AH61" s="176"/>
      <c r="AI61" s="175"/>
      <c r="AJ61" s="175"/>
    </row>
    <row r="62" spans="1:36" ht="151.5" hidden="1" customHeight="1" outlineLevel="1" x14ac:dyDescent="0.35">
      <c r="A62" s="336"/>
      <c r="B62" s="337"/>
      <c r="C62" s="337"/>
      <c r="D62" s="337"/>
      <c r="E62" s="338"/>
      <c r="F62" s="337"/>
      <c r="G62" s="337"/>
      <c r="H62" s="339"/>
      <c r="I62" s="333"/>
      <c r="J62" s="357"/>
      <c r="K62" s="333">
        <f>IF(NOT(ISERROR(MATCH(J62,_xlfn.ANCHORARRAY(E76),0))),#REF!&amp;"Por favor no seleccionar los criterios de impacto",J62)</f>
        <v>0</v>
      </c>
      <c r="L62" s="339"/>
      <c r="M62" s="333"/>
      <c r="N62" s="356"/>
      <c r="O62" s="167">
        <v>5</v>
      </c>
      <c r="P62" s="168"/>
      <c r="Q62" s="169" t="str">
        <f t="shared" si="64"/>
        <v/>
      </c>
      <c r="R62" s="170"/>
      <c r="S62" s="170"/>
      <c r="T62" s="171" t="str">
        <f t="shared" si="61"/>
        <v/>
      </c>
      <c r="U62" s="170"/>
      <c r="V62" s="170"/>
      <c r="W62" s="170"/>
      <c r="X62" s="172" t="str">
        <f t="shared" si="65"/>
        <v/>
      </c>
      <c r="Y62" s="173" t="str">
        <f t="shared" si="1"/>
        <v/>
      </c>
      <c r="Z62" s="171" t="str">
        <f t="shared" si="62"/>
        <v/>
      </c>
      <c r="AA62" s="173" t="str">
        <f t="shared" si="3"/>
        <v/>
      </c>
      <c r="AB62" s="171" t="str">
        <f t="shared" si="66"/>
        <v/>
      </c>
      <c r="AC62" s="174" t="str">
        <f t="shared" ref="AC62:AC63" si="67">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70"/>
      <c r="AE62" s="175"/>
      <c r="AF62" s="175"/>
      <c r="AG62" s="176"/>
      <c r="AH62" s="176"/>
      <c r="AI62" s="175"/>
      <c r="AJ62" s="175"/>
    </row>
    <row r="63" spans="1:36" ht="151.5" hidden="1" customHeight="1" outlineLevel="1" x14ac:dyDescent="0.35">
      <c r="A63" s="336"/>
      <c r="B63" s="337"/>
      <c r="C63" s="337"/>
      <c r="D63" s="337"/>
      <c r="E63" s="338"/>
      <c r="F63" s="337"/>
      <c r="G63" s="337"/>
      <c r="H63" s="339"/>
      <c r="I63" s="333"/>
      <c r="J63" s="357"/>
      <c r="K63" s="333">
        <f>IF(NOT(ISERROR(MATCH(J63,_xlfn.ANCHORARRAY(F77),0))),#REF!&amp;"Por favor no seleccionar los criterios de impacto",J63)</f>
        <v>0</v>
      </c>
      <c r="L63" s="339"/>
      <c r="M63" s="333"/>
      <c r="N63" s="356"/>
      <c r="O63" s="167">
        <v>6</v>
      </c>
      <c r="P63" s="168"/>
      <c r="Q63" s="169" t="str">
        <f t="shared" si="64"/>
        <v/>
      </c>
      <c r="R63" s="170"/>
      <c r="S63" s="170"/>
      <c r="T63" s="171" t="str">
        <f t="shared" si="61"/>
        <v/>
      </c>
      <c r="U63" s="170"/>
      <c r="V63" s="170"/>
      <c r="W63" s="170"/>
      <c r="X63" s="172" t="str">
        <f t="shared" si="65"/>
        <v/>
      </c>
      <c r="Y63" s="173" t="str">
        <f t="shared" si="1"/>
        <v/>
      </c>
      <c r="Z63" s="171" t="str">
        <f t="shared" si="62"/>
        <v/>
      </c>
      <c r="AA63" s="173" t="str">
        <f t="shared" si="3"/>
        <v/>
      </c>
      <c r="AB63" s="171" t="str">
        <f t="shared" si="66"/>
        <v/>
      </c>
      <c r="AC63" s="174" t="str">
        <f t="shared" si="67"/>
        <v/>
      </c>
      <c r="AD63" s="170"/>
      <c r="AE63" s="175"/>
      <c r="AF63" s="175"/>
      <c r="AG63" s="176"/>
      <c r="AH63" s="176"/>
      <c r="AI63" s="175"/>
      <c r="AJ63" s="175"/>
    </row>
    <row r="64" spans="1:36" ht="151.5" hidden="1" customHeight="1" outlineLevel="1" x14ac:dyDescent="0.35">
      <c r="A64" s="336">
        <v>10</v>
      </c>
      <c r="B64" s="337"/>
      <c r="C64" s="337"/>
      <c r="D64" s="337"/>
      <c r="E64" s="338"/>
      <c r="F64" s="337"/>
      <c r="G64" s="337"/>
      <c r="H64" s="339" t="str">
        <f>IF(G64&lt;=0,"",IF(G64&lt;=2,"Muy Baja",IF(G64&lt;=24,"Baja",IF(G64&lt;=500,"Media",IF(G64&lt;=5000,"Alta","Muy Alta")))))</f>
        <v/>
      </c>
      <c r="I64" s="333" t="str">
        <f>IF(H64="","",IF(H64="Muy Baja",0.2,IF(H64="Baja",0.4,IF(H64="Media",0.6,IF(H64="Alta",0.8,IF(H64="Muy Alta",1,))))))</f>
        <v/>
      </c>
      <c r="J64" s="357"/>
      <c r="K64" s="333">
        <f>IF(NOT(ISERROR(MATCH(J64,'Tabla Impacto'!$B$221:$B$223,0))),'Tabla Impacto'!$F$223&amp;"Por favor no seleccionar los criterios de impacto(Afectación Económica o presupuestal y Pérdida Reputacional)",J64)</f>
        <v>0</v>
      </c>
      <c r="L64" s="339" t="str">
        <f>IF(OR(K64='Tabla Impacto'!$C$11,K64='Tabla Impacto'!$D$11),"Leve",IF(OR(K64='Tabla Impacto'!$C$12,K64='Tabla Impacto'!$D$12),"Menor",IF(OR(K64='Tabla Impacto'!$C$13,K64='Tabla Impacto'!$D$13),"Moderado",IF(OR(K64='Tabla Impacto'!$C$14,K64='Tabla Impacto'!$D$14),"Mayor",IF(OR(K64='Tabla Impacto'!$C$15,K64='Tabla Impacto'!$D$15),"Catastrófico","")))))</f>
        <v/>
      </c>
      <c r="M64" s="333" t="str">
        <f>IF(L64="","",IF(L64="Leve",0.2,IF(L64="Menor",0.4,IF(L64="Moderado",0.6,IF(L64="Mayor",0.8,IF(L64="Catastrófico",1,))))))</f>
        <v/>
      </c>
      <c r="N64" s="356" t="str">
        <f>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67">
        <v>1</v>
      </c>
      <c r="P64" s="168"/>
      <c r="Q64" s="169" t="str">
        <f>IF(OR(R64="Preventivo",R64="Detectivo"),"Probabilidad",IF(R64="Correctivo","Impacto",""))</f>
        <v/>
      </c>
      <c r="R64" s="170"/>
      <c r="S64" s="170"/>
      <c r="T64" s="171" t="str">
        <f>IF(AND(R64="Preventivo",S64="Automático"),"50%",IF(AND(R64="Preventivo",S64="Manual"),"40%",IF(AND(R64="Detectivo",S64="Automático"),"40%",IF(AND(R64="Detectivo",S64="Manual"),"30%",IF(AND(R64="Correctivo",S64="Automático"),"35%",IF(AND(R64="Correctivo",S64="Manual"),"25%",""))))))</f>
        <v/>
      </c>
      <c r="U64" s="170"/>
      <c r="V64" s="170"/>
      <c r="W64" s="170"/>
      <c r="X64" s="172" t="str">
        <f>IFERROR(IF(Q64="Probabilidad",(I64-(+I64*T64)),IF(Q64="Impacto",I64,"")),"")</f>
        <v/>
      </c>
      <c r="Y64" s="173" t="str">
        <f>IFERROR(IF(X64="","",IF(X64&lt;=0.2,"Muy Baja",IF(X64&lt;=0.4,"Baja",IF(X64&lt;=0.6,"Media",IF(X64&lt;=0.8,"Alta","Muy Alta"))))),"")</f>
        <v/>
      </c>
      <c r="Z64" s="171" t="str">
        <f>+X64</f>
        <v/>
      </c>
      <c r="AA64" s="173" t="str">
        <f>IFERROR(IF(AB64="","",IF(AB64&lt;=0.2,"Leve",IF(AB64&lt;=0.4,"Menor",IF(AB64&lt;=0.6,"Moderado",IF(AB64&lt;=0.8,"Mayor","Catastrófico"))))),"")</f>
        <v/>
      </c>
      <c r="AB64" s="171" t="str">
        <f>IFERROR(IF(Q64="Impacto",(M64-(+M64*T64)),IF(Q64="Probabilidad",M64,"")),"")</f>
        <v/>
      </c>
      <c r="AC64" s="174"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70"/>
      <c r="AE64" s="175"/>
      <c r="AF64" s="175"/>
      <c r="AG64" s="176"/>
      <c r="AH64" s="176"/>
      <c r="AI64" s="175"/>
      <c r="AJ64" s="175"/>
    </row>
    <row r="65" spans="1:36" ht="151.5" hidden="1" customHeight="1" outlineLevel="1" x14ac:dyDescent="0.35">
      <c r="A65" s="336"/>
      <c r="B65" s="337"/>
      <c r="C65" s="337"/>
      <c r="D65" s="337"/>
      <c r="E65" s="338"/>
      <c r="F65" s="337"/>
      <c r="G65" s="337"/>
      <c r="H65" s="339"/>
      <c r="I65" s="333"/>
      <c r="J65" s="357"/>
      <c r="K65" s="333">
        <f>IF(NOT(ISERROR(MATCH(J65,_xlfn.ANCHORARRAY(#REF!),0))),#REF!&amp;"Por favor no seleccionar los criterios de impacto",J65)</f>
        <v>0</v>
      </c>
      <c r="L65" s="339"/>
      <c r="M65" s="333"/>
      <c r="N65" s="356"/>
      <c r="O65" s="167">
        <v>2</v>
      </c>
      <c r="P65" s="168"/>
      <c r="Q65" s="169" t="str">
        <f>IF(OR(R65="Preventivo",R65="Detectivo"),"Probabilidad",IF(R65="Correctivo","Impacto",""))</f>
        <v/>
      </c>
      <c r="R65" s="170"/>
      <c r="S65" s="170"/>
      <c r="T65" s="171" t="str">
        <f t="shared" ref="T65:T69" si="68">IF(AND(R65="Preventivo",S65="Automático"),"50%",IF(AND(R65="Preventivo",S65="Manual"),"40%",IF(AND(R65="Detectivo",S65="Automático"),"40%",IF(AND(R65="Detectivo",S65="Manual"),"30%",IF(AND(R65="Correctivo",S65="Automático"),"35%",IF(AND(R65="Correctivo",S65="Manual"),"25%",""))))))</f>
        <v/>
      </c>
      <c r="U65" s="170"/>
      <c r="V65" s="170"/>
      <c r="W65" s="170"/>
      <c r="X65" s="172" t="str">
        <f>IFERROR(IF(AND(Q64="Probabilidad",Q65="Probabilidad"),(Z64-(+Z64*T65)),IF(Q65="Probabilidad",(I64-(+I64*T65)),IF(Q65="Impacto",Z64,""))),"")</f>
        <v/>
      </c>
      <c r="Y65" s="173" t="str">
        <f t="shared" si="1"/>
        <v/>
      </c>
      <c r="Z65" s="171" t="str">
        <f t="shared" ref="Z65:Z69" si="69">+X65</f>
        <v/>
      </c>
      <c r="AA65" s="173" t="str">
        <f t="shared" si="3"/>
        <v/>
      </c>
      <c r="AB65" s="171" t="str">
        <f>IFERROR(IF(AND(Q64="Impacto",Q65="Impacto"),(AB58-(+AB58*T65)),IF(Q65="Impacto",($M$64-(+$M$64*T65)),IF(Q65="Probabilidad",AB58,""))),"")</f>
        <v/>
      </c>
      <c r="AC65" s="174" t="str">
        <f t="shared" ref="AC65:AC66" si="70">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70"/>
      <c r="AE65" s="175"/>
      <c r="AF65" s="175"/>
      <c r="AG65" s="176"/>
      <c r="AH65" s="176"/>
      <c r="AI65" s="175"/>
      <c r="AJ65" s="175"/>
    </row>
    <row r="66" spans="1:36" ht="151.5" hidden="1" customHeight="1" outlineLevel="1" x14ac:dyDescent="0.35">
      <c r="A66" s="336"/>
      <c r="B66" s="337"/>
      <c r="C66" s="337"/>
      <c r="D66" s="337"/>
      <c r="E66" s="338"/>
      <c r="F66" s="337"/>
      <c r="G66" s="337"/>
      <c r="H66" s="339"/>
      <c r="I66" s="333"/>
      <c r="J66" s="357"/>
      <c r="K66" s="333">
        <f>IF(NOT(ISERROR(MATCH(J66,_xlfn.ANCHORARRAY(#REF!),0))),#REF!&amp;"Por favor no seleccionar los criterios de impacto",J66)</f>
        <v>0</v>
      </c>
      <c r="L66" s="339"/>
      <c r="M66" s="333"/>
      <c r="N66" s="356"/>
      <c r="O66" s="167">
        <v>3</v>
      </c>
      <c r="P66" s="168"/>
      <c r="Q66" s="169" t="str">
        <f>IF(OR(R66="Preventivo",R66="Detectivo"),"Probabilidad",IF(R66="Correctivo","Impacto",""))</f>
        <v/>
      </c>
      <c r="R66" s="170"/>
      <c r="S66" s="170"/>
      <c r="T66" s="171" t="str">
        <f t="shared" si="68"/>
        <v/>
      </c>
      <c r="U66" s="170"/>
      <c r="V66" s="170"/>
      <c r="W66" s="170"/>
      <c r="X66" s="172" t="str">
        <f>IFERROR(IF(AND(Q65="Probabilidad",Q66="Probabilidad"),(Z65-(+Z65*T66)),IF(AND(Q65="Impacto",Q66="Probabilidad"),(Z64-(+Z64*T66)),IF(Q66="Impacto",Z65,""))),"")</f>
        <v/>
      </c>
      <c r="Y66" s="173" t="str">
        <f t="shared" si="1"/>
        <v/>
      </c>
      <c r="Z66" s="171" t="str">
        <f t="shared" si="69"/>
        <v/>
      </c>
      <c r="AA66" s="173" t="str">
        <f t="shared" si="3"/>
        <v/>
      </c>
      <c r="AB66" s="171" t="str">
        <f>IFERROR(IF(AND(Q65="Impacto",Q66="Impacto"),(AB65-(+AB65*T66)),IF(AND(Q65="Probabilidad",Q66="Impacto"),(AB64-(+AB64*T66)),IF(Q66="Probabilidad",AB65,""))),"")</f>
        <v/>
      </c>
      <c r="AC66" s="174" t="str">
        <f t="shared" si="70"/>
        <v/>
      </c>
      <c r="AD66" s="170"/>
      <c r="AE66" s="175"/>
      <c r="AF66" s="175"/>
      <c r="AG66" s="176"/>
      <c r="AH66" s="176"/>
      <c r="AI66" s="175"/>
      <c r="AJ66" s="175"/>
    </row>
    <row r="67" spans="1:36" ht="151.5" hidden="1" customHeight="1" outlineLevel="1" x14ac:dyDescent="0.35">
      <c r="A67" s="336"/>
      <c r="B67" s="337"/>
      <c r="C67" s="337"/>
      <c r="D67" s="337"/>
      <c r="E67" s="338"/>
      <c r="F67" s="337"/>
      <c r="G67" s="337"/>
      <c r="H67" s="339"/>
      <c r="I67" s="333"/>
      <c r="J67" s="357"/>
      <c r="K67" s="333">
        <f>IF(NOT(ISERROR(MATCH(J67,_xlfn.ANCHORARRAY(#REF!),0))),#REF!&amp;"Por favor no seleccionar los criterios de impacto",J67)</f>
        <v>0</v>
      </c>
      <c r="L67" s="339"/>
      <c r="M67" s="333"/>
      <c r="N67" s="356"/>
      <c r="O67" s="167">
        <v>4</v>
      </c>
      <c r="P67" s="168"/>
      <c r="Q67" s="169" t="str">
        <f t="shared" ref="Q67:Q69" si="71">IF(OR(R67="Preventivo",R67="Detectivo"),"Probabilidad",IF(R67="Correctivo","Impacto",""))</f>
        <v/>
      </c>
      <c r="R67" s="170"/>
      <c r="S67" s="170"/>
      <c r="T67" s="171" t="str">
        <f t="shared" si="68"/>
        <v/>
      </c>
      <c r="U67" s="170"/>
      <c r="V67" s="170"/>
      <c r="W67" s="170"/>
      <c r="X67" s="172" t="str">
        <f t="shared" ref="X67:X69" si="72">IFERROR(IF(AND(Q66="Probabilidad",Q67="Probabilidad"),(Z66-(+Z66*T67)),IF(AND(Q66="Impacto",Q67="Probabilidad"),(Z65-(+Z65*T67)),IF(Q67="Impacto",Z66,""))),"")</f>
        <v/>
      </c>
      <c r="Y67" s="173" t="str">
        <f t="shared" si="1"/>
        <v/>
      </c>
      <c r="Z67" s="171" t="str">
        <f t="shared" si="69"/>
        <v/>
      </c>
      <c r="AA67" s="173" t="str">
        <f t="shared" si="3"/>
        <v/>
      </c>
      <c r="AB67" s="171" t="str">
        <f t="shared" ref="AB67:AB69" si="73">IFERROR(IF(AND(Q66="Impacto",Q67="Impacto"),(AB66-(+AB66*T67)),IF(AND(Q66="Probabilidad",Q67="Impacto"),(AB65-(+AB65*T67)),IF(Q67="Probabilidad",AB66,""))),"")</f>
        <v/>
      </c>
      <c r="AC67" s="174"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70"/>
      <c r="AE67" s="175"/>
      <c r="AF67" s="175"/>
      <c r="AG67" s="176"/>
      <c r="AH67" s="176"/>
      <c r="AI67" s="175"/>
      <c r="AJ67" s="175"/>
    </row>
    <row r="68" spans="1:36" ht="10.5" hidden="1" customHeight="1" outlineLevel="1" x14ac:dyDescent="0.35">
      <c r="A68" s="336"/>
      <c r="B68" s="337"/>
      <c r="C68" s="337"/>
      <c r="D68" s="337"/>
      <c r="E68" s="338"/>
      <c r="F68" s="337"/>
      <c r="G68" s="337"/>
      <c r="H68" s="339"/>
      <c r="I68" s="333"/>
      <c r="J68" s="357"/>
      <c r="K68" s="333">
        <f>IF(NOT(ISERROR(MATCH(J68,_xlfn.ANCHORARRAY(#REF!),0))),#REF!&amp;"Por favor no seleccionar los criterios de impacto",J68)</f>
        <v>0</v>
      </c>
      <c r="L68" s="339"/>
      <c r="M68" s="333"/>
      <c r="N68" s="356"/>
      <c r="O68" s="167">
        <v>5</v>
      </c>
      <c r="P68" s="168"/>
      <c r="Q68" s="169" t="str">
        <f t="shared" si="71"/>
        <v/>
      </c>
      <c r="R68" s="170"/>
      <c r="S68" s="170"/>
      <c r="T68" s="171" t="str">
        <f t="shared" si="68"/>
        <v/>
      </c>
      <c r="U68" s="170"/>
      <c r="V68" s="170"/>
      <c r="W68" s="170"/>
      <c r="X68" s="172" t="str">
        <f t="shared" si="72"/>
        <v/>
      </c>
      <c r="Y68" s="173" t="str">
        <f t="shared" si="1"/>
        <v/>
      </c>
      <c r="Z68" s="171" t="str">
        <f t="shared" si="69"/>
        <v/>
      </c>
      <c r="AA68" s="173" t="str">
        <f t="shared" si="3"/>
        <v/>
      </c>
      <c r="AB68" s="171" t="str">
        <f t="shared" si="73"/>
        <v/>
      </c>
      <c r="AC68" s="174" t="str">
        <f t="shared" ref="AC68:AC69" si="74">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70"/>
      <c r="AE68" s="175"/>
      <c r="AF68" s="175"/>
      <c r="AG68" s="176"/>
      <c r="AH68" s="176"/>
      <c r="AI68" s="175"/>
      <c r="AJ68" s="175"/>
    </row>
    <row r="69" spans="1:36" ht="12" hidden="1" customHeight="1" outlineLevel="1" x14ac:dyDescent="0.35">
      <c r="A69" s="336"/>
      <c r="B69" s="337"/>
      <c r="C69" s="337"/>
      <c r="D69" s="337"/>
      <c r="E69" s="338"/>
      <c r="F69" s="337"/>
      <c r="G69" s="337"/>
      <c r="H69" s="339"/>
      <c r="I69" s="333"/>
      <c r="J69" s="357"/>
      <c r="K69" s="333">
        <f>IF(NOT(ISERROR(MATCH(J69,_xlfn.ANCHORARRAY(#REF!),0))),#REF!&amp;"Por favor no seleccionar los criterios de impacto",J69)</f>
        <v>0</v>
      </c>
      <c r="L69" s="339"/>
      <c r="M69" s="333"/>
      <c r="N69" s="356"/>
      <c r="O69" s="177">
        <v>6</v>
      </c>
      <c r="P69" s="178"/>
      <c r="Q69" s="179" t="str">
        <f t="shared" si="71"/>
        <v/>
      </c>
      <c r="R69" s="180"/>
      <c r="S69" s="180"/>
      <c r="T69" s="181" t="str">
        <f t="shared" si="68"/>
        <v/>
      </c>
      <c r="U69" s="180"/>
      <c r="V69" s="180"/>
      <c r="W69" s="180"/>
      <c r="X69" s="182" t="str">
        <f t="shared" si="72"/>
        <v/>
      </c>
      <c r="Y69" s="183" t="str">
        <f t="shared" si="1"/>
        <v/>
      </c>
      <c r="Z69" s="181" t="str">
        <f t="shared" si="69"/>
        <v/>
      </c>
      <c r="AA69" s="183" t="str">
        <f t="shared" si="3"/>
        <v/>
      </c>
      <c r="AB69" s="181" t="str">
        <f t="shared" si="73"/>
        <v/>
      </c>
      <c r="AC69" s="184" t="str">
        <f t="shared" si="74"/>
        <v/>
      </c>
      <c r="AD69" s="180"/>
      <c r="AE69" s="185"/>
      <c r="AF69" s="185"/>
      <c r="AG69" s="186"/>
      <c r="AH69" s="186"/>
      <c r="AI69" s="185"/>
      <c r="AJ69" s="185"/>
    </row>
    <row r="70" spans="1:36" s="197" customFormat="1" ht="54" customHeight="1" collapsed="1" x14ac:dyDescent="0.4">
      <c r="A70" s="196"/>
      <c r="B70" s="359" t="s">
        <v>218</v>
      </c>
      <c r="C70" s="359"/>
      <c r="D70" s="359"/>
      <c r="E70" s="359"/>
      <c r="F70" s="359"/>
      <c r="G70" s="359"/>
      <c r="H70" s="359"/>
      <c r="I70" s="359"/>
      <c r="J70" s="359"/>
      <c r="K70" s="359"/>
      <c r="L70" s="359"/>
      <c r="M70" s="359"/>
      <c r="N70" s="359"/>
      <c r="O70" s="359"/>
      <c r="P70" s="359"/>
      <c r="Q70" s="359"/>
      <c r="R70" s="359"/>
      <c r="S70" s="359"/>
      <c r="T70" s="359"/>
      <c r="U70" s="359"/>
      <c r="V70" s="359"/>
      <c r="W70" s="359"/>
      <c r="X70" s="359"/>
      <c r="Y70" s="359"/>
      <c r="Z70" s="359"/>
      <c r="AA70" s="359"/>
      <c r="AB70" s="359"/>
      <c r="AC70" s="359"/>
      <c r="AD70" s="359"/>
      <c r="AE70" s="359"/>
      <c r="AF70" s="359"/>
      <c r="AG70" s="359"/>
      <c r="AH70" s="359"/>
      <c r="AI70" s="359"/>
      <c r="AJ70" s="359"/>
    </row>
    <row r="71" spans="1:36" s="197" customFormat="1" ht="30" x14ac:dyDescent="0.4">
      <c r="B71" s="198" t="s">
        <v>142</v>
      </c>
    </row>
    <row r="72" spans="1:36" s="197" customFormat="1" ht="30" x14ac:dyDescent="0.4">
      <c r="B72" s="199"/>
    </row>
    <row r="73" spans="1:36" s="188" customFormat="1" x14ac:dyDescent="0.35">
      <c r="B73" s="189"/>
    </row>
    <row r="74" spans="1:36" s="188" customFormat="1" x14ac:dyDescent="0.35">
      <c r="B74" s="189"/>
    </row>
    <row r="75" spans="1:36" s="188" customFormat="1" x14ac:dyDescent="0.35">
      <c r="B75" s="189"/>
    </row>
    <row r="76" spans="1:36" s="188" customFormat="1" x14ac:dyDescent="0.35">
      <c r="A76" s="187"/>
      <c r="B76" s="187"/>
      <c r="C76" s="187"/>
      <c r="D76" s="187"/>
      <c r="F76" s="190"/>
    </row>
    <row r="77" spans="1:36" s="194" customFormat="1" ht="38.25" customHeight="1" x14ac:dyDescent="0.25">
      <c r="A77" s="193"/>
      <c r="B77" s="193"/>
      <c r="C77" s="193"/>
      <c r="D77" s="193"/>
      <c r="E77" s="193" t="s">
        <v>217</v>
      </c>
      <c r="F77" s="193"/>
      <c r="G77" s="193"/>
      <c r="I77" s="193"/>
      <c r="J77" s="193"/>
      <c r="K77" s="193"/>
      <c r="M77" s="193" t="s">
        <v>244</v>
      </c>
      <c r="N77" s="193"/>
      <c r="P77" s="195"/>
      <c r="Q77" s="194" t="s">
        <v>216</v>
      </c>
    </row>
  </sheetData>
  <dataConsolidate/>
  <mergeCells count="137">
    <mergeCell ref="R5:AE5"/>
    <mergeCell ref="R6:AE6"/>
    <mergeCell ref="C22:C23"/>
    <mergeCell ref="D22:D23"/>
    <mergeCell ref="E22:E23"/>
    <mergeCell ref="P22:P23"/>
    <mergeCell ref="C34:C39"/>
    <mergeCell ref="D34:D39"/>
    <mergeCell ref="E34:E39"/>
    <mergeCell ref="AG34:AG35"/>
    <mergeCell ref="AH34:AH35"/>
    <mergeCell ref="J58:J63"/>
    <mergeCell ref="K58:K63"/>
    <mergeCell ref="L58:L63"/>
    <mergeCell ref="K52:K57"/>
    <mergeCell ref="B70:AJ70"/>
    <mergeCell ref="I16:I17"/>
    <mergeCell ref="J16:J17"/>
    <mergeCell ref="L16:L17"/>
    <mergeCell ref="M16:M17"/>
    <mergeCell ref="N16:N17"/>
    <mergeCell ref="O16:O17"/>
    <mergeCell ref="Q16:Q17"/>
    <mergeCell ref="R16:R17"/>
    <mergeCell ref="S16:S17"/>
    <mergeCell ref="T16:T17"/>
    <mergeCell ref="U16:U17"/>
    <mergeCell ref="V16:V17"/>
    <mergeCell ref="AH16:AH17"/>
    <mergeCell ref="AI16:AI17"/>
    <mergeCell ref="AD16:AD17"/>
    <mergeCell ref="AG22:AG23"/>
    <mergeCell ref="AH22:AH23"/>
    <mergeCell ref="AH28:AH29"/>
    <mergeCell ref="AG28:AG29"/>
    <mergeCell ref="A1:AJ2"/>
    <mergeCell ref="A7:G7"/>
    <mergeCell ref="H7:N7"/>
    <mergeCell ref="O7:W7"/>
    <mergeCell ref="X7:AD7"/>
    <mergeCell ref="AE7:AJ7"/>
    <mergeCell ref="M58:M63"/>
    <mergeCell ref="N58:N63"/>
    <mergeCell ref="A64:A69"/>
    <mergeCell ref="B64:B69"/>
    <mergeCell ref="C64:C69"/>
    <mergeCell ref="D64:D69"/>
    <mergeCell ref="E64:E69"/>
    <mergeCell ref="F64:F69"/>
    <mergeCell ref="G64:G69"/>
    <mergeCell ref="H64:H69"/>
    <mergeCell ref="I64:I69"/>
    <mergeCell ref="J64:J69"/>
    <mergeCell ref="K64:K69"/>
    <mergeCell ref="L64:L69"/>
    <mergeCell ref="M64:M69"/>
    <mergeCell ref="AB16:AB17"/>
    <mergeCell ref="AC16:AC17"/>
    <mergeCell ref="N64:N69"/>
    <mergeCell ref="C16:C17"/>
    <mergeCell ref="D16:D17"/>
    <mergeCell ref="E16:E17"/>
    <mergeCell ref="F16:F17"/>
    <mergeCell ref="A16:A17"/>
    <mergeCell ref="P16:P17"/>
    <mergeCell ref="AE16:AE17"/>
    <mergeCell ref="AF16:AF17"/>
    <mergeCell ref="B16:B17"/>
    <mergeCell ref="G16:G17"/>
    <mergeCell ref="H16:H17"/>
    <mergeCell ref="W16:W17"/>
    <mergeCell ref="Y16:Y17"/>
    <mergeCell ref="Z16:Z17"/>
    <mergeCell ref="AA16:AA17"/>
    <mergeCell ref="A58:A63"/>
    <mergeCell ref="B58:B63"/>
    <mergeCell ref="C58:C63"/>
    <mergeCell ref="D58:D63"/>
    <mergeCell ref="E58:E63"/>
    <mergeCell ref="F58:F63"/>
    <mergeCell ref="G58:G63"/>
    <mergeCell ref="H58:H63"/>
    <mergeCell ref="I58:I63"/>
    <mergeCell ref="K46:K51"/>
    <mergeCell ref="K40:K45"/>
    <mergeCell ref="K28:K33"/>
    <mergeCell ref="K22:K27"/>
    <mergeCell ref="P18:P19"/>
    <mergeCell ref="AI22:AI23"/>
    <mergeCell ref="AI28:AI29"/>
    <mergeCell ref="AI34:AI35"/>
    <mergeCell ref="AI40:AI41"/>
    <mergeCell ref="AJ16:AJ17"/>
    <mergeCell ref="AG16:AG17"/>
    <mergeCell ref="Z8:Z9"/>
    <mergeCell ref="G8:G9"/>
    <mergeCell ref="H8:H9"/>
    <mergeCell ref="I8:I9"/>
    <mergeCell ref="K34:K39"/>
    <mergeCell ref="AE8:AE9"/>
    <mergeCell ref="AJ8:AJ9"/>
    <mergeCell ref="AI8:AI9"/>
    <mergeCell ref="AH8:AH9"/>
    <mergeCell ref="AG8:AG9"/>
    <mergeCell ref="AF8:AF9"/>
    <mergeCell ref="L8:L9"/>
    <mergeCell ref="M8:M9"/>
    <mergeCell ref="AI10:AI11"/>
    <mergeCell ref="AE10:AE11"/>
    <mergeCell ref="AH10:AH11"/>
    <mergeCell ref="J8:J9"/>
    <mergeCell ref="K8:K9"/>
    <mergeCell ref="Q8:Q9"/>
    <mergeCell ref="R8:W8"/>
    <mergeCell ref="C5:Q5"/>
    <mergeCell ref="C6:Q6"/>
    <mergeCell ref="C4:Q4"/>
    <mergeCell ref="A4:B4"/>
    <mergeCell ref="A5:B5"/>
    <mergeCell ref="A6:B6"/>
    <mergeCell ref="A8:A9"/>
    <mergeCell ref="F8:F9"/>
    <mergeCell ref="E8:E9"/>
    <mergeCell ref="D8:D9"/>
    <mergeCell ref="C8:C9"/>
    <mergeCell ref="B8:B9"/>
    <mergeCell ref="AD8:AD9"/>
    <mergeCell ref="O8:O9"/>
    <mergeCell ref="AC8:AC9"/>
    <mergeCell ref="AB8:AB9"/>
    <mergeCell ref="X8:X9"/>
    <mergeCell ref="P8:P9"/>
    <mergeCell ref="AA8:AA9"/>
    <mergeCell ref="Y8:Y9"/>
    <mergeCell ref="N8:N9"/>
    <mergeCell ref="R3:AE3"/>
    <mergeCell ref="R4:AE4"/>
  </mergeCells>
  <phoneticPr fontId="65" type="noConversion"/>
  <conditionalFormatting sqref="H10 H16">
    <cfRule type="cellIs" dxfId="234" priority="319" operator="equal">
      <formula>"Muy Alta"</formula>
    </cfRule>
    <cfRule type="cellIs" dxfId="233" priority="320" operator="equal">
      <formula>"Alta"</formula>
    </cfRule>
    <cfRule type="cellIs" dxfId="232" priority="321" operator="equal">
      <formula>"Media"</formula>
    </cfRule>
    <cfRule type="cellIs" dxfId="231" priority="322" operator="equal">
      <formula>"Baja"</formula>
    </cfRule>
    <cfRule type="cellIs" dxfId="230" priority="323" operator="equal">
      <formula>"Muy Baja"</formula>
    </cfRule>
  </conditionalFormatting>
  <conditionalFormatting sqref="L10 L16 L22 L28 L34 L40 L46 L52 L58 L64">
    <cfRule type="cellIs" dxfId="229" priority="314" operator="equal">
      <formula>"Catastrófico"</formula>
    </cfRule>
    <cfRule type="cellIs" dxfId="228" priority="315" operator="equal">
      <formula>"Mayor"</formula>
    </cfRule>
    <cfRule type="cellIs" dxfId="227" priority="316" operator="equal">
      <formula>"Moderado"</formula>
    </cfRule>
    <cfRule type="cellIs" dxfId="226" priority="317" operator="equal">
      <formula>"Menor"</formula>
    </cfRule>
    <cfRule type="cellIs" dxfId="225" priority="318" operator="equal">
      <formula>"Leve"</formula>
    </cfRule>
  </conditionalFormatting>
  <conditionalFormatting sqref="N10">
    <cfRule type="cellIs" dxfId="224" priority="310" operator="equal">
      <formula>"Extremo"</formula>
    </cfRule>
    <cfRule type="cellIs" dxfId="223" priority="311" operator="equal">
      <formula>"Alto"</formula>
    </cfRule>
    <cfRule type="cellIs" dxfId="222" priority="312" operator="equal">
      <formula>"Moderado"</formula>
    </cfRule>
    <cfRule type="cellIs" dxfId="221" priority="313" operator="equal">
      <formula>"Bajo"</formula>
    </cfRule>
  </conditionalFormatting>
  <conditionalFormatting sqref="Y10:Y15">
    <cfRule type="cellIs" dxfId="220" priority="305" operator="equal">
      <formula>"Muy Alta"</formula>
    </cfRule>
    <cfRule type="cellIs" dxfId="219" priority="306" operator="equal">
      <formula>"Alta"</formula>
    </cfRule>
    <cfRule type="cellIs" dxfId="218" priority="307" operator="equal">
      <formula>"Media"</formula>
    </cfRule>
    <cfRule type="cellIs" dxfId="217" priority="308" operator="equal">
      <formula>"Baja"</formula>
    </cfRule>
    <cfRule type="cellIs" dxfId="216" priority="309" operator="equal">
      <formula>"Muy Baja"</formula>
    </cfRule>
  </conditionalFormatting>
  <conditionalFormatting sqref="AA10:AA15">
    <cfRule type="cellIs" dxfId="215" priority="300" operator="equal">
      <formula>"Catastrófico"</formula>
    </cfRule>
    <cfRule type="cellIs" dxfId="214" priority="301" operator="equal">
      <formula>"Mayor"</formula>
    </cfRule>
    <cfRule type="cellIs" dxfId="213" priority="302" operator="equal">
      <formula>"Moderado"</formula>
    </cfRule>
    <cfRule type="cellIs" dxfId="212" priority="303" operator="equal">
      <formula>"Menor"</formula>
    </cfRule>
    <cfRule type="cellIs" dxfId="211" priority="304" operator="equal">
      <formula>"Leve"</formula>
    </cfRule>
  </conditionalFormatting>
  <conditionalFormatting sqref="AC10:AC15">
    <cfRule type="cellIs" dxfId="210" priority="296" operator="equal">
      <formula>"Extremo"</formula>
    </cfRule>
    <cfRule type="cellIs" dxfId="209" priority="297" operator="equal">
      <formula>"Alto"</formula>
    </cfRule>
    <cfRule type="cellIs" dxfId="208" priority="298" operator="equal">
      <formula>"Moderado"</formula>
    </cfRule>
    <cfRule type="cellIs" dxfId="207" priority="299" operator="equal">
      <formula>"Bajo"</formula>
    </cfRule>
  </conditionalFormatting>
  <conditionalFormatting sqref="H58">
    <cfRule type="cellIs" dxfId="206" priority="53" operator="equal">
      <formula>"Muy Alta"</formula>
    </cfRule>
    <cfRule type="cellIs" dxfId="205" priority="54" operator="equal">
      <formula>"Alta"</formula>
    </cfRule>
    <cfRule type="cellIs" dxfId="204" priority="55" operator="equal">
      <formula>"Media"</formula>
    </cfRule>
    <cfRule type="cellIs" dxfId="203" priority="56" operator="equal">
      <formula>"Baja"</formula>
    </cfRule>
    <cfRule type="cellIs" dxfId="202" priority="57" operator="equal">
      <formula>"Muy Baja"</formula>
    </cfRule>
  </conditionalFormatting>
  <conditionalFormatting sqref="N16">
    <cfRule type="cellIs" dxfId="201" priority="240" operator="equal">
      <formula>"Extremo"</formula>
    </cfRule>
    <cfRule type="cellIs" dxfId="200" priority="241" operator="equal">
      <formula>"Alto"</formula>
    </cfRule>
    <cfRule type="cellIs" dxfId="199" priority="242" operator="equal">
      <formula>"Moderado"</formula>
    </cfRule>
    <cfRule type="cellIs" dxfId="198" priority="243" operator="equal">
      <formula>"Bajo"</formula>
    </cfRule>
  </conditionalFormatting>
  <conditionalFormatting sqref="Y16 Y18:Y21">
    <cfRule type="cellIs" dxfId="197" priority="235" operator="equal">
      <formula>"Muy Alta"</formula>
    </cfRule>
    <cfRule type="cellIs" dxfId="196" priority="236" operator="equal">
      <formula>"Alta"</formula>
    </cfRule>
    <cfRule type="cellIs" dxfId="195" priority="237" operator="equal">
      <formula>"Media"</formula>
    </cfRule>
    <cfRule type="cellIs" dxfId="194" priority="238" operator="equal">
      <formula>"Baja"</formula>
    </cfRule>
    <cfRule type="cellIs" dxfId="193" priority="239" operator="equal">
      <formula>"Muy Baja"</formula>
    </cfRule>
  </conditionalFormatting>
  <conditionalFormatting sqref="AA16 AA18:AA21">
    <cfRule type="cellIs" dxfId="192" priority="230" operator="equal">
      <formula>"Catastrófico"</formula>
    </cfRule>
    <cfRule type="cellIs" dxfId="191" priority="231" operator="equal">
      <formula>"Mayor"</formula>
    </cfRule>
    <cfRule type="cellIs" dxfId="190" priority="232" operator="equal">
      <formula>"Moderado"</formula>
    </cfRule>
    <cfRule type="cellIs" dxfId="189" priority="233" operator="equal">
      <formula>"Menor"</formula>
    </cfRule>
    <cfRule type="cellIs" dxfId="188" priority="234" operator="equal">
      <formula>"Leve"</formula>
    </cfRule>
  </conditionalFormatting>
  <conditionalFormatting sqref="AC16 AC18:AC21">
    <cfRule type="cellIs" dxfId="187" priority="226" operator="equal">
      <formula>"Extremo"</formula>
    </cfRule>
    <cfRule type="cellIs" dxfId="186" priority="227" operator="equal">
      <formula>"Alto"</formula>
    </cfRule>
    <cfRule type="cellIs" dxfId="185" priority="228" operator="equal">
      <formula>"Moderado"</formula>
    </cfRule>
    <cfRule type="cellIs" dxfId="184" priority="229" operator="equal">
      <formula>"Bajo"</formula>
    </cfRule>
  </conditionalFormatting>
  <conditionalFormatting sqref="H22">
    <cfRule type="cellIs" dxfId="183" priority="221" operator="equal">
      <formula>"Muy Alta"</formula>
    </cfRule>
    <cfRule type="cellIs" dxfId="182" priority="222" operator="equal">
      <formula>"Alta"</formula>
    </cfRule>
    <cfRule type="cellIs" dxfId="181" priority="223" operator="equal">
      <formula>"Media"</formula>
    </cfRule>
    <cfRule type="cellIs" dxfId="180" priority="224" operator="equal">
      <formula>"Baja"</formula>
    </cfRule>
    <cfRule type="cellIs" dxfId="179" priority="225" operator="equal">
      <formula>"Muy Baja"</formula>
    </cfRule>
  </conditionalFormatting>
  <conditionalFormatting sqref="N22">
    <cfRule type="cellIs" dxfId="178" priority="212" operator="equal">
      <formula>"Extremo"</formula>
    </cfRule>
    <cfRule type="cellIs" dxfId="177" priority="213" operator="equal">
      <formula>"Alto"</formula>
    </cfRule>
    <cfRule type="cellIs" dxfId="176" priority="214" operator="equal">
      <formula>"Moderado"</formula>
    </cfRule>
    <cfRule type="cellIs" dxfId="175" priority="215" operator="equal">
      <formula>"Bajo"</formula>
    </cfRule>
  </conditionalFormatting>
  <conditionalFormatting sqref="Y22:Y27">
    <cfRule type="cellIs" dxfId="174" priority="207" operator="equal">
      <formula>"Muy Alta"</formula>
    </cfRule>
    <cfRule type="cellIs" dxfId="173" priority="208" operator="equal">
      <formula>"Alta"</formula>
    </cfRule>
    <cfRule type="cellIs" dxfId="172" priority="209" operator="equal">
      <formula>"Media"</formula>
    </cfRule>
    <cfRule type="cellIs" dxfId="171" priority="210" operator="equal">
      <formula>"Baja"</formula>
    </cfRule>
    <cfRule type="cellIs" dxfId="170" priority="211" operator="equal">
      <formula>"Muy Baja"</formula>
    </cfRule>
  </conditionalFormatting>
  <conditionalFormatting sqref="AA22:AA27">
    <cfRule type="cellIs" dxfId="169" priority="202" operator="equal">
      <formula>"Catastrófico"</formula>
    </cfRule>
    <cfRule type="cellIs" dxfId="168" priority="203" operator="equal">
      <formula>"Mayor"</formula>
    </cfRule>
    <cfRule type="cellIs" dxfId="167" priority="204" operator="equal">
      <formula>"Moderado"</formula>
    </cfRule>
    <cfRule type="cellIs" dxfId="166" priority="205" operator="equal">
      <formula>"Menor"</formula>
    </cfRule>
    <cfRule type="cellIs" dxfId="165" priority="206" operator="equal">
      <formula>"Leve"</formula>
    </cfRule>
  </conditionalFormatting>
  <conditionalFormatting sqref="AC22:AC27">
    <cfRule type="cellIs" dxfId="164" priority="198" operator="equal">
      <formula>"Extremo"</formula>
    </cfRule>
    <cfRule type="cellIs" dxfId="163" priority="199" operator="equal">
      <formula>"Alto"</formula>
    </cfRule>
    <cfRule type="cellIs" dxfId="162" priority="200" operator="equal">
      <formula>"Moderado"</formula>
    </cfRule>
    <cfRule type="cellIs" dxfId="161" priority="201" operator="equal">
      <formula>"Bajo"</formula>
    </cfRule>
  </conditionalFormatting>
  <conditionalFormatting sqref="H28">
    <cfRule type="cellIs" dxfId="160" priority="193" operator="equal">
      <formula>"Muy Alta"</formula>
    </cfRule>
    <cfRule type="cellIs" dxfId="159" priority="194" operator="equal">
      <formula>"Alta"</formula>
    </cfRule>
    <cfRule type="cellIs" dxfId="158" priority="195" operator="equal">
      <formula>"Media"</formula>
    </cfRule>
    <cfRule type="cellIs" dxfId="157" priority="196" operator="equal">
      <formula>"Baja"</formula>
    </cfRule>
    <cfRule type="cellIs" dxfId="156" priority="197" operator="equal">
      <formula>"Muy Baja"</formula>
    </cfRule>
  </conditionalFormatting>
  <conditionalFormatting sqref="N28">
    <cfRule type="cellIs" dxfId="155" priority="184" operator="equal">
      <formula>"Extremo"</formula>
    </cfRule>
    <cfRule type="cellIs" dxfId="154" priority="185" operator="equal">
      <formula>"Alto"</formula>
    </cfRule>
    <cfRule type="cellIs" dxfId="153" priority="186" operator="equal">
      <formula>"Moderado"</formula>
    </cfRule>
    <cfRule type="cellIs" dxfId="152" priority="187" operator="equal">
      <formula>"Bajo"</formula>
    </cfRule>
  </conditionalFormatting>
  <conditionalFormatting sqref="Y28:Y33">
    <cfRule type="cellIs" dxfId="151" priority="179" operator="equal">
      <formula>"Muy Alta"</formula>
    </cfRule>
    <cfRule type="cellIs" dxfId="150" priority="180" operator="equal">
      <formula>"Alta"</formula>
    </cfRule>
    <cfRule type="cellIs" dxfId="149" priority="181" operator="equal">
      <formula>"Media"</formula>
    </cfRule>
    <cfRule type="cellIs" dxfId="148" priority="182" operator="equal">
      <formula>"Baja"</formula>
    </cfRule>
    <cfRule type="cellIs" dxfId="147" priority="183" operator="equal">
      <formula>"Muy Baja"</formula>
    </cfRule>
  </conditionalFormatting>
  <conditionalFormatting sqref="AA28:AA33">
    <cfRule type="cellIs" dxfId="146" priority="174" operator="equal">
      <formula>"Catastrófico"</formula>
    </cfRule>
    <cfRule type="cellIs" dxfId="145" priority="175" operator="equal">
      <formula>"Mayor"</formula>
    </cfRule>
    <cfRule type="cellIs" dxfId="144" priority="176" operator="equal">
      <formula>"Moderado"</formula>
    </cfRule>
    <cfRule type="cellIs" dxfId="143" priority="177" operator="equal">
      <formula>"Menor"</formula>
    </cfRule>
    <cfRule type="cellIs" dxfId="142" priority="178" operator="equal">
      <formula>"Leve"</formula>
    </cfRule>
  </conditionalFormatting>
  <conditionalFormatting sqref="AC28:AC33">
    <cfRule type="cellIs" dxfId="141" priority="170" operator="equal">
      <formula>"Extremo"</formula>
    </cfRule>
    <cfRule type="cellIs" dxfId="140" priority="171" operator="equal">
      <formula>"Alto"</formula>
    </cfRule>
    <cfRule type="cellIs" dxfId="139" priority="172" operator="equal">
      <formula>"Moderado"</formula>
    </cfRule>
    <cfRule type="cellIs" dxfId="138" priority="173" operator="equal">
      <formula>"Bajo"</formula>
    </cfRule>
  </conditionalFormatting>
  <conditionalFormatting sqref="H34">
    <cfRule type="cellIs" dxfId="137" priority="165" operator="equal">
      <formula>"Muy Alta"</formula>
    </cfRule>
    <cfRule type="cellIs" dxfId="136" priority="166" operator="equal">
      <formula>"Alta"</formula>
    </cfRule>
    <cfRule type="cellIs" dxfId="135" priority="167" operator="equal">
      <formula>"Media"</formula>
    </cfRule>
    <cfRule type="cellIs" dxfId="134" priority="168" operator="equal">
      <formula>"Baja"</formula>
    </cfRule>
    <cfRule type="cellIs" dxfId="133" priority="169" operator="equal">
      <formula>"Muy Baja"</formula>
    </cfRule>
  </conditionalFormatting>
  <conditionalFormatting sqref="N34">
    <cfRule type="cellIs" dxfId="132" priority="156" operator="equal">
      <formula>"Extremo"</formula>
    </cfRule>
    <cfRule type="cellIs" dxfId="131" priority="157" operator="equal">
      <formula>"Alto"</formula>
    </cfRule>
    <cfRule type="cellIs" dxfId="130" priority="158" operator="equal">
      <formula>"Moderado"</formula>
    </cfRule>
    <cfRule type="cellIs" dxfId="129" priority="159" operator="equal">
      <formula>"Bajo"</formula>
    </cfRule>
  </conditionalFormatting>
  <conditionalFormatting sqref="Y34:Y39">
    <cfRule type="cellIs" dxfId="128" priority="151" operator="equal">
      <formula>"Muy Alta"</formula>
    </cfRule>
    <cfRule type="cellIs" dxfId="127" priority="152" operator="equal">
      <formula>"Alta"</formula>
    </cfRule>
    <cfRule type="cellIs" dxfId="126" priority="153" operator="equal">
      <formula>"Media"</formula>
    </cfRule>
    <cfRule type="cellIs" dxfId="125" priority="154" operator="equal">
      <formula>"Baja"</formula>
    </cfRule>
    <cfRule type="cellIs" dxfId="124" priority="155" operator="equal">
      <formula>"Muy Baja"</formula>
    </cfRule>
  </conditionalFormatting>
  <conditionalFormatting sqref="AA34:AA39">
    <cfRule type="cellIs" dxfId="123" priority="146" operator="equal">
      <formula>"Catastrófico"</formula>
    </cfRule>
    <cfRule type="cellIs" dxfId="122" priority="147" operator="equal">
      <formula>"Mayor"</formula>
    </cfRule>
    <cfRule type="cellIs" dxfId="121" priority="148" operator="equal">
      <formula>"Moderado"</formula>
    </cfRule>
    <cfRule type="cellIs" dxfId="120" priority="149" operator="equal">
      <formula>"Menor"</formula>
    </cfRule>
    <cfRule type="cellIs" dxfId="119" priority="150" operator="equal">
      <formula>"Leve"</formula>
    </cfRule>
  </conditionalFormatting>
  <conditionalFormatting sqref="AC34:AC39">
    <cfRule type="cellIs" dxfId="118" priority="142" operator="equal">
      <formula>"Extremo"</formula>
    </cfRule>
    <cfRule type="cellIs" dxfId="117" priority="143" operator="equal">
      <formula>"Alto"</formula>
    </cfRule>
    <cfRule type="cellIs" dxfId="116" priority="144" operator="equal">
      <formula>"Moderado"</formula>
    </cfRule>
    <cfRule type="cellIs" dxfId="115" priority="145" operator="equal">
      <formula>"Bajo"</formula>
    </cfRule>
  </conditionalFormatting>
  <conditionalFormatting sqref="H40">
    <cfRule type="cellIs" dxfId="114" priority="137" operator="equal">
      <formula>"Muy Alta"</formula>
    </cfRule>
    <cfRule type="cellIs" dxfId="113" priority="138" operator="equal">
      <formula>"Alta"</formula>
    </cfRule>
    <cfRule type="cellIs" dxfId="112" priority="139" operator="equal">
      <formula>"Media"</formula>
    </cfRule>
    <cfRule type="cellIs" dxfId="111" priority="140" operator="equal">
      <formula>"Baja"</formula>
    </cfRule>
    <cfRule type="cellIs" dxfId="110" priority="141" operator="equal">
      <formula>"Muy Baja"</formula>
    </cfRule>
  </conditionalFormatting>
  <conditionalFormatting sqref="N40">
    <cfRule type="cellIs" dxfId="109" priority="128" operator="equal">
      <formula>"Extremo"</formula>
    </cfRule>
    <cfRule type="cellIs" dxfId="108" priority="129" operator="equal">
      <formula>"Alto"</formula>
    </cfRule>
    <cfRule type="cellIs" dxfId="107" priority="130" operator="equal">
      <formula>"Moderado"</formula>
    </cfRule>
    <cfRule type="cellIs" dxfId="106" priority="131" operator="equal">
      <formula>"Bajo"</formula>
    </cfRule>
  </conditionalFormatting>
  <conditionalFormatting sqref="Y40:Y45">
    <cfRule type="cellIs" dxfId="105" priority="123" operator="equal">
      <formula>"Muy Alta"</formula>
    </cfRule>
    <cfRule type="cellIs" dxfId="104" priority="124" operator="equal">
      <formula>"Alta"</formula>
    </cfRule>
    <cfRule type="cellIs" dxfId="103" priority="125" operator="equal">
      <formula>"Media"</formula>
    </cfRule>
    <cfRule type="cellIs" dxfId="102" priority="126" operator="equal">
      <formula>"Baja"</formula>
    </cfRule>
    <cfRule type="cellIs" dxfId="101" priority="127" operator="equal">
      <formula>"Muy Baja"</formula>
    </cfRule>
  </conditionalFormatting>
  <conditionalFormatting sqref="AA40:AA45">
    <cfRule type="cellIs" dxfId="100" priority="118" operator="equal">
      <formula>"Catastrófico"</formula>
    </cfRule>
    <cfRule type="cellIs" dxfId="99" priority="119" operator="equal">
      <formula>"Mayor"</formula>
    </cfRule>
    <cfRule type="cellIs" dxfId="98" priority="120" operator="equal">
      <formula>"Moderado"</formula>
    </cfRule>
    <cfRule type="cellIs" dxfId="97" priority="121" operator="equal">
      <formula>"Menor"</formula>
    </cfRule>
    <cfRule type="cellIs" dxfId="96" priority="122" operator="equal">
      <formula>"Leve"</formula>
    </cfRule>
  </conditionalFormatting>
  <conditionalFormatting sqref="AC40:AC45">
    <cfRule type="cellIs" dxfId="95" priority="114" operator="equal">
      <formula>"Extremo"</formula>
    </cfRule>
    <cfRule type="cellIs" dxfId="94" priority="115" operator="equal">
      <formula>"Alto"</formula>
    </cfRule>
    <cfRule type="cellIs" dxfId="93" priority="116" operator="equal">
      <formula>"Moderado"</formula>
    </cfRule>
    <cfRule type="cellIs" dxfId="92" priority="117" operator="equal">
      <formula>"Bajo"</formula>
    </cfRule>
  </conditionalFormatting>
  <conditionalFormatting sqref="H46">
    <cfRule type="cellIs" dxfId="91" priority="109" operator="equal">
      <formula>"Muy Alta"</formula>
    </cfRule>
    <cfRule type="cellIs" dxfId="90" priority="110" operator="equal">
      <formula>"Alta"</formula>
    </cfRule>
    <cfRule type="cellIs" dxfId="89" priority="111" operator="equal">
      <formula>"Media"</formula>
    </cfRule>
    <cfRule type="cellIs" dxfId="88" priority="112" operator="equal">
      <formula>"Baja"</formula>
    </cfRule>
    <cfRule type="cellIs" dxfId="87" priority="113" operator="equal">
      <formula>"Muy Baja"</formula>
    </cfRule>
  </conditionalFormatting>
  <conditionalFormatting sqref="N46">
    <cfRule type="cellIs" dxfId="86" priority="100" operator="equal">
      <formula>"Extremo"</formula>
    </cfRule>
    <cfRule type="cellIs" dxfId="85" priority="101" operator="equal">
      <formula>"Alto"</formula>
    </cfRule>
    <cfRule type="cellIs" dxfId="84" priority="102" operator="equal">
      <formula>"Moderado"</formula>
    </cfRule>
    <cfRule type="cellIs" dxfId="83" priority="103" operator="equal">
      <formula>"Bajo"</formula>
    </cfRule>
  </conditionalFormatting>
  <conditionalFormatting sqref="Y46:Y51">
    <cfRule type="cellIs" dxfId="82" priority="95" operator="equal">
      <formula>"Muy Alta"</formula>
    </cfRule>
    <cfRule type="cellIs" dxfId="81" priority="96" operator="equal">
      <formula>"Alta"</formula>
    </cfRule>
    <cfRule type="cellIs" dxfId="80" priority="97" operator="equal">
      <formula>"Media"</formula>
    </cfRule>
    <cfRule type="cellIs" dxfId="79" priority="98" operator="equal">
      <formula>"Baja"</formula>
    </cfRule>
    <cfRule type="cellIs" dxfId="78" priority="99" operator="equal">
      <formula>"Muy Baja"</formula>
    </cfRule>
  </conditionalFormatting>
  <conditionalFormatting sqref="AA46:AA51">
    <cfRule type="cellIs" dxfId="77" priority="90" operator="equal">
      <formula>"Catastrófico"</formula>
    </cfRule>
    <cfRule type="cellIs" dxfId="76" priority="91" operator="equal">
      <formula>"Mayor"</formula>
    </cfRule>
    <cfRule type="cellIs" dxfId="75" priority="92" operator="equal">
      <formula>"Moderado"</formula>
    </cfRule>
    <cfRule type="cellIs" dxfId="74" priority="93" operator="equal">
      <formula>"Menor"</formula>
    </cfRule>
    <cfRule type="cellIs" dxfId="73" priority="94" operator="equal">
      <formula>"Leve"</formula>
    </cfRule>
  </conditionalFormatting>
  <conditionalFormatting sqref="AC46:AC51">
    <cfRule type="cellIs" dxfId="72" priority="86" operator="equal">
      <formula>"Extremo"</formula>
    </cfRule>
    <cfRule type="cellIs" dxfId="71" priority="87" operator="equal">
      <formula>"Alto"</formula>
    </cfRule>
    <cfRule type="cellIs" dxfId="70" priority="88" operator="equal">
      <formula>"Moderado"</formula>
    </cfRule>
    <cfRule type="cellIs" dxfId="69" priority="89" operator="equal">
      <formula>"Bajo"</formula>
    </cfRule>
  </conditionalFormatting>
  <conditionalFormatting sqref="H52">
    <cfRule type="cellIs" dxfId="68" priority="81" operator="equal">
      <formula>"Muy Alta"</formula>
    </cfRule>
    <cfRule type="cellIs" dxfId="67" priority="82" operator="equal">
      <formula>"Alta"</formula>
    </cfRule>
    <cfRule type="cellIs" dxfId="66" priority="83" operator="equal">
      <formula>"Media"</formula>
    </cfRule>
    <cfRule type="cellIs" dxfId="65" priority="84" operator="equal">
      <formula>"Baja"</formula>
    </cfRule>
    <cfRule type="cellIs" dxfId="64" priority="85" operator="equal">
      <formula>"Muy Baja"</formula>
    </cfRule>
  </conditionalFormatting>
  <conditionalFormatting sqref="N52">
    <cfRule type="cellIs" dxfId="63" priority="72" operator="equal">
      <formula>"Extremo"</formula>
    </cfRule>
    <cfRule type="cellIs" dxfId="62" priority="73" operator="equal">
      <formula>"Alto"</formula>
    </cfRule>
    <cfRule type="cellIs" dxfId="61" priority="74" operator="equal">
      <formula>"Moderado"</formula>
    </cfRule>
    <cfRule type="cellIs" dxfId="60" priority="75" operator="equal">
      <formula>"Bajo"</formula>
    </cfRule>
  </conditionalFormatting>
  <conditionalFormatting sqref="Y52:Y57">
    <cfRule type="cellIs" dxfId="59" priority="67" operator="equal">
      <formula>"Muy Alta"</formula>
    </cfRule>
    <cfRule type="cellIs" dxfId="58" priority="68" operator="equal">
      <formula>"Alta"</formula>
    </cfRule>
    <cfRule type="cellIs" dxfId="57" priority="69" operator="equal">
      <formula>"Media"</formula>
    </cfRule>
    <cfRule type="cellIs" dxfId="56" priority="70" operator="equal">
      <formula>"Baja"</formula>
    </cfRule>
    <cfRule type="cellIs" dxfId="55" priority="71" operator="equal">
      <formula>"Muy Baja"</formula>
    </cfRule>
  </conditionalFormatting>
  <conditionalFormatting sqref="AA52:AA57">
    <cfRule type="cellIs" dxfId="54" priority="62" operator="equal">
      <formula>"Catastrófico"</formula>
    </cfRule>
    <cfRule type="cellIs" dxfId="53" priority="63" operator="equal">
      <formula>"Mayor"</formula>
    </cfRule>
    <cfRule type="cellIs" dxfId="52" priority="64" operator="equal">
      <formula>"Moderado"</formula>
    </cfRule>
    <cfRule type="cellIs" dxfId="51" priority="65" operator="equal">
      <formula>"Menor"</formula>
    </cfRule>
    <cfRule type="cellIs" dxfId="50" priority="66" operator="equal">
      <formula>"Leve"</formula>
    </cfRule>
  </conditionalFormatting>
  <conditionalFormatting sqref="AC52:AC57">
    <cfRule type="cellIs" dxfId="49" priority="58" operator="equal">
      <formula>"Extremo"</formula>
    </cfRule>
    <cfRule type="cellIs" dxfId="48" priority="59" operator="equal">
      <formula>"Alto"</formula>
    </cfRule>
    <cfRule type="cellIs" dxfId="47" priority="60" operator="equal">
      <formula>"Moderado"</formula>
    </cfRule>
    <cfRule type="cellIs" dxfId="46" priority="61" operator="equal">
      <formula>"Bajo"</formula>
    </cfRule>
  </conditionalFormatting>
  <conditionalFormatting sqref="N58">
    <cfRule type="cellIs" dxfId="45" priority="44" operator="equal">
      <formula>"Extremo"</formula>
    </cfRule>
    <cfRule type="cellIs" dxfId="44" priority="45" operator="equal">
      <formula>"Alto"</formula>
    </cfRule>
    <cfRule type="cellIs" dxfId="43" priority="46" operator="equal">
      <formula>"Moderado"</formula>
    </cfRule>
    <cfRule type="cellIs" dxfId="42" priority="47" operator="equal">
      <formula>"Bajo"</formula>
    </cfRule>
  </conditionalFormatting>
  <conditionalFormatting sqref="Y58:Y63">
    <cfRule type="cellIs" dxfId="41" priority="39" operator="equal">
      <formula>"Muy Alta"</formula>
    </cfRule>
    <cfRule type="cellIs" dxfId="40" priority="40" operator="equal">
      <formula>"Alta"</formula>
    </cfRule>
    <cfRule type="cellIs" dxfId="39" priority="41" operator="equal">
      <formula>"Media"</formula>
    </cfRule>
    <cfRule type="cellIs" dxfId="38" priority="42" operator="equal">
      <formula>"Baja"</formula>
    </cfRule>
    <cfRule type="cellIs" dxfId="37" priority="43" operator="equal">
      <formula>"Muy Baja"</formula>
    </cfRule>
  </conditionalFormatting>
  <conditionalFormatting sqref="AA58:AA63">
    <cfRule type="cellIs" dxfId="36" priority="34" operator="equal">
      <formula>"Catastrófico"</formula>
    </cfRule>
    <cfRule type="cellIs" dxfId="35" priority="35" operator="equal">
      <formula>"Mayor"</formula>
    </cfRule>
    <cfRule type="cellIs" dxfId="34" priority="36" operator="equal">
      <formula>"Moderado"</formula>
    </cfRule>
    <cfRule type="cellIs" dxfId="33" priority="37" operator="equal">
      <formula>"Menor"</formula>
    </cfRule>
    <cfRule type="cellIs" dxfId="32" priority="38" operator="equal">
      <formula>"Leve"</formula>
    </cfRule>
  </conditionalFormatting>
  <conditionalFormatting sqref="AC58:AC63">
    <cfRule type="cellIs" dxfId="31" priority="30" operator="equal">
      <formula>"Extremo"</formula>
    </cfRule>
    <cfRule type="cellIs" dxfId="30" priority="31" operator="equal">
      <formula>"Alto"</formula>
    </cfRule>
    <cfRule type="cellIs" dxfId="29" priority="32" operator="equal">
      <formula>"Moderado"</formula>
    </cfRule>
    <cfRule type="cellIs" dxfId="28" priority="33" operator="equal">
      <formula>"Bajo"</formula>
    </cfRule>
  </conditionalFormatting>
  <conditionalFormatting sqref="H64">
    <cfRule type="cellIs" dxfId="27" priority="25" operator="equal">
      <formula>"Muy Alta"</formula>
    </cfRule>
    <cfRule type="cellIs" dxfId="26" priority="26" operator="equal">
      <formula>"Alta"</formula>
    </cfRule>
    <cfRule type="cellIs" dxfId="25" priority="27" operator="equal">
      <formula>"Media"</formula>
    </cfRule>
    <cfRule type="cellIs" dxfId="24" priority="28" operator="equal">
      <formula>"Baja"</formula>
    </cfRule>
    <cfRule type="cellIs" dxfId="23" priority="29" operator="equal">
      <formula>"Muy Baja"</formula>
    </cfRule>
  </conditionalFormatting>
  <conditionalFormatting sqref="N64">
    <cfRule type="cellIs" dxfId="22" priority="16" operator="equal">
      <formula>"Extremo"</formula>
    </cfRule>
    <cfRule type="cellIs" dxfId="21" priority="17" operator="equal">
      <formula>"Alto"</formula>
    </cfRule>
    <cfRule type="cellIs" dxfId="20" priority="18" operator="equal">
      <formula>"Moderado"</formula>
    </cfRule>
    <cfRule type="cellIs" dxfId="19" priority="19" operator="equal">
      <formula>"Bajo"</formula>
    </cfRule>
  </conditionalFormatting>
  <conditionalFormatting sqref="Y64:Y69">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64:AA69">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64:AC69">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10:K69">
    <cfRule type="containsText" dxfId="4" priority="1" operator="containsText" text="❌">
      <formula>NOT(ISERROR(SEARCH("❌",K10)))</formula>
    </cfRule>
  </conditionalFormatting>
  <dataValidations count="2">
    <dataValidation allowBlank="1" showInputMessage="1" showErrorMessage="1" prompt="Recuerde que las acciones se generan bajo la medida de mitigar el riesgo" sqref="AH16:AH17 AH10:AH11 AG16 AG22 AH22:AH23 AG28 AH28:AH29 AG34 AH34:AH35" xr:uid="{AD1425E4-E003-41B4-B8A5-48ED32B7BE6B}"/>
    <dataValidation allowBlank="1" showInputMessage="1" showErrorMessage="1" error="Recuerde que las acciones se generan bajo la medida de mitigar el riesgo" sqref="AE10:AE11 AE16:AE17 AE22 AE28 P34 AE34" xr:uid="{AD82CFDA-D18D-4066-AC79-7E70C68C5D0B}"/>
  </dataValidations>
  <printOptions horizontalCentered="1"/>
  <pageMargins left="0.31496062992125984" right="0.31496062992125984" top="0.35433070866141736" bottom="0.35433070866141736" header="0.31496062992125984" footer="0.31496062992125984"/>
  <pageSetup paperSize="14" scale="17" orientation="landscape" r:id="rId1"/>
  <ignoredErrors>
    <ignoredError sqref="AB12" formula="1"/>
  </ignoredErrors>
  <drawing r:id="rId2"/>
  <legacyDrawing r:id="rId3"/>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0000000}">
          <x14:formula1>
            <xm:f>'Tabla Valoración controles'!$D$4:$D$6</xm:f>
          </x14:formula1>
          <xm:sqref>R10:R16 R18:R69</xm:sqref>
        </x14:dataValidation>
        <x14:dataValidation type="list" allowBlank="1" showInputMessage="1" showErrorMessage="1" xr:uid="{00000000-0002-0000-0100-000001000000}">
          <x14:formula1>
            <xm:f>'Tabla Valoración controles'!$D$7:$D$8</xm:f>
          </x14:formula1>
          <xm:sqref>S10:S16 S18:S69</xm:sqref>
        </x14:dataValidation>
        <x14:dataValidation type="list" allowBlank="1" showInputMessage="1" showErrorMessage="1" xr:uid="{00000000-0002-0000-0100-000002000000}">
          <x14:formula1>
            <xm:f>'Tabla Valoración controles'!$D$9:$D$10</xm:f>
          </x14:formula1>
          <xm:sqref>U10:U16 U18:U69</xm:sqref>
        </x14:dataValidation>
        <x14:dataValidation type="list" allowBlank="1" showInputMessage="1" showErrorMessage="1" xr:uid="{00000000-0002-0000-0100-000003000000}">
          <x14:formula1>
            <xm:f>'Tabla Valoración controles'!$D$11:$D$12</xm:f>
          </x14:formula1>
          <xm:sqref>V10:V16 V18:V69</xm:sqref>
        </x14:dataValidation>
        <x14:dataValidation type="list" allowBlank="1" showInputMessage="1" showErrorMessage="1" xr:uid="{00000000-0002-0000-0100-000004000000}">
          <x14:formula1>
            <xm:f>'Opciones Tratamiento'!$B$9:$B$10</xm:f>
          </x14:formula1>
          <xm:sqref>AJ10:AJ11 AJ13:AJ14 AJ67:AJ68 AJ19:AJ20 AJ22:AJ23 AJ25:AJ26 AJ28:AJ29 AJ31:AJ32 AJ34:AJ35 AJ37:AJ38 AJ40:AJ41 AJ43:AJ44 AJ46:AJ47 AJ49:AJ50 AJ52:AJ53 AJ55:AJ56 AJ58:AJ59 AJ61:AJ62 AJ64:AJ65 AJ16</xm:sqref>
        </x14:dataValidation>
        <x14:dataValidation type="list" allowBlank="1" showInputMessage="1" showErrorMessage="1" xr:uid="{00000000-0002-0000-0100-000005000000}">
          <x14:formula1>
            <xm:f>'Tabla Valoración controles'!$D$13:$D$14</xm:f>
          </x14:formula1>
          <xm:sqref>W10:W16 W18:W69</xm:sqref>
        </x14:dataValidation>
        <x14:dataValidation type="list" allowBlank="1" showInputMessage="1" showErrorMessage="1" xr:uid="{00000000-0002-0000-0100-000006000000}">
          <x14:formula1>
            <xm:f>'Opciones Tratamiento'!$B$13:$B$19</xm:f>
          </x14:formula1>
          <xm:sqref>F10:F16 F18:F69</xm:sqref>
        </x14:dataValidation>
        <x14:dataValidation type="list" allowBlank="1" showInputMessage="1" showErrorMessage="1" xr:uid="{00000000-0002-0000-0100-000007000000}">
          <x14:formula1>
            <xm:f>'Opciones Tratamiento'!$E$2:$E$4</xm:f>
          </x14:formula1>
          <xm:sqref>B10:B16 B18:B69</xm:sqref>
        </x14:dataValidation>
        <x14:dataValidation type="list" allowBlank="1" showInputMessage="1" showErrorMessage="1" xr:uid="{00000000-0002-0000-0100-000008000000}">
          <x14:formula1>
            <xm:f>'Opciones Tratamiento'!$B$2:$B$5</xm:f>
          </x14:formula1>
          <xm:sqref>AD10:AD16 AD18:AD69</xm:sqref>
        </x14:dataValidation>
        <x14:dataValidation type="list" allowBlank="1" showInputMessage="1" showErrorMessage="1" xr:uid="{00000000-0002-0000-0100-000009000000}">
          <x14:formula1>
            <xm:f>'Tabla Impacto'!$F$210:$F$221</xm:f>
          </x14:formula1>
          <xm:sqref>J10:J16 J18:J69</xm:sqref>
        </x14:dataValidation>
        <x14:dataValidation type="custom" allowBlank="1" showInputMessage="1" showErrorMessage="1" error="Recuerde que las acciones se generan bajo la medida de mitigar el riesgo" xr:uid="{00000000-0002-0000-0100-00000A000000}">
          <x14:formula1>
            <xm:f>IF(OR(AD12='Opciones Tratamiento'!$B$2,AD12='Opciones Tratamiento'!$B$3,AD12='Opciones Tratamiento'!$B$4),ISBLANK(AD12),ISTEXT(AD12))</xm:f>
          </x14:formula1>
          <xm:sqref>AE41:AE69 AE18:AE21 AE24:AE27 AE30:AE33 AE36:AE39 AE12:AE15</xm:sqref>
        </x14:dataValidation>
        <x14:dataValidation type="custom" allowBlank="1" showInputMessage="1" showErrorMessage="1" error="Recuerde que las acciones se generan bajo la medida de mitigar el riesgo" xr:uid="{00000000-0002-0000-0100-00000B000000}">
          <x14:formula1>
            <xm:f>IF(OR(AD11='Opciones Tratamiento'!$B$2,AD11='Opciones Tratamiento'!$B$3,AD11='Opciones Tratamiento'!$B$4),ISBLANK(AD11),ISTEXT(AD11))</xm:f>
          </x14:formula1>
          <xm:sqref>AF11:AF15 AF18:AF21 AF24:AF27 AF30:AF33 AF36:AF39 AF41:AF69</xm:sqref>
        </x14:dataValidation>
        <x14:dataValidation type="custom" allowBlank="1" showInputMessage="1" showErrorMessage="1" error="Recuerde que las acciones se generan bajo la medida de mitigar el riesgo" xr:uid="{00000000-0002-0000-0100-00000C000000}">
          <x14:formula1>
            <xm:f>IF(OR(AD11='Opciones Tratamiento'!$B$2,AD11='Opciones Tratamiento'!$B$3,AD11='Opciones Tratamiento'!$B$4),ISBLANK(AD11),ISTEXT(AD11))</xm:f>
          </x14:formula1>
          <xm:sqref>AG11:AG15 AG18:AG21 AG24:AG27 AG30:AG33 AG36:AG39 AG41:AG69</xm:sqref>
        </x14:dataValidation>
        <x14:dataValidation type="custom" allowBlank="1" showInputMessage="1" showErrorMessage="1" error="Recuerde que las acciones se generan bajo la medida de mitigar el riesgo" xr:uid="{00000000-0002-0000-0100-00000D000000}">
          <x14:formula1>
            <xm:f>IF(OR(AD12='Opciones Tratamiento'!$B$2,AD12='Opciones Tratamiento'!$B$3,AD12='Opciones Tratamiento'!$B$4),ISBLANK(AD12),ISTEXT(AD12))</xm:f>
          </x14:formula1>
          <xm:sqref>AH41:AH69 AH18:AH21 AH24:AH27 AH30:AH33 AH36:AH39 AH12:AH15</xm:sqref>
        </x14:dataValidation>
        <x14:dataValidation type="custom" allowBlank="1" showInputMessage="1" showErrorMessage="1" error="Recuerde que las acciones se generan bajo la medida de mitigar el riesgo" xr:uid="{00000000-0002-0000-0100-00000E000000}">
          <x14:formula1>
            <xm:f>IF(OR(AD12='Opciones Tratamiento'!$B$2,AD12='Opciones Tratamiento'!$B$3,AD12='Opciones Tratamiento'!$B$4),ISBLANK(AD12),ISTEXT(AD12))</xm:f>
          </x14:formula1>
          <xm:sqref>AI12:AI15 AI18:AI21 AI24:AI27 AI30:AI33 AI36:AI39 AI42:AI69</xm:sqref>
        </x14:dataValidation>
        <x14:dataValidation type="custom" allowBlank="1" showInputMessage="1" showErrorMessage="1" prompt="Recuerde que las acciones se generan bajo la medida de mitigar el riesgo" xr:uid="{33FEC415-C116-4481-8B7C-C04CACD6A93B}">
          <x14:formula1>
            <xm:f>IF(OR(AD40='D:\Users\JHANNIER\Desktop\IDM\MAPAS RIESGOS FINALES IDM\[MAPA DE RIESGOS PROCESO GESTIÓN DOCUMENTAL FINAL.xlsx]Opciones Tratamiento'!#REF!,AD40='D:\Users\JHANNIER\Desktop\IDM\MAPAS RIESGOS FINALES IDM\[MAPA DE RIESGOS PROCESO GESTIÓN DOCUMENTAL FINAL.xlsx]Opciones Tratamiento'!#REF!,AD40='D:\Users\JHANNIER\Desktop\IDM\MAPAS RIESGOS FINALES IDM\[MAPA DE RIESGOS PROCESO GESTIÓN DOCUMENTAL FINAL.xlsx]Opciones Tratamiento'!#REF!),ISBLANK(AD40),ISTEXT(AD40))</xm:f>
          </x14:formula1>
          <xm:sqref>AG40</xm:sqref>
        </x14:dataValidation>
        <x14:dataValidation type="custom" allowBlank="1" showInputMessage="1" showErrorMessage="1" prompt="Recuerde que las acciones se generan bajo la medida de mitigar el riesgo" xr:uid="{95B9F02D-71D9-4A86-A1F2-ED082335529D}">
          <x14:formula1>
            <xm:f>IF(OR(AD40='D:\Users\JHANNIER\Desktop\IDM\MAPAS RIESGOS FINALES IDM\[MAPA DE RIESGOS PROCESO GESTIÓN DOCUMENTAL FINAL.xlsx]Opciones Tratamiento'!#REF!,AD40='D:\Users\JHANNIER\Desktop\IDM\MAPAS RIESGOS FINALES IDM\[MAPA DE RIESGOS PROCESO GESTIÓN DOCUMENTAL FINAL.xlsx]Opciones Tratamiento'!#REF!,AD40='D:\Users\JHANNIER\Desktop\IDM\MAPAS RIESGOS FINALES IDM\[MAPA DE RIESGOS PROCESO GESTIÓN DOCUMENTAL FINAL.xlsx]Opciones Tratamiento'!#REF!),ISBLANK(AD40),ISTEXT(AD40))</xm:f>
          </x14:formula1>
          <xm:sqref>AH40</xm:sqref>
        </x14:dataValidation>
        <x14:dataValidation type="custom" allowBlank="1" showInputMessage="1" showErrorMessage="1" error="Recuerde que las acciones se generan bajo la medida de mitigar el riesgo" xr:uid="{579C9E28-DBB6-4D74-AEDA-7741ACA2FD65}">
          <x14:formula1>
            <xm:f>IF(OR(AD40='D:\Users\JHANNIER\Desktop\[MAPA DE RIESGOS PROCESO GESTIÓN FINANCIERA..xlsx]Opciones Tratamiento'!#REF!,AD40='D:\Users\JHANNIER\Desktop\[MAPA DE RIESGOS PROCESO GESTIÓN FINANCIERA..xlsx]Opciones Tratamiento'!#REF!,AD40='D:\Users\JHANNIER\Desktop\[MAPA DE RIESGOS PROCESO GESTIÓN FINANCIERA..xlsx]Opciones Tratamiento'!#REF!),ISBLANK(AD40),ISTEXT(AD40))</xm:f>
          </x14:formula1>
          <xm:sqref>AE40</xm:sqref>
        </x14:dataValidation>
        <x14:dataValidation type="custom" allowBlank="1" showInputMessage="1" showErrorMessage="1" error="Recuerde que las acciones se generan bajo la medida de mitigar el riesgo" xr:uid="{D8D5BBC4-9B3D-4BCC-AE03-7B6376143DF2}">
          <x14:formula1>
            <xm:f>IF(OR(AD10='D:\Users\JHANNIER\Desktop\[MAPA DE RIESGOS PROCESO GESTIÓN TALENTO HUMANO FINAL.xlsx]Opciones Tratamiento'!#REF!,AD10='D:\Users\JHANNIER\Desktop\[MAPA DE RIESGOS PROCESO GESTIÓN TALENTO HUMANO FINAL.xlsx]Opciones Tratamiento'!#REF!,AD10='D:\Users\JHANNIER\Desktop\[MAPA DE RIESGOS PROCESO GESTIÓN TALENTO HUMANO FINAL.xlsx]Opciones Tratamiento'!#REF!),ISBLANK(AD10),ISTEXT(AD10))</xm:f>
          </x14:formula1>
          <xm:sqref>AI10 AI16 AI22 AI28 AI40 AI34</xm:sqref>
        </x14:dataValidation>
        <x14:dataValidation type="custom" allowBlank="1" showInputMessage="1" showErrorMessage="1" error="Recuerde que las acciones se generan bajo la medida de mitigar el riesgo" xr:uid="{14F2FE79-B10F-42FA-9154-6A6C57C07C86}">
          <x14:formula1>
            <xm:f>IF(OR(AC10='[MAPA DE RIESGOS PROCESO TECNOLOGÍA INFORMACIÓN FINAL.xlsx]Opciones Tratamiento'!#REF!,AC10='[MAPA DE RIESGOS PROCESO TECNOLOGÍA INFORMACIÓN FINAL.xlsx]Opciones Tratamiento'!#REF!,AC10='[MAPA DE RIESGOS PROCESO TECNOLOGÍA INFORMACIÓN FINAL.xlsx]Opciones Tratamiento'!#REF!),ISBLANK(AC10),ISTEXT(AC10))</xm:f>
          </x14:formula1>
          <xm:sqref>AG10</xm:sqref>
        </x14:dataValidation>
        <x14:dataValidation type="custom" allowBlank="1" showInputMessage="1" showErrorMessage="1" error="Recuerde que las acciones se generan bajo la medida de mitigar el riesgo" xr:uid="{E54D7616-BF23-4259-B6D4-BD2D3FE028CA}">
          <x14:formula1>
            <xm:f>IF(OR(AD16='[MAPA DE RIESGOS PROCESO TECNOLOGÍA INFORMACIÓN FINAL.xlsx]Opciones Tratamiento'!#REF!,AD16='[MAPA DE RIESGOS PROCESO TECNOLOGÍA INFORMACIÓN FINAL.xlsx]Opciones Tratamiento'!#REF!,AD16='[MAPA DE RIESGOS PROCESO TECNOLOGÍA INFORMACIÓN FINAL.xlsx]Opciones Tratamiento'!#REF!),ISBLANK(AD16),ISTEXT(AD16))</xm:f>
          </x14:formula1>
          <xm:sqref>AF16 AF22 AF28 AF34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40"/>
  <sheetViews>
    <sheetView zoomScale="50" zoomScaleNormal="50" workbookViewId="0">
      <selection activeCell="L12" sqref="L12:M13"/>
    </sheetView>
  </sheetViews>
  <sheetFormatPr baseColWidth="10" defaultRowHeight="15" x14ac:dyDescent="0.25"/>
  <cols>
    <col min="2" max="39" width="5.7109375" customWidth="1"/>
    <col min="41" max="46" width="5.7109375" customWidth="1"/>
  </cols>
  <sheetData>
    <row r="1" spans="1:99"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c r="CN1" s="70"/>
      <c r="CO1" s="70"/>
      <c r="CP1" s="70"/>
      <c r="CQ1" s="70"/>
      <c r="CR1" s="70"/>
      <c r="CS1" s="70"/>
      <c r="CT1" s="70"/>
      <c r="CU1" s="70"/>
    </row>
    <row r="2" spans="1:99" ht="18" customHeight="1" x14ac:dyDescent="0.25">
      <c r="A2" s="70"/>
      <c r="B2" s="372" t="s">
        <v>160</v>
      </c>
      <c r="C2" s="372"/>
      <c r="D2" s="372"/>
      <c r="E2" s="372"/>
      <c r="F2" s="372"/>
      <c r="G2" s="372"/>
      <c r="H2" s="372"/>
      <c r="I2" s="372"/>
      <c r="J2" s="410" t="s">
        <v>2</v>
      </c>
      <c r="K2" s="410"/>
      <c r="L2" s="410"/>
      <c r="M2" s="410"/>
      <c r="N2" s="410"/>
      <c r="O2" s="410"/>
      <c r="P2" s="410"/>
      <c r="Q2" s="410"/>
      <c r="R2" s="410"/>
      <c r="S2" s="410"/>
      <c r="T2" s="410"/>
      <c r="U2" s="410"/>
      <c r="V2" s="410"/>
      <c r="W2" s="410"/>
      <c r="X2" s="410"/>
      <c r="Y2" s="410"/>
      <c r="Z2" s="410"/>
      <c r="AA2" s="410"/>
      <c r="AB2" s="410"/>
      <c r="AC2" s="410"/>
      <c r="AD2" s="410"/>
      <c r="AE2" s="410"/>
      <c r="AF2" s="410"/>
      <c r="AG2" s="410"/>
      <c r="AH2" s="410"/>
      <c r="AI2" s="410"/>
      <c r="AJ2" s="410"/>
      <c r="AK2" s="410"/>
      <c r="AL2" s="410"/>
      <c r="AM2" s="41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row>
    <row r="3" spans="1:99" ht="18.75" customHeight="1" x14ac:dyDescent="0.25">
      <c r="A3" s="70"/>
      <c r="B3" s="372"/>
      <c r="C3" s="372"/>
      <c r="D3" s="372"/>
      <c r="E3" s="372"/>
      <c r="F3" s="372"/>
      <c r="G3" s="372"/>
      <c r="H3" s="372"/>
      <c r="I3" s="372"/>
      <c r="J3" s="410"/>
      <c r="K3" s="410"/>
      <c r="L3" s="410"/>
      <c r="M3" s="410"/>
      <c r="N3" s="410"/>
      <c r="O3" s="410"/>
      <c r="P3" s="410"/>
      <c r="Q3" s="410"/>
      <c r="R3" s="410"/>
      <c r="S3" s="410"/>
      <c r="T3" s="410"/>
      <c r="U3" s="410"/>
      <c r="V3" s="410"/>
      <c r="W3" s="410"/>
      <c r="X3" s="410"/>
      <c r="Y3" s="410"/>
      <c r="Z3" s="410"/>
      <c r="AA3" s="410"/>
      <c r="AB3" s="410"/>
      <c r="AC3" s="410"/>
      <c r="AD3" s="410"/>
      <c r="AE3" s="410"/>
      <c r="AF3" s="410"/>
      <c r="AG3" s="410"/>
      <c r="AH3" s="410"/>
      <c r="AI3" s="410"/>
      <c r="AJ3" s="410"/>
      <c r="AK3" s="410"/>
      <c r="AL3" s="410"/>
      <c r="AM3" s="41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row>
    <row r="4" spans="1:99" ht="15" customHeight="1" x14ac:dyDescent="0.25">
      <c r="A4" s="70"/>
      <c r="B4" s="372"/>
      <c r="C4" s="372"/>
      <c r="D4" s="372"/>
      <c r="E4" s="372"/>
      <c r="F4" s="372"/>
      <c r="G4" s="372"/>
      <c r="H4" s="372"/>
      <c r="I4" s="372"/>
      <c r="J4" s="410"/>
      <c r="K4" s="410"/>
      <c r="L4" s="410"/>
      <c r="M4" s="410"/>
      <c r="N4" s="410"/>
      <c r="O4" s="410"/>
      <c r="P4" s="410"/>
      <c r="Q4" s="410"/>
      <c r="R4" s="410"/>
      <c r="S4" s="410"/>
      <c r="T4" s="410"/>
      <c r="U4" s="410"/>
      <c r="V4" s="410"/>
      <c r="W4" s="410"/>
      <c r="X4" s="410"/>
      <c r="Y4" s="410"/>
      <c r="Z4" s="410"/>
      <c r="AA4" s="410"/>
      <c r="AB4" s="410"/>
      <c r="AC4" s="410"/>
      <c r="AD4" s="410"/>
      <c r="AE4" s="410"/>
      <c r="AF4" s="410"/>
      <c r="AG4" s="410"/>
      <c r="AH4" s="410"/>
      <c r="AI4" s="410"/>
      <c r="AJ4" s="410"/>
      <c r="AK4" s="410"/>
      <c r="AL4" s="410"/>
      <c r="AM4" s="41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row>
    <row r="5" spans="1:99"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row>
    <row r="6" spans="1:99" ht="15" customHeight="1" x14ac:dyDescent="0.25">
      <c r="A6" s="70"/>
      <c r="B6" s="422" t="s">
        <v>4</v>
      </c>
      <c r="C6" s="422"/>
      <c r="D6" s="423"/>
      <c r="E6" s="411" t="s">
        <v>116</v>
      </c>
      <c r="F6" s="412"/>
      <c r="G6" s="412"/>
      <c r="H6" s="412"/>
      <c r="I6" s="413"/>
      <c r="J6" s="407" t="str">
        <f>IF(AND('Mapa final'!$H$10="Muy Alta",'Mapa final'!$L$10="Leve"),CONCATENATE("R",'Mapa final'!$A$10),"")</f>
        <v/>
      </c>
      <c r="K6" s="408"/>
      <c r="L6" s="408" t="str">
        <f>IF(AND('Mapa final'!$H$16="Muy Alta",'Mapa final'!$L$16="Leve"),CONCATENATE("R",'Mapa final'!$A$16),"")</f>
        <v/>
      </c>
      <c r="M6" s="408"/>
      <c r="N6" s="408" t="str">
        <f>IF(AND('Mapa final'!$H$22="Muy Alta",'Mapa final'!$L$22="Leve"),CONCATENATE("R",'Mapa final'!$A$22),"")</f>
        <v/>
      </c>
      <c r="O6" s="409"/>
      <c r="P6" s="407" t="str">
        <f>IF(AND('Mapa final'!$H$10="Muy Alta",'Mapa final'!$L$10="Menor"),CONCATENATE("R",'Mapa final'!$A$10),"")</f>
        <v/>
      </c>
      <c r="Q6" s="408"/>
      <c r="R6" s="408" t="str">
        <f>IF(AND('Mapa final'!$H$16="Muy Alta",'Mapa final'!$L$16="Menor"),CONCATENATE("R",'Mapa final'!$A$16),"")</f>
        <v/>
      </c>
      <c r="S6" s="408"/>
      <c r="T6" s="408" t="str">
        <f>IF(AND('Mapa final'!$H$22="Muy Alta",'Mapa final'!$L$22="Menor"),CONCATENATE("R",'Mapa final'!$A$22),"")</f>
        <v/>
      </c>
      <c r="U6" s="409"/>
      <c r="V6" s="407" t="str">
        <f>IF(AND('Mapa final'!$H$10="Muy Alta",'Mapa final'!$L$10="Moderado"),CONCATENATE("R",'Mapa final'!$A$10),"")</f>
        <v/>
      </c>
      <c r="W6" s="408"/>
      <c r="X6" s="408" t="str">
        <f>IF(AND('Mapa final'!$H$16="Muy Alta",'Mapa final'!$L$16="Moderado"),CONCATENATE("R",'Mapa final'!$A$16),"")</f>
        <v/>
      </c>
      <c r="Y6" s="408"/>
      <c r="Z6" s="408" t="str">
        <f>IF(AND('Mapa final'!$H$22="Muy Alta",'Mapa final'!$L$22="Moderado"),CONCATENATE("R",'Mapa final'!$A$22),"")</f>
        <v/>
      </c>
      <c r="AA6" s="409"/>
      <c r="AB6" s="407" t="str">
        <f>IF(AND('Mapa final'!$H$10="Muy Alta",'Mapa final'!$L$10="Mayor"),CONCATENATE("R",'Mapa final'!$A$10),"")</f>
        <v/>
      </c>
      <c r="AC6" s="408"/>
      <c r="AD6" s="408" t="str">
        <f>IF(AND('Mapa final'!$H$16="Muy Alta",'Mapa final'!$L$16="Mayor"),CONCATENATE("R",'Mapa final'!$A$16),"")</f>
        <v/>
      </c>
      <c r="AE6" s="408"/>
      <c r="AF6" s="408" t="str">
        <f>IF(AND('Mapa final'!$H$22="Muy Alta",'Mapa final'!$L$22="Mayor"),CONCATENATE("R",'Mapa final'!$A$22),"")</f>
        <v/>
      </c>
      <c r="AG6" s="409"/>
      <c r="AH6" s="397" t="str">
        <f>IF(AND('Mapa final'!$H$10="Muy Alta",'Mapa final'!$L$10="Catastrófico"),CONCATENATE("R",'Mapa final'!$A$10),"")</f>
        <v/>
      </c>
      <c r="AI6" s="398"/>
      <c r="AJ6" s="398" t="str">
        <f>IF(AND('Mapa final'!$H$16="Muy Alta",'Mapa final'!$L$16="Catastrófico"),CONCATENATE("R",'Mapa final'!$A$16),"")</f>
        <v/>
      </c>
      <c r="AK6" s="398"/>
      <c r="AL6" s="398" t="str">
        <f>IF(AND('Mapa final'!$H$22="Muy Alta",'Mapa final'!$L$22="Catastrófico"),CONCATENATE("R",'Mapa final'!$A$22),"")</f>
        <v/>
      </c>
      <c r="AM6" s="399"/>
      <c r="AO6" s="424" t="s">
        <v>79</v>
      </c>
      <c r="AP6" s="425"/>
      <c r="AQ6" s="425"/>
      <c r="AR6" s="425"/>
      <c r="AS6" s="425"/>
      <c r="AT6" s="426"/>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row>
    <row r="7" spans="1:99" ht="15" customHeight="1" x14ac:dyDescent="0.25">
      <c r="A7" s="70"/>
      <c r="B7" s="422"/>
      <c r="C7" s="422"/>
      <c r="D7" s="423"/>
      <c r="E7" s="414"/>
      <c r="F7" s="415"/>
      <c r="G7" s="415"/>
      <c r="H7" s="415"/>
      <c r="I7" s="416"/>
      <c r="J7" s="400"/>
      <c r="K7" s="401"/>
      <c r="L7" s="401"/>
      <c r="M7" s="401"/>
      <c r="N7" s="401"/>
      <c r="O7" s="403"/>
      <c r="P7" s="400"/>
      <c r="Q7" s="401"/>
      <c r="R7" s="401"/>
      <c r="S7" s="401"/>
      <c r="T7" s="401"/>
      <c r="U7" s="403"/>
      <c r="V7" s="400"/>
      <c r="W7" s="401"/>
      <c r="X7" s="401"/>
      <c r="Y7" s="401"/>
      <c r="Z7" s="401"/>
      <c r="AA7" s="403"/>
      <c r="AB7" s="400"/>
      <c r="AC7" s="401"/>
      <c r="AD7" s="401"/>
      <c r="AE7" s="401"/>
      <c r="AF7" s="401"/>
      <c r="AG7" s="403"/>
      <c r="AH7" s="391"/>
      <c r="AI7" s="392"/>
      <c r="AJ7" s="392"/>
      <c r="AK7" s="392"/>
      <c r="AL7" s="392"/>
      <c r="AM7" s="393"/>
      <c r="AN7" s="70"/>
      <c r="AO7" s="427"/>
      <c r="AP7" s="428"/>
      <c r="AQ7" s="428"/>
      <c r="AR7" s="428"/>
      <c r="AS7" s="428"/>
      <c r="AT7" s="429"/>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row>
    <row r="8" spans="1:99" ht="15" customHeight="1" x14ac:dyDescent="0.25">
      <c r="A8" s="70"/>
      <c r="B8" s="422"/>
      <c r="C8" s="422"/>
      <c r="D8" s="423"/>
      <c r="E8" s="414"/>
      <c r="F8" s="415"/>
      <c r="G8" s="415"/>
      <c r="H8" s="415"/>
      <c r="I8" s="416"/>
      <c r="J8" s="400" t="str">
        <f>IF(AND('Mapa final'!$H$28="Muy Alta",'Mapa final'!$L$28="Leve"),CONCATENATE("R",'Mapa final'!$A$28),"")</f>
        <v/>
      </c>
      <c r="K8" s="401"/>
      <c r="L8" s="402" t="str">
        <f>IF(AND('Mapa final'!$H$34="Muy Alta",'Mapa final'!$L$34="Leve"),CONCATENATE("R",'Mapa final'!$A$34),"")</f>
        <v/>
      </c>
      <c r="M8" s="402"/>
      <c r="N8" s="402" t="str">
        <f>IF(AND('Mapa final'!$H$40="Muy Alta",'Mapa final'!$L$40="Leve"),CONCATENATE("R",'Mapa final'!$A$40),"")</f>
        <v/>
      </c>
      <c r="O8" s="403"/>
      <c r="P8" s="400" t="str">
        <f>IF(AND('Mapa final'!$H$28="Muy Alta",'Mapa final'!$L$28="Menor"),CONCATENATE("R",'Mapa final'!$A$28),"")</f>
        <v/>
      </c>
      <c r="Q8" s="401"/>
      <c r="R8" s="402" t="str">
        <f>IF(AND('Mapa final'!$H$34="Muy Alta",'Mapa final'!$L$34="Menor"),CONCATENATE("R",'Mapa final'!$A$34),"")</f>
        <v/>
      </c>
      <c r="S8" s="402"/>
      <c r="T8" s="402" t="str">
        <f>IF(AND('Mapa final'!$H$40="Muy Alta",'Mapa final'!$L$40="Menor"),CONCATENATE("R",'Mapa final'!$A$40),"")</f>
        <v/>
      </c>
      <c r="U8" s="403"/>
      <c r="V8" s="400" t="str">
        <f>IF(AND('Mapa final'!$H$28="Muy Alta",'Mapa final'!$L$28="Moderado"),CONCATENATE("R",'Mapa final'!$A$28),"")</f>
        <v/>
      </c>
      <c r="W8" s="401"/>
      <c r="X8" s="402" t="str">
        <f>IF(AND('Mapa final'!$H$34="Muy Alta",'Mapa final'!$L$34="Moderado"),CONCATENATE("R",'Mapa final'!$A$34),"")</f>
        <v/>
      </c>
      <c r="Y8" s="402"/>
      <c r="Z8" s="402" t="str">
        <f>IF(AND('Mapa final'!$H$40="Muy Alta",'Mapa final'!$L$40="Moderado"),CONCATENATE("R",'Mapa final'!$A$40),"")</f>
        <v/>
      </c>
      <c r="AA8" s="403"/>
      <c r="AB8" s="400" t="str">
        <f>IF(AND('Mapa final'!$H$28="Muy Alta",'Mapa final'!$L$28="Mayor"),CONCATENATE("R",'Mapa final'!$A$28),"")</f>
        <v/>
      </c>
      <c r="AC8" s="401"/>
      <c r="AD8" s="402" t="str">
        <f>IF(AND('Mapa final'!$H$34="Muy Alta",'Mapa final'!$L$34="Mayor"),CONCATENATE("R",'Mapa final'!$A$34),"")</f>
        <v/>
      </c>
      <c r="AE8" s="402"/>
      <c r="AF8" s="402" t="str">
        <f>IF(AND('Mapa final'!$H$40="Muy Alta",'Mapa final'!$L$40="Mayor"),CONCATENATE("R",'Mapa final'!$A$40),"")</f>
        <v/>
      </c>
      <c r="AG8" s="403"/>
      <c r="AH8" s="391" t="str">
        <f>IF(AND('Mapa final'!$H$28="Muy Alta",'Mapa final'!$L$28="Catastrófico"),CONCATENATE("R",'Mapa final'!$A$28),"")</f>
        <v/>
      </c>
      <c r="AI8" s="392"/>
      <c r="AJ8" s="392" t="str">
        <f>IF(AND('Mapa final'!$H$34="Muy Alta",'Mapa final'!$L$34="Catastrófico"),CONCATENATE("R",'Mapa final'!$A$34),"")</f>
        <v/>
      </c>
      <c r="AK8" s="392"/>
      <c r="AL8" s="392" t="str">
        <f>IF(AND('Mapa final'!$H$40="Muy Alta",'Mapa final'!$L$40="Catastrófico"),CONCATENATE("R",'Mapa final'!$A$40),"")</f>
        <v/>
      </c>
      <c r="AM8" s="393"/>
      <c r="AN8" s="70"/>
      <c r="AO8" s="427"/>
      <c r="AP8" s="428"/>
      <c r="AQ8" s="428"/>
      <c r="AR8" s="428"/>
      <c r="AS8" s="428"/>
      <c r="AT8" s="429"/>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row>
    <row r="9" spans="1:99" ht="15" customHeight="1" x14ac:dyDescent="0.25">
      <c r="A9" s="70"/>
      <c r="B9" s="422"/>
      <c r="C9" s="422"/>
      <c r="D9" s="423"/>
      <c r="E9" s="414"/>
      <c r="F9" s="415"/>
      <c r="G9" s="415"/>
      <c r="H9" s="415"/>
      <c r="I9" s="416"/>
      <c r="J9" s="400"/>
      <c r="K9" s="401"/>
      <c r="L9" s="402"/>
      <c r="M9" s="402"/>
      <c r="N9" s="402"/>
      <c r="O9" s="403"/>
      <c r="P9" s="400"/>
      <c r="Q9" s="401"/>
      <c r="R9" s="402"/>
      <c r="S9" s="402"/>
      <c r="T9" s="402"/>
      <c r="U9" s="403"/>
      <c r="V9" s="400"/>
      <c r="W9" s="401"/>
      <c r="X9" s="402"/>
      <c r="Y9" s="402"/>
      <c r="Z9" s="402"/>
      <c r="AA9" s="403"/>
      <c r="AB9" s="400"/>
      <c r="AC9" s="401"/>
      <c r="AD9" s="402"/>
      <c r="AE9" s="402"/>
      <c r="AF9" s="402"/>
      <c r="AG9" s="403"/>
      <c r="AH9" s="391"/>
      <c r="AI9" s="392"/>
      <c r="AJ9" s="392"/>
      <c r="AK9" s="392"/>
      <c r="AL9" s="392"/>
      <c r="AM9" s="393"/>
      <c r="AN9" s="70"/>
      <c r="AO9" s="427"/>
      <c r="AP9" s="428"/>
      <c r="AQ9" s="428"/>
      <c r="AR9" s="428"/>
      <c r="AS9" s="428"/>
      <c r="AT9" s="429"/>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row>
    <row r="10" spans="1:99" ht="15" customHeight="1" x14ac:dyDescent="0.25">
      <c r="A10" s="70"/>
      <c r="B10" s="422"/>
      <c r="C10" s="422"/>
      <c r="D10" s="423"/>
      <c r="E10" s="414"/>
      <c r="F10" s="415"/>
      <c r="G10" s="415"/>
      <c r="H10" s="415"/>
      <c r="I10" s="416"/>
      <c r="J10" s="400" t="str">
        <f>IF(AND('Mapa final'!$H$46="Muy Alta",'Mapa final'!$L$46="Leve"),CONCATENATE("R",'Mapa final'!$A$46),"")</f>
        <v/>
      </c>
      <c r="K10" s="401"/>
      <c r="L10" s="402" t="str">
        <f>IF(AND('Mapa final'!$H$52="Muy Alta",'Mapa final'!$L$52="Leve"),CONCATENATE("R",'Mapa final'!$A$52),"")</f>
        <v/>
      </c>
      <c r="M10" s="402"/>
      <c r="N10" s="402" t="str">
        <f>IF(AND('Mapa final'!$H$58="Muy Alta",'Mapa final'!$L$58="Leve"),CONCATENATE("R",'Mapa final'!$A$58),"")</f>
        <v/>
      </c>
      <c r="O10" s="403"/>
      <c r="P10" s="400" t="str">
        <f>IF(AND('Mapa final'!$H$46="Muy Alta",'Mapa final'!$L$46="Menor"),CONCATENATE("R",'Mapa final'!$A$46),"")</f>
        <v/>
      </c>
      <c r="Q10" s="401"/>
      <c r="R10" s="402" t="str">
        <f>IF(AND('Mapa final'!$H$52="Muy Alta",'Mapa final'!$L$52="Menor"),CONCATENATE("R",'Mapa final'!$A$52),"")</f>
        <v/>
      </c>
      <c r="S10" s="402"/>
      <c r="T10" s="402" t="str">
        <f>IF(AND('Mapa final'!$H$58="Muy Alta",'Mapa final'!$L$58="Menor"),CONCATENATE("R",'Mapa final'!$A$58),"")</f>
        <v/>
      </c>
      <c r="U10" s="403"/>
      <c r="V10" s="400" t="str">
        <f>IF(AND('Mapa final'!$H$46="Muy Alta",'Mapa final'!$L$46="Moderado"),CONCATENATE("R",'Mapa final'!$A$46),"")</f>
        <v/>
      </c>
      <c r="W10" s="401"/>
      <c r="X10" s="402" t="str">
        <f>IF(AND('Mapa final'!$H$52="Muy Alta",'Mapa final'!$L$52="Moderado"),CONCATENATE("R",'Mapa final'!$A$52),"")</f>
        <v/>
      </c>
      <c r="Y10" s="402"/>
      <c r="Z10" s="402" t="str">
        <f>IF(AND('Mapa final'!$H$58="Muy Alta",'Mapa final'!$L$58="Moderado"),CONCATENATE("R",'Mapa final'!$A$58),"")</f>
        <v/>
      </c>
      <c r="AA10" s="403"/>
      <c r="AB10" s="400" t="str">
        <f>IF(AND('Mapa final'!$H$46="Muy Alta",'Mapa final'!$L$46="Mayor"),CONCATENATE("R",'Mapa final'!$A$46),"")</f>
        <v/>
      </c>
      <c r="AC10" s="401"/>
      <c r="AD10" s="402" t="str">
        <f>IF(AND('Mapa final'!$H$52="Muy Alta",'Mapa final'!$L$52="Mayor"),CONCATENATE("R",'Mapa final'!$A$52),"")</f>
        <v/>
      </c>
      <c r="AE10" s="402"/>
      <c r="AF10" s="402" t="str">
        <f>IF(AND('Mapa final'!$H$58="Muy Alta",'Mapa final'!$L$58="Mayor"),CONCATENATE("R",'Mapa final'!$A$58),"")</f>
        <v/>
      </c>
      <c r="AG10" s="403"/>
      <c r="AH10" s="391" t="str">
        <f>IF(AND('Mapa final'!$H$46="Muy Alta",'Mapa final'!$L$46="Catastrófico"),CONCATENATE("R",'Mapa final'!$A$46),"")</f>
        <v/>
      </c>
      <c r="AI10" s="392"/>
      <c r="AJ10" s="392" t="str">
        <f>IF(AND('Mapa final'!$H$52="Muy Alta",'Mapa final'!$L$52="Catastrófico"),CONCATENATE("R",'Mapa final'!$A$52),"")</f>
        <v/>
      </c>
      <c r="AK10" s="392"/>
      <c r="AL10" s="392" t="str">
        <f>IF(AND('Mapa final'!$H$58="Muy Alta",'Mapa final'!$L$58="Catastrófico"),CONCATENATE("R",'Mapa final'!$A$58),"")</f>
        <v/>
      </c>
      <c r="AM10" s="393"/>
      <c r="AN10" s="70"/>
      <c r="AO10" s="427"/>
      <c r="AP10" s="428"/>
      <c r="AQ10" s="428"/>
      <c r="AR10" s="428"/>
      <c r="AS10" s="428"/>
      <c r="AT10" s="429"/>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row>
    <row r="11" spans="1:99" ht="15" customHeight="1" x14ac:dyDescent="0.25">
      <c r="A11" s="70"/>
      <c r="B11" s="422"/>
      <c r="C11" s="422"/>
      <c r="D11" s="423"/>
      <c r="E11" s="414"/>
      <c r="F11" s="415"/>
      <c r="G11" s="415"/>
      <c r="H11" s="415"/>
      <c r="I11" s="416"/>
      <c r="J11" s="400"/>
      <c r="K11" s="401"/>
      <c r="L11" s="402"/>
      <c r="M11" s="402"/>
      <c r="N11" s="402"/>
      <c r="O11" s="403"/>
      <c r="P11" s="400"/>
      <c r="Q11" s="401"/>
      <c r="R11" s="402"/>
      <c r="S11" s="402"/>
      <c r="T11" s="402"/>
      <c r="U11" s="403"/>
      <c r="V11" s="400"/>
      <c r="W11" s="401"/>
      <c r="X11" s="402"/>
      <c r="Y11" s="402"/>
      <c r="Z11" s="402"/>
      <c r="AA11" s="403"/>
      <c r="AB11" s="400"/>
      <c r="AC11" s="401"/>
      <c r="AD11" s="402"/>
      <c r="AE11" s="402"/>
      <c r="AF11" s="402"/>
      <c r="AG11" s="403"/>
      <c r="AH11" s="391"/>
      <c r="AI11" s="392"/>
      <c r="AJ11" s="392"/>
      <c r="AK11" s="392"/>
      <c r="AL11" s="392"/>
      <c r="AM11" s="393"/>
      <c r="AN11" s="70"/>
      <c r="AO11" s="427"/>
      <c r="AP11" s="428"/>
      <c r="AQ11" s="428"/>
      <c r="AR11" s="428"/>
      <c r="AS11" s="428"/>
      <c r="AT11" s="429"/>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row>
    <row r="12" spans="1:99" ht="15" customHeight="1" x14ac:dyDescent="0.25">
      <c r="A12" s="70"/>
      <c r="B12" s="422"/>
      <c r="C12" s="422"/>
      <c r="D12" s="423"/>
      <c r="E12" s="414"/>
      <c r="F12" s="415"/>
      <c r="G12" s="415"/>
      <c r="H12" s="415"/>
      <c r="I12" s="416"/>
      <c r="J12" s="400" t="str">
        <f>IF(AND('Mapa final'!$H$64="Muy Alta",'Mapa final'!$L$64="Leve"),CONCATENATE("R",'Mapa final'!$A$64),"")</f>
        <v/>
      </c>
      <c r="K12" s="401"/>
      <c r="L12" s="402" t="str">
        <f>IF(AND('Mapa final'!$H$70="Muy Alta",'Mapa final'!$L$70="Leve"),CONCATENATE("R",'Mapa final'!$A$70),"")</f>
        <v/>
      </c>
      <c r="M12" s="402"/>
      <c r="N12" s="402" t="e">
        <f>IF(AND('Mapa final'!#REF!="Muy Alta",'Mapa final'!#REF!="Leve"),CONCATENATE("R",'Mapa final'!#REF!),"")</f>
        <v>#REF!</v>
      </c>
      <c r="O12" s="403"/>
      <c r="P12" s="400" t="str">
        <f>IF(AND('Mapa final'!$H$64="Muy Alta",'Mapa final'!$L$64="Menor"),CONCATENATE("R",'Mapa final'!$A$64),"")</f>
        <v/>
      </c>
      <c r="Q12" s="401"/>
      <c r="R12" s="402" t="str">
        <f>IF(AND('Mapa final'!$H$70="Muy Alta",'Mapa final'!$L$70="Menor"),CONCATENATE("R",'Mapa final'!$A$70),"")</f>
        <v/>
      </c>
      <c r="S12" s="402"/>
      <c r="T12" s="402" t="e">
        <f>IF(AND('Mapa final'!#REF!="Muy Alta",'Mapa final'!#REF!="Menor"),CONCATENATE("R",'Mapa final'!#REF!),"")</f>
        <v>#REF!</v>
      </c>
      <c r="U12" s="403"/>
      <c r="V12" s="400" t="str">
        <f>IF(AND('Mapa final'!$H$64="Muy Alta",'Mapa final'!$L$64="Moderado"),CONCATENATE("R",'Mapa final'!$A$64),"")</f>
        <v/>
      </c>
      <c r="W12" s="401"/>
      <c r="X12" s="402" t="str">
        <f>IF(AND('Mapa final'!$H$70="Muy Alta",'Mapa final'!$L$70="Moderado"),CONCATENATE("R",'Mapa final'!$A$70),"")</f>
        <v/>
      </c>
      <c r="Y12" s="402"/>
      <c r="Z12" s="402" t="e">
        <f>IF(AND('Mapa final'!#REF!="Muy Alta",'Mapa final'!#REF!="Moderado"),CONCATENATE("R",'Mapa final'!#REF!),"")</f>
        <v>#REF!</v>
      </c>
      <c r="AA12" s="403"/>
      <c r="AB12" s="400" t="str">
        <f>IF(AND('Mapa final'!$H$64="Muy Alta",'Mapa final'!$L$64="Mayor"),CONCATENATE("R",'Mapa final'!$A$64),"")</f>
        <v/>
      </c>
      <c r="AC12" s="401"/>
      <c r="AD12" s="402" t="str">
        <f>IF(AND('Mapa final'!$H$70="Muy Alta",'Mapa final'!$L$70="Mayor"),CONCATENATE("R",'Mapa final'!$A$70),"")</f>
        <v/>
      </c>
      <c r="AE12" s="402"/>
      <c r="AF12" s="402" t="e">
        <f>IF(AND('Mapa final'!#REF!="Muy Alta",'Mapa final'!#REF!="Mayor"),CONCATENATE("R",'Mapa final'!#REF!),"")</f>
        <v>#REF!</v>
      </c>
      <c r="AG12" s="403"/>
      <c r="AH12" s="391" t="str">
        <f>IF(AND('Mapa final'!$H$64="Muy Alta",'Mapa final'!$L$64="Catastrófico"),CONCATENATE("R",'Mapa final'!$A$64),"")</f>
        <v/>
      </c>
      <c r="AI12" s="392"/>
      <c r="AJ12" s="392" t="str">
        <f>IF(AND('Mapa final'!$H$70="Muy Alta",'Mapa final'!$L$70="Catastrófico"),CONCATENATE("R",'Mapa final'!$A$70),"")</f>
        <v/>
      </c>
      <c r="AK12" s="392"/>
      <c r="AL12" s="392" t="e">
        <f>IF(AND('Mapa final'!#REF!="Muy Alta",'Mapa final'!#REF!="Catastrófico"),CONCATENATE("R",'Mapa final'!#REF!),"")</f>
        <v>#REF!</v>
      </c>
      <c r="AM12" s="393"/>
      <c r="AN12" s="70"/>
      <c r="AO12" s="427"/>
      <c r="AP12" s="428"/>
      <c r="AQ12" s="428"/>
      <c r="AR12" s="428"/>
      <c r="AS12" s="428"/>
      <c r="AT12" s="429"/>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row>
    <row r="13" spans="1:99" ht="15.75" customHeight="1" thickBot="1" x14ac:dyDescent="0.3">
      <c r="A13" s="70"/>
      <c r="B13" s="422"/>
      <c r="C13" s="422"/>
      <c r="D13" s="423"/>
      <c r="E13" s="417"/>
      <c r="F13" s="418"/>
      <c r="G13" s="418"/>
      <c r="H13" s="418"/>
      <c r="I13" s="419"/>
      <c r="J13" s="400"/>
      <c r="K13" s="401"/>
      <c r="L13" s="401"/>
      <c r="M13" s="401"/>
      <c r="N13" s="401"/>
      <c r="O13" s="403"/>
      <c r="P13" s="400"/>
      <c r="Q13" s="401"/>
      <c r="R13" s="401"/>
      <c r="S13" s="401"/>
      <c r="T13" s="401"/>
      <c r="U13" s="403"/>
      <c r="V13" s="400"/>
      <c r="W13" s="401"/>
      <c r="X13" s="401"/>
      <c r="Y13" s="401"/>
      <c r="Z13" s="401"/>
      <c r="AA13" s="403"/>
      <c r="AB13" s="400"/>
      <c r="AC13" s="401"/>
      <c r="AD13" s="401"/>
      <c r="AE13" s="401"/>
      <c r="AF13" s="401"/>
      <c r="AG13" s="403"/>
      <c r="AH13" s="394"/>
      <c r="AI13" s="395"/>
      <c r="AJ13" s="395"/>
      <c r="AK13" s="395"/>
      <c r="AL13" s="395"/>
      <c r="AM13" s="396"/>
      <c r="AN13" s="70"/>
      <c r="AO13" s="430"/>
      <c r="AP13" s="431"/>
      <c r="AQ13" s="431"/>
      <c r="AR13" s="431"/>
      <c r="AS13" s="431"/>
      <c r="AT13" s="432"/>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row>
    <row r="14" spans="1:99" ht="15" customHeight="1" x14ac:dyDescent="0.25">
      <c r="A14" s="70"/>
      <c r="B14" s="422"/>
      <c r="C14" s="422"/>
      <c r="D14" s="423"/>
      <c r="E14" s="411" t="s">
        <v>115</v>
      </c>
      <c r="F14" s="412"/>
      <c r="G14" s="412"/>
      <c r="H14" s="412"/>
      <c r="I14" s="412"/>
      <c r="J14" s="388" t="str">
        <f>IF(AND('Mapa final'!$H$10="Alta",'Mapa final'!$L$10="Leve"),CONCATENATE("R",'Mapa final'!$A$10),"")</f>
        <v/>
      </c>
      <c r="K14" s="389"/>
      <c r="L14" s="389" t="str">
        <f>IF(AND('Mapa final'!$H$16="Alta",'Mapa final'!$L$16="Leve"),CONCATENATE("R",'Mapa final'!$A$16),"")</f>
        <v/>
      </c>
      <c r="M14" s="389"/>
      <c r="N14" s="389" t="str">
        <f>IF(AND('Mapa final'!$H$22="Alta",'Mapa final'!$L$22="Leve"),CONCATENATE("R",'Mapa final'!$A$22),"")</f>
        <v/>
      </c>
      <c r="O14" s="390"/>
      <c r="P14" s="388" t="str">
        <f>IF(AND('Mapa final'!$H$10="Alta",'Mapa final'!$L$10="Menor"),CONCATENATE("R",'Mapa final'!$A$10),"")</f>
        <v/>
      </c>
      <c r="Q14" s="389"/>
      <c r="R14" s="389" t="str">
        <f>IF(AND('Mapa final'!$H$16="Alta",'Mapa final'!$L$16="Menor"),CONCATENATE("R",'Mapa final'!$A$16),"")</f>
        <v/>
      </c>
      <c r="S14" s="389"/>
      <c r="T14" s="389" t="str">
        <f>IF(AND('Mapa final'!$H$22="Alta",'Mapa final'!$L$22="Menor"),CONCATENATE("R",'Mapa final'!$A$22),"")</f>
        <v/>
      </c>
      <c r="U14" s="390"/>
      <c r="V14" s="407" t="str">
        <f>IF(AND('Mapa final'!$H$10="Alta",'Mapa final'!$L$10="Moderado"),CONCATENATE("R",'Mapa final'!$A$10),"")</f>
        <v/>
      </c>
      <c r="W14" s="408"/>
      <c r="X14" s="408" t="str">
        <f>IF(AND('Mapa final'!$H$16="Alta",'Mapa final'!$L$16="Moderado"),CONCATENATE("R",'Mapa final'!$A$16),"")</f>
        <v/>
      </c>
      <c r="Y14" s="408"/>
      <c r="Z14" s="408" t="str">
        <f>IF(AND('Mapa final'!$H$22="Alta",'Mapa final'!$L$22="Moderado"),CONCATENATE("R",'Mapa final'!$A$22),"")</f>
        <v/>
      </c>
      <c r="AA14" s="409"/>
      <c r="AB14" s="407" t="str">
        <f>IF(AND('Mapa final'!$H$10="Alta",'Mapa final'!$L$10="Mayor"),CONCATENATE("R",'Mapa final'!$A$10),"")</f>
        <v/>
      </c>
      <c r="AC14" s="408"/>
      <c r="AD14" s="408" t="str">
        <f>IF(AND('Mapa final'!$H$16="Alta",'Mapa final'!$L$16="Mayor"),CONCATENATE("R",'Mapa final'!$A$16),"")</f>
        <v/>
      </c>
      <c r="AE14" s="408"/>
      <c r="AF14" s="408" t="str">
        <f>IF(AND('Mapa final'!$H$22="Alta",'Mapa final'!$L$22="Mayor"),CONCATENATE("R",'Mapa final'!$A$22),"")</f>
        <v/>
      </c>
      <c r="AG14" s="409"/>
      <c r="AH14" s="397" t="str">
        <f>IF(AND('Mapa final'!$H$10="Alta",'Mapa final'!$L$10="Catastrófico"),CONCATENATE("R",'Mapa final'!$A$10),"")</f>
        <v/>
      </c>
      <c r="AI14" s="398"/>
      <c r="AJ14" s="398" t="str">
        <f>IF(AND('Mapa final'!$H$16="Alta",'Mapa final'!$L$16="Catastrófico"),CONCATENATE("R",'Mapa final'!$A$16),"")</f>
        <v/>
      </c>
      <c r="AK14" s="398"/>
      <c r="AL14" s="398" t="str">
        <f>IF(AND('Mapa final'!$H$22="Alta",'Mapa final'!$L$22="Catastrófico"),CONCATENATE("R",'Mapa final'!$A$22),"")</f>
        <v/>
      </c>
      <c r="AM14" s="399"/>
      <c r="AN14" s="70"/>
      <c r="AO14" s="433" t="s">
        <v>80</v>
      </c>
      <c r="AP14" s="434"/>
      <c r="AQ14" s="434"/>
      <c r="AR14" s="434"/>
      <c r="AS14" s="434"/>
      <c r="AT14" s="435"/>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row>
    <row r="15" spans="1:99" ht="15" customHeight="1" x14ac:dyDescent="0.25">
      <c r="A15" s="70"/>
      <c r="B15" s="422"/>
      <c r="C15" s="422"/>
      <c r="D15" s="423"/>
      <c r="E15" s="414"/>
      <c r="F15" s="415"/>
      <c r="G15" s="415"/>
      <c r="H15" s="415"/>
      <c r="I15" s="420"/>
      <c r="J15" s="382"/>
      <c r="K15" s="383"/>
      <c r="L15" s="383"/>
      <c r="M15" s="383"/>
      <c r="N15" s="383"/>
      <c r="O15" s="384"/>
      <c r="P15" s="382"/>
      <c r="Q15" s="383"/>
      <c r="R15" s="383"/>
      <c r="S15" s="383"/>
      <c r="T15" s="383"/>
      <c r="U15" s="384"/>
      <c r="V15" s="400"/>
      <c r="W15" s="401"/>
      <c r="X15" s="401"/>
      <c r="Y15" s="401"/>
      <c r="Z15" s="401"/>
      <c r="AA15" s="403"/>
      <c r="AB15" s="400"/>
      <c r="AC15" s="401"/>
      <c r="AD15" s="401"/>
      <c r="AE15" s="401"/>
      <c r="AF15" s="401"/>
      <c r="AG15" s="403"/>
      <c r="AH15" s="391"/>
      <c r="AI15" s="392"/>
      <c r="AJ15" s="392"/>
      <c r="AK15" s="392"/>
      <c r="AL15" s="392"/>
      <c r="AM15" s="393"/>
      <c r="AN15" s="70"/>
      <c r="AO15" s="436"/>
      <c r="AP15" s="437"/>
      <c r="AQ15" s="437"/>
      <c r="AR15" s="437"/>
      <c r="AS15" s="437"/>
      <c r="AT15" s="438"/>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row>
    <row r="16" spans="1:99" ht="15" customHeight="1" x14ac:dyDescent="0.25">
      <c r="A16" s="70"/>
      <c r="B16" s="422"/>
      <c r="C16" s="422"/>
      <c r="D16" s="423"/>
      <c r="E16" s="414"/>
      <c r="F16" s="415"/>
      <c r="G16" s="415"/>
      <c r="H16" s="415"/>
      <c r="I16" s="420"/>
      <c r="J16" s="382" t="str">
        <f>IF(AND('Mapa final'!$H$28="Alta",'Mapa final'!$L$28="Leve"),CONCATENATE("R",'Mapa final'!$A$28),"")</f>
        <v/>
      </c>
      <c r="K16" s="383"/>
      <c r="L16" s="383" t="str">
        <f>IF(AND('Mapa final'!$H$34="Alta",'Mapa final'!$L$34="Leve"),CONCATENATE("R",'Mapa final'!$A$34),"")</f>
        <v/>
      </c>
      <c r="M16" s="383"/>
      <c r="N16" s="383" t="str">
        <f>IF(AND('Mapa final'!$H$40="Alta",'Mapa final'!$L$40="Leve"),CONCATENATE("R",'Mapa final'!$A$40),"")</f>
        <v/>
      </c>
      <c r="O16" s="384"/>
      <c r="P16" s="382" t="str">
        <f>IF(AND('Mapa final'!$H$28="Alta",'Mapa final'!$L$28="Menor"),CONCATENATE("R",'Mapa final'!$A$28),"")</f>
        <v/>
      </c>
      <c r="Q16" s="383"/>
      <c r="R16" s="383" t="str">
        <f>IF(AND('Mapa final'!$H$34="Alta",'Mapa final'!$L$34="Menor"),CONCATENATE("R",'Mapa final'!$A$34),"")</f>
        <v/>
      </c>
      <c r="S16" s="383"/>
      <c r="T16" s="383" t="str">
        <f>IF(AND('Mapa final'!$H$40="Alta",'Mapa final'!$L$40="Menor"),CONCATENATE("R",'Mapa final'!$A$40),"")</f>
        <v/>
      </c>
      <c r="U16" s="384"/>
      <c r="V16" s="400" t="str">
        <f>IF(AND('Mapa final'!$H$28="Alta",'Mapa final'!$L$28="Moderado"),CONCATENATE("R",'Mapa final'!$A$28),"")</f>
        <v/>
      </c>
      <c r="W16" s="401"/>
      <c r="X16" s="402" t="str">
        <f>IF(AND('Mapa final'!$H$34="Alta",'Mapa final'!$L$34="Moderado"),CONCATENATE("R",'Mapa final'!$A$34),"")</f>
        <v/>
      </c>
      <c r="Y16" s="402"/>
      <c r="Z16" s="402" t="str">
        <f>IF(AND('Mapa final'!$H$40="Alta",'Mapa final'!$L$40="Moderado"),CONCATENATE("R",'Mapa final'!$A$40),"")</f>
        <v/>
      </c>
      <c r="AA16" s="403"/>
      <c r="AB16" s="400" t="str">
        <f>IF(AND('Mapa final'!$H$28="Alta",'Mapa final'!$L$28="Mayor"),CONCATENATE("R",'Mapa final'!$A$28),"")</f>
        <v/>
      </c>
      <c r="AC16" s="401"/>
      <c r="AD16" s="402" t="str">
        <f>IF(AND('Mapa final'!$H$34="Alta",'Mapa final'!$L$34="Mayor"),CONCATENATE("R",'Mapa final'!$A$34),"")</f>
        <v/>
      </c>
      <c r="AE16" s="402"/>
      <c r="AF16" s="402" t="str">
        <f>IF(AND('Mapa final'!$H$40="Alta",'Mapa final'!$L$40="Mayor"),CONCATENATE("R",'Mapa final'!$A$40),"")</f>
        <v/>
      </c>
      <c r="AG16" s="403"/>
      <c r="AH16" s="391" t="str">
        <f>IF(AND('Mapa final'!$H$28="Alta",'Mapa final'!$L$28="Catastrófico"),CONCATENATE("R",'Mapa final'!$A$28),"")</f>
        <v/>
      </c>
      <c r="AI16" s="392"/>
      <c r="AJ16" s="392" t="str">
        <f>IF(AND('Mapa final'!$H$34="Alta",'Mapa final'!$L$34="Catastrófico"),CONCATENATE("R",'Mapa final'!$A$34),"")</f>
        <v/>
      </c>
      <c r="AK16" s="392"/>
      <c r="AL16" s="392" t="str">
        <f>IF(AND('Mapa final'!$H$40="Alta",'Mapa final'!$L$40="Catastrófico"),CONCATENATE("R",'Mapa final'!$A$40),"")</f>
        <v/>
      </c>
      <c r="AM16" s="393"/>
      <c r="AN16" s="70"/>
      <c r="AO16" s="436"/>
      <c r="AP16" s="437"/>
      <c r="AQ16" s="437"/>
      <c r="AR16" s="437"/>
      <c r="AS16" s="437"/>
      <c r="AT16" s="438"/>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row>
    <row r="17" spans="1:80" ht="15" customHeight="1" x14ac:dyDescent="0.25">
      <c r="A17" s="70"/>
      <c r="B17" s="422"/>
      <c r="C17" s="422"/>
      <c r="D17" s="423"/>
      <c r="E17" s="414"/>
      <c r="F17" s="415"/>
      <c r="G17" s="415"/>
      <c r="H17" s="415"/>
      <c r="I17" s="420"/>
      <c r="J17" s="382"/>
      <c r="K17" s="383"/>
      <c r="L17" s="383"/>
      <c r="M17" s="383"/>
      <c r="N17" s="383"/>
      <c r="O17" s="384"/>
      <c r="P17" s="382"/>
      <c r="Q17" s="383"/>
      <c r="R17" s="383"/>
      <c r="S17" s="383"/>
      <c r="T17" s="383"/>
      <c r="U17" s="384"/>
      <c r="V17" s="400"/>
      <c r="W17" s="401"/>
      <c r="X17" s="402"/>
      <c r="Y17" s="402"/>
      <c r="Z17" s="402"/>
      <c r="AA17" s="403"/>
      <c r="AB17" s="400"/>
      <c r="AC17" s="401"/>
      <c r="AD17" s="402"/>
      <c r="AE17" s="402"/>
      <c r="AF17" s="402"/>
      <c r="AG17" s="403"/>
      <c r="AH17" s="391"/>
      <c r="AI17" s="392"/>
      <c r="AJ17" s="392"/>
      <c r="AK17" s="392"/>
      <c r="AL17" s="392"/>
      <c r="AM17" s="393"/>
      <c r="AN17" s="70"/>
      <c r="AO17" s="436"/>
      <c r="AP17" s="437"/>
      <c r="AQ17" s="437"/>
      <c r="AR17" s="437"/>
      <c r="AS17" s="437"/>
      <c r="AT17" s="438"/>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row>
    <row r="18" spans="1:80" ht="15" customHeight="1" x14ac:dyDescent="0.25">
      <c r="A18" s="70"/>
      <c r="B18" s="422"/>
      <c r="C18" s="422"/>
      <c r="D18" s="423"/>
      <c r="E18" s="414"/>
      <c r="F18" s="415"/>
      <c r="G18" s="415"/>
      <c r="H18" s="415"/>
      <c r="I18" s="420"/>
      <c r="J18" s="382" t="str">
        <f>IF(AND('Mapa final'!$H$46="Alta",'Mapa final'!$L$46="Leve"),CONCATENATE("R",'Mapa final'!$A$46),"")</f>
        <v/>
      </c>
      <c r="K18" s="383"/>
      <c r="L18" s="383" t="str">
        <f>IF(AND('Mapa final'!$H$52="Alta",'Mapa final'!$L$52="Leve"),CONCATENATE("R",'Mapa final'!$A$52),"")</f>
        <v/>
      </c>
      <c r="M18" s="383"/>
      <c r="N18" s="383" t="str">
        <f>IF(AND('Mapa final'!$H$58="Alta",'Mapa final'!$L$58="Leve"),CONCATENATE("R",'Mapa final'!$A$58),"")</f>
        <v/>
      </c>
      <c r="O18" s="384"/>
      <c r="P18" s="382" t="str">
        <f>IF(AND('Mapa final'!$H$46="Alta",'Mapa final'!$L$46="Menor"),CONCATENATE("R",'Mapa final'!$A$46),"")</f>
        <v/>
      </c>
      <c r="Q18" s="383"/>
      <c r="R18" s="383" t="str">
        <f>IF(AND('Mapa final'!$H$52="Alta",'Mapa final'!$L$52="Menor"),CONCATENATE("R",'Mapa final'!$A$52),"")</f>
        <v/>
      </c>
      <c r="S18" s="383"/>
      <c r="T18" s="383" t="str">
        <f>IF(AND('Mapa final'!$H$58="Alta",'Mapa final'!$L$58="Menor"),CONCATENATE("R",'Mapa final'!$A$58),"")</f>
        <v/>
      </c>
      <c r="U18" s="384"/>
      <c r="V18" s="400" t="str">
        <f>IF(AND('Mapa final'!$H$46="Alta",'Mapa final'!$L$46="Moderado"),CONCATENATE("R",'Mapa final'!$A$46),"")</f>
        <v/>
      </c>
      <c r="W18" s="401"/>
      <c r="X18" s="402" t="str">
        <f>IF(AND('Mapa final'!$H$52="Alta",'Mapa final'!$L$52="Moderado"),CONCATENATE("R",'Mapa final'!$A$52),"")</f>
        <v/>
      </c>
      <c r="Y18" s="402"/>
      <c r="Z18" s="402" t="str">
        <f>IF(AND('Mapa final'!$H$58="Alta",'Mapa final'!$L$58="Moderado"),CONCATENATE("R",'Mapa final'!$A$58),"")</f>
        <v/>
      </c>
      <c r="AA18" s="403"/>
      <c r="AB18" s="400" t="str">
        <f>IF(AND('Mapa final'!$H$46="Alta",'Mapa final'!$L$46="Mayor"),CONCATENATE("R",'Mapa final'!$A$46),"")</f>
        <v/>
      </c>
      <c r="AC18" s="401"/>
      <c r="AD18" s="402" t="str">
        <f>IF(AND('Mapa final'!$H$52="Alta",'Mapa final'!$L$52="Mayor"),CONCATENATE("R",'Mapa final'!$A$52),"")</f>
        <v/>
      </c>
      <c r="AE18" s="402"/>
      <c r="AF18" s="402" t="str">
        <f>IF(AND('Mapa final'!$H$58="Alta",'Mapa final'!$L$58="Mayor"),CONCATENATE("R",'Mapa final'!$A$58),"")</f>
        <v/>
      </c>
      <c r="AG18" s="403"/>
      <c r="AH18" s="391" t="str">
        <f>IF(AND('Mapa final'!$H$46="Alta",'Mapa final'!$L$46="Catastrófico"),CONCATENATE("R",'Mapa final'!$A$46),"")</f>
        <v/>
      </c>
      <c r="AI18" s="392"/>
      <c r="AJ18" s="392" t="str">
        <f>IF(AND('Mapa final'!$H$52="Alta",'Mapa final'!$L$52="Catastrófico"),CONCATENATE("R",'Mapa final'!$A$52),"")</f>
        <v/>
      </c>
      <c r="AK18" s="392"/>
      <c r="AL18" s="392" t="str">
        <f>IF(AND('Mapa final'!$H$58="Alta",'Mapa final'!$L$58="Catastrófico"),CONCATENATE("R",'Mapa final'!$A$58),"")</f>
        <v/>
      </c>
      <c r="AM18" s="393"/>
      <c r="AN18" s="70"/>
      <c r="AO18" s="436"/>
      <c r="AP18" s="437"/>
      <c r="AQ18" s="437"/>
      <c r="AR18" s="437"/>
      <c r="AS18" s="437"/>
      <c r="AT18" s="438"/>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row>
    <row r="19" spans="1:80" ht="15" customHeight="1" x14ac:dyDescent="0.25">
      <c r="A19" s="70"/>
      <c r="B19" s="422"/>
      <c r="C19" s="422"/>
      <c r="D19" s="423"/>
      <c r="E19" s="414"/>
      <c r="F19" s="415"/>
      <c r="G19" s="415"/>
      <c r="H19" s="415"/>
      <c r="I19" s="420"/>
      <c r="J19" s="382"/>
      <c r="K19" s="383"/>
      <c r="L19" s="383"/>
      <c r="M19" s="383"/>
      <c r="N19" s="383"/>
      <c r="O19" s="384"/>
      <c r="P19" s="382"/>
      <c r="Q19" s="383"/>
      <c r="R19" s="383"/>
      <c r="S19" s="383"/>
      <c r="T19" s="383"/>
      <c r="U19" s="384"/>
      <c r="V19" s="400"/>
      <c r="W19" s="401"/>
      <c r="X19" s="402"/>
      <c r="Y19" s="402"/>
      <c r="Z19" s="402"/>
      <c r="AA19" s="403"/>
      <c r="AB19" s="400"/>
      <c r="AC19" s="401"/>
      <c r="AD19" s="402"/>
      <c r="AE19" s="402"/>
      <c r="AF19" s="402"/>
      <c r="AG19" s="403"/>
      <c r="AH19" s="391"/>
      <c r="AI19" s="392"/>
      <c r="AJ19" s="392"/>
      <c r="AK19" s="392"/>
      <c r="AL19" s="392"/>
      <c r="AM19" s="393"/>
      <c r="AN19" s="70"/>
      <c r="AO19" s="436"/>
      <c r="AP19" s="437"/>
      <c r="AQ19" s="437"/>
      <c r="AR19" s="437"/>
      <c r="AS19" s="437"/>
      <c r="AT19" s="438"/>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row>
    <row r="20" spans="1:80" ht="15" customHeight="1" x14ac:dyDescent="0.25">
      <c r="A20" s="70"/>
      <c r="B20" s="422"/>
      <c r="C20" s="422"/>
      <c r="D20" s="423"/>
      <c r="E20" s="414"/>
      <c r="F20" s="415"/>
      <c r="G20" s="415"/>
      <c r="H20" s="415"/>
      <c r="I20" s="420"/>
      <c r="J20" s="382" t="str">
        <f>IF(AND('Mapa final'!$H$64="Alta",'Mapa final'!$L$64="Leve"),CONCATENATE("R",'Mapa final'!$A$64),"")</f>
        <v/>
      </c>
      <c r="K20" s="383"/>
      <c r="L20" s="383" t="str">
        <f>IF(AND('Mapa final'!$H$70="Alta",'Mapa final'!$L$70="Leve"),CONCATENATE("R",'Mapa final'!$A$70),"")</f>
        <v/>
      </c>
      <c r="M20" s="383"/>
      <c r="N20" s="383" t="e">
        <f>IF(AND('Mapa final'!#REF!="Alta",'Mapa final'!#REF!="Leve"),CONCATENATE("R",'Mapa final'!#REF!),"")</f>
        <v>#REF!</v>
      </c>
      <c r="O20" s="384"/>
      <c r="P20" s="382" t="str">
        <f>IF(AND('Mapa final'!$H$64="Alta",'Mapa final'!$L$64="Menor"),CONCATENATE("R",'Mapa final'!$A$64),"")</f>
        <v/>
      </c>
      <c r="Q20" s="383"/>
      <c r="R20" s="383" t="str">
        <f>IF(AND('Mapa final'!$H$70="Alta",'Mapa final'!$L$70="Menor"),CONCATENATE("R",'Mapa final'!$A$70),"")</f>
        <v/>
      </c>
      <c r="S20" s="383"/>
      <c r="T20" s="383" t="e">
        <f>IF(AND('Mapa final'!#REF!="Alta",'Mapa final'!#REF!="Menor"),CONCATENATE("R",'Mapa final'!#REF!),"")</f>
        <v>#REF!</v>
      </c>
      <c r="U20" s="384"/>
      <c r="V20" s="400" t="str">
        <f>IF(AND('Mapa final'!$H$64="Alta",'Mapa final'!$L$64="Moderado"),CONCATENATE("R",'Mapa final'!$A$64),"")</f>
        <v/>
      </c>
      <c r="W20" s="401"/>
      <c r="X20" s="402" t="str">
        <f>IF(AND('Mapa final'!$H$70="Alta",'Mapa final'!$L$70="Moderado"),CONCATENATE("R",'Mapa final'!$A$70),"")</f>
        <v/>
      </c>
      <c r="Y20" s="402"/>
      <c r="Z20" s="402" t="e">
        <f>IF(AND('Mapa final'!#REF!="Alta",'Mapa final'!#REF!="Moderado"),CONCATENATE("R",'Mapa final'!#REF!),"")</f>
        <v>#REF!</v>
      </c>
      <c r="AA20" s="403"/>
      <c r="AB20" s="400" t="str">
        <f>IF(AND('Mapa final'!$H$64="Alta",'Mapa final'!$L$64="Mayor"),CONCATENATE("R",'Mapa final'!$A$64),"")</f>
        <v/>
      </c>
      <c r="AC20" s="401"/>
      <c r="AD20" s="402" t="str">
        <f>IF(AND('Mapa final'!$H$70="Alta",'Mapa final'!$L$70="Mayor"),CONCATENATE("R",'Mapa final'!$A$70),"")</f>
        <v/>
      </c>
      <c r="AE20" s="402"/>
      <c r="AF20" s="402" t="e">
        <f>IF(AND('Mapa final'!#REF!="Alta",'Mapa final'!#REF!="Mayor"),CONCATENATE("R",'Mapa final'!#REF!),"")</f>
        <v>#REF!</v>
      </c>
      <c r="AG20" s="403"/>
      <c r="AH20" s="391" t="str">
        <f>IF(AND('Mapa final'!$H$64="Alta",'Mapa final'!$L$64="Catastrófico"),CONCATENATE("R",'Mapa final'!$A$64),"")</f>
        <v/>
      </c>
      <c r="AI20" s="392"/>
      <c r="AJ20" s="392" t="str">
        <f>IF(AND('Mapa final'!$H$70="Alta",'Mapa final'!$L$70="Catastrófico"),CONCATENATE("R",'Mapa final'!$A$70),"")</f>
        <v/>
      </c>
      <c r="AK20" s="392"/>
      <c r="AL20" s="392" t="e">
        <f>IF(AND('Mapa final'!#REF!="Alta",'Mapa final'!#REF!="Catastrófico"),CONCATENATE("R",'Mapa final'!#REF!),"")</f>
        <v>#REF!</v>
      </c>
      <c r="AM20" s="393"/>
      <c r="AN20" s="70"/>
      <c r="AO20" s="436"/>
      <c r="AP20" s="437"/>
      <c r="AQ20" s="437"/>
      <c r="AR20" s="437"/>
      <c r="AS20" s="437"/>
      <c r="AT20" s="438"/>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row>
    <row r="21" spans="1:80" ht="15.75" customHeight="1" thickBot="1" x14ac:dyDescent="0.3">
      <c r="A21" s="70"/>
      <c r="B21" s="422"/>
      <c r="C21" s="422"/>
      <c r="D21" s="423"/>
      <c r="E21" s="417"/>
      <c r="F21" s="418"/>
      <c r="G21" s="418"/>
      <c r="H21" s="418"/>
      <c r="I21" s="418"/>
      <c r="J21" s="385"/>
      <c r="K21" s="386"/>
      <c r="L21" s="386"/>
      <c r="M21" s="386"/>
      <c r="N21" s="386"/>
      <c r="O21" s="387"/>
      <c r="P21" s="385"/>
      <c r="Q21" s="386"/>
      <c r="R21" s="386"/>
      <c r="S21" s="386"/>
      <c r="T21" s="386"/>
      <c r="U21" s="387"/>
      <c r="V21" s="404"/>
      <c r="W21" s="405"/>
      <c r="X21" s="405"/>
      <c r="Y21" s="405"/>
      <c r="Z21" s="405"/>
      <c r="AA21" s="406"/>
      <c r="AB21" s="404"/>
      <c r="AC21" s="405"/>
      <c r="AD21" s="405"/>
      <c r="AE21" s="405"/>
      <c r="AF21" s="405"/>
      <c r="AG21" s="406"/>
      <c r="AH21" s="394"/>
      <c r="AI21" s="395"/>
      <c r="AJ21" s="395"/>
      <c r="AK21" s="395"/>
      <c r="AL21" s="395"/>
      <c r="AM21" s="396"/>
      <c r="AN21" s="70"/>
      <c r="AO21" s="439"/>
      <c r="AP21" s="440"/>
      <c r="AQ21" s="440"/>
      <c r="AR21" s="440"/>
      <c r="AS21" s="440"/>
      <c r="AT21" s="441"/>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row>
    <row r="22" spans="1:80" x14ac:dyDescent="0.25">
      <c r="A22" s="70"/>
      <c r="B22" s="422"/>
      <c r="C22" s="422"/>
      <c r="D22" s="423"/>
      <c r="E22" s="411" t="s">
        <v>117</v>
      </c>
      <c r="F22" s="412"/>
      <c r="G22" s="412"/>
      <c r="H22" s="412"/>
      <c r="I22" s="413"/>
      <c r="J22" s="388" t="str">
        <f>IF(AND('Mapa final'!$H$10="Media",'Mapa final'!$L$10="Leve"),CONCATENATE("R",'Mapa final'!$A$10),"")</f>
        <v/>
      </c>
      <c r="K22" s="389"/>
      <c r="L22" s="389" t="str">
        <f>IF(AND('Mapa final'!$H$16="Media",'Mapa final'!$L$16="Leve"),CONCATENATE("R",'Mapa final'!$A$16),"")</f>
        <v/>
      </c>
      <c r="M22" s="389"/>
      <c r="N22" s="389" t="str">
        <f>IF(AND('Mapa final'!$H$22="Media",'Mapa final'!$L$22="Leve"),CONCATENATE("R",'Mapa final'!$A$22),"")</f>
        <v/>
      </c>
      <c r="O22" s="390"/>
      <c r="P22" s="388" t="str">
        <f>IF(AND('Mapa final'!$H$10="Media",'Mapa final'!$L$10="Menor"),CONCATENATE("R",'Mapa final'!$A$10),"")</f>
        <v/>
      </c>
      <c r="Q22" s="389"/>
      <c r="R22" s="389" t="str">
        <f>IF(AND('Mapa final'!$H$16="Media",'Mapa final'!$L$16="Menor"),CONCATENATE("R",'Mapa final'!$A$16),"")</f>
        <v/>
      </c>
      <c r="S22" s="389"/>
      <c r="T22" s="389" t="str">
        <f>IF(AND('Mapa final'!$H$22="Media",'Mapa final'!$L$22="Menor"),CONCATENATE("R",'Mapa final'!$A$22),"")</f>
        <v/>
      </c>
      <c r="U22" s="390"/>
      <c r="V22" s="388" t="str">
        <f>IF(AND('Mapa final'!$H$10="Media",'Mapa final'!$L$10="Moderado"),CONCATENATE("R",'Mapa final'!$A$10),"")</f>
        <v/>
      </c>
      <c r="W22" s="389"/>
      <c r="X22" s="389" t="str">
        <f>IF(AND('Mapa final'!$H$16="Media",'Mapa final'!$L$16="Moderado"),CONCATENATE("R",'Mapa final'!$A$16),"")</f>
        <v>R8</v>
      </c>
      <c r="Y22" s="389"/>
      <c r="Z22" s="389" t="str">
        <f>IF(AND('Mapa final'!$H$22="Media",'Mapa final'!$L$22="Moderado"),CONCATENATE("R",'Mapa final'!$A$22),"")</f>
        <v/>
      </c>
      <c r="AA22" s="390"/>
      <c r="AB22" s="407" t="str">
        <f>IF(AND('Mapa final'!$H$10="Media",'Mapa final'!$L$10="Mayor"),CONCATENATE("R",'Mapa final'!$A$10),"")</f>
        <v/>
      </c>
      <c r="AC22" s="408"/>
      <c r="AD22" s="408" t="str">
        <f>IF(AND('Mapa final'!$H$16="Media",'Mapa final'!$L$16="Mayor"),CONCATENATE("R",'Mapa final'!$A$16),"")</f>
        <v/>
      </c>
      <c r="AE22" s="408"/>
      <c r="AF22" s="408" t="str">
        <f>IF(AND('Mapa final'!$H$22="Media",'Mapa final'!$L$22="Mayor"),CONCATENATE("R",'Mapa final'!$A$22),"")</f>
        <v/>
      </c>
      <c r="AG22" s="409"/>
      <c r="AH22" s="397" t="str">
        <f>IF(AND('Mapa final'!$H$10="Media",'Mapa final'!$L$10="Catastrófico"),CONCATENATE("R",'Mapa final'!$A$10),"")</f>
        <v/>
      </c>
      <c r="AI22" s="398"/>
      <c r="AJ22" s="398" t="str">
        <f>IF(AND('Mapa final'!$H$16="Media",'Mapa final'!$L$16="Catastrófico"),CONCATENATE("R",'Mapa final'!$A$16),"")</f>
        <v/>
      </c>
      <c r="AK22" s="398"/>
      <c r="AL22" s="398" t="str">
        <f>IF(AND('Mapa final'!$H$22="Media",'Mapa final'!$L$22="Catastrófico"),CONCATENATE("R",'Mapa final'!$A$22),"")</f>
        <v/>
      </c>
      <c r="AM22" s="399"/>
      <c r="AN22" s="70"/>
      <c r="AO22" s="442" t="s">
        <v>81</v>
      </c>
      <c r="AP22" s="443"/>
      <c r="AQ22" s="443"/>
      <c r="AR22" s="443"/>
      <c r="AS22" s="443"/>
      <c r="AT22" s="444"/>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row>
    <row r="23" spans="1:80" x14ac:dyDescent="0.25">
      <c r="A23" s="70"/>
      <c r="B23" s="422"/>
      <c r="C23" s="422"/>
      <c r="D23" s="423"/>
      <c r="E23" s="414"/>
      <c r="F23" s="415"/>
      <c r="G23" s="415"/>
      <c r="H23" s="415"/>
      <c r="I23" s="416"/>
      <c r="J23" s="382"/>
      <c r="K23" s="383"/>
      <c r="L23" s="383"/>
      <c r="M23" s="383"/>
      <c r="N23" s="383"/>
      <c r="O23" s="384"/>
      <c r="P23" s="382"/>
      <c r="Q23" s="383"/>
      <c r="R23" s="383"/>
      <c r="S23" s="383"/>
      <c r="T23" s="383"/>
      <c r="U23" s="384"/>
      <c r="V23" s="382"/>
      <c r="W23" s="383"/>
      <c r="X23" s="383"/>
      <c r="Y23" s="383"/>
      <c r="Z23" s="383"/>
      <c r="AA23" s="384"/>
      <c r="AB23" s="400"/>
      <c r="AC23" s="401"/>
      <c r="AD23" s="401"/>
      <c r="AE23" s="401"/>
      <c r="AF23" s="401"/>
      <c r="AG23" s="403"/>
      <c r="AH23" s="391"/>
      <c r="AI23" s="392"/>
      <c r="AJ23" s="392"/>
      <c r="AK23" s="392"/>
      <c r="AL23" s="392"/>
      <c r="AM23" s="393"/>
      <c r="AN23" s="70"/>
      <c r="AO23" s="445"/>
      <c r="AP23" s="446"/>
      <c r="AQ23" s="446"/>
      <c r="AR23" s="446"/>
      <c r="AS23" s="446"/>
      <c r="AT23" s="447"/>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row>
    <row r="24" spans="1:80" x14ac:dyDescent="0.25">
      <c r="A24" s="70"/>
      <c r="B24" s="422"/>
      <c r="C24" s="422"/>
      <c r="D24" s="423"/>
      <c r="E24" s="414"/>
      <c r="F24" s="415"/>
      <c r="G24" s="415"/>
      <c r="H24" s="415"/>
      <c r="I24" s="416"/>
      <c r="J24" s="382" t="str">
        <f>IF(AND('Mapa final'!$H$28="Media",'Mapa final'!$L$28="Leve"),CONCATENATE("R",'Mapa final'!$A$28),"")</f>
        <v/>
      </c>
      <c r="K24" s="383"/>
      <c r="L24" s="383" t="str">
        <f>IF(AND('Mapa final'!$H$34="Media",'Mapa final'!$L$34="Leve"),CONCATENATE("R",'Mapa final'!$A$34),"")</f>
        <v/>
      </c>
      <c r="M24" s="383"/>
      <c r="N24" s="383" t="str">
        <f>IF(AND('Mapa final'!$H$40="Media",'Mapa final'!$L$40="Leve"),CONCATENATE("R",'Mapa final'!$A$40),"")</f>
        <v/>
      </c>
      <c r="O24" s="384"/>
      <c r="P24" s="382" t="str">
        <f>IF(AND('Mapa final'!$H$28="Media",'Mapa final'!$L$28="Menor"),CONCATENATE("R",'Mapa final'!$A$28),"")</f>
        <v>R10</v>
      </c>
      <c r="Q24" s="383"/>
      <c r="R24" s="383" t="str">
        <f>IF(AND('Mapa final'!$H$34="Media",'Mapa final'!$L$34="Menor"),CONCATENATE("R",'Mapa final'!$A$34),"")</f>
        <v/>
      </c>
      <c r="S24" s="383"/>
      <c r="T24" s="383" t="str">
        <f>IF(AND('Mapa final'!$H$40="Media",'Mapa final'!$L$40="Menor"),CONCATENATE("R",'Mapa final'!$A$40),"")</f>
        <v/>
      </c>
      <c r="U24" s="384"/>
      <c r="V24" s="382" t="str">
        <f>IF(AND('Mapa final'!$H$28="Media",'Mapa final'!$L$28="Moderado"),CONCATENATE("R",'Mapa final'!$A$28),"")</f>
        <v/>
      </c>
      <c r="W24" s="383"/>
      <c r="X24" s="383" t="str">
        <f>IF(AND('Mapa final'!$H$34="Media",'Mapa final'!$L$34="Moderado"),CONCATENATE("R",'Mapa final'!$A$34),"")</f>
        <v/>
      </c>
      <c r="Y24" s="383"/>
      <c r="Z24" s="383" t="str">
        <f>IF(AND('Mapa final'!$H$40="Media",'Mapa final'!$L$40="Moderado"),CONCATENATE("R",'Mapa final'!$A$40),"")</f>
        <v/>
      </c>
      <c r="AA24" s="384"/>
      <c r="AB24" s="400" t="str">
        <f>IF(AND('Mapa final'!$H$28="Media",'Mapa final'!$L$28="Mayor"),CONCATENATE("R",'Mapa final'!$A$28),"")</f>
        <v/>
      </c>
      <c r="AC24" s="401"/>
      <c r="AD24" s="402" t="str">
        <f>IF(AND('Mapa final'!$H$34="Media",'Mapa final'!$L$34="Mayor"),CONCATENATE("R",'Mapa final'!$A$34),"")</f>
        <v/>
      </c>
      <c r="AE24" s="402"/>
      <c r="AF24" s="402" t="str">
        <f>IF(AND('Mapa final'!$H$40="Media",'Mapa final'!$L$40="Mayor"),CONCATENATE("R",'Mapa final'!$A$40),"")</f>
        <v/>
      </c>
      <c r="AG24" s="403"/>
      <c r="AH24" s="391" t="str">
        <f>IF(AND('Mapa final'!$H$28="Media",'Mapa final'!$L$28="Catastrófico"),CONCATENATE("R",'Mapa final'!$A$28),"")</f>
        <v/>
      </c>
      <c r="AI24" s="392"/>
      <c r="AJ24" s="392" t="str">
        <f>IF(AND('Mapa final'!$H$34="Media",'Mapa final'!$L$34="Catastrófico"),CONCATENATE("R",'Mapa final'!$A$34),"")</f>
        <v/>
      </c>
      <c r="AK24" s="392"/>
      <c r="AL24" s="392" t="str">
        <f>IF(AND('Mapa final'!$H$40="Media",'Mapa final'!$L$40="Catastrófico"),CONCATENATE("R",'Mapa final'!$A$40),"")</f>
        <v/>
      </c>
      <c r="AM24" s="393"/>
      <c r="AN24" s="70"/>
      <c r="AO24" s="445"/>
      <c r="AP24" s="446"/>
      <c r="AQ24" s="446"/>
      <c r="AR24" s="446"/>
      <c r="AS24" s="446"/>
      <c r="AT24" s="447"/>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row>
    <row r="25" spans="1:80" x14ac:dyDescent="0.25">
      <c r="A25" s="70"/>
      <c r="B25" s="422"/>
      <c r="C25" s="422"/>
      <c r="D25" s="423"/>
      <c r="E25" s="414"/>
      <c r="F25" s="415"/>
      <c r="G25" s="415"/>
      <c r="H25" s="415"/>
      <c r="I25" s="416"/>
      <c r="J25" s="382"/>
      <c r="K25" s="383"/>
      <c r="L25" s="383"/>
      <c r="M25" s="383"/>
      <c r="N25" s="383"/>
      <c r="O25" s="384"/>
      <c r="P25" s="382"/>
      <c r="Q25" s="383"/>
      <c r="R25" s="383"/>
      <c r="S25" s="383"/>
      <c r="T25" s="383"/>
      <c r="U25" s="384"/>
      <c r="V25" s="382"/>
      <c r="W25" s="383"/>
      <c r="X25" s="383"/>
      <c r="Y25" s="383"/>
      <c r="Z25" s="383"/>
      <c r="AA25" s="384"/>
      <c r="AB25" s="400"/>
      <c r="AC25" s="401"/>
      <c r="AD25" s="402"/>
      <c r="AE25" s="402"/>
      <c r="AF25" s="402"/>
      <c r="AG25" s="403"/>
      <c r="AH25" s="391"/>
      <c r="AI25" s="392"/>
      <c r="AJ25" s="392"/>
      <c r="AK25" s="392"/>
      <c r="AL25" s="392"/>
      <c r="AM25" s="393"/>
      <c r="AN25" s="70"/>
      <c r="AO25" s="445"/>
      <c r="AP25" s="446"/>
      <c r="AQ25" s="446"/>
      <c r="AR25" s="446"/>
      <c r="AS25" s="446"/>
      <c r="AT25" s="447"/>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row>
    <row r="26" spans="1:80" x14ac:dyDescent="0.25">
      <c r="A26" s="70"/>
      <c r="B26" s="422"/>
      <c r="C26" s="422"/>
      <c r="D26" s="423"/>
      <c r="E26" s="414"/>
      <c r="F26" s="415"/>
      <c r="G26" s="415"/>
      <c r="H26" s="415"/>
      <c r="I26" s="416"/>
      <c r="J26" s="382" t="str">
        <f>IF(AND('Mapa final'!$H$46="Media",'Mapa final'!$L$46="Leve"),CONCATENATE("R",'Mapa final'!$A$46),"")</f>
        <v/>
      </c>
      <c r="K26" s="383"/>
      <c r="L26" s="383" t="str">
        <f>IF(AND('Mapa final'!$H$52="Media",'Mapa final'!$L$52="Leve"),CONCATENATE("R",'Mapa final'!$A$52),"")</f>
        <v/>
      </c>
      <c r="M26" s="383"/>
      <c r="N26" s="383" t="str">
        <f>IF(AND('Mapa final'!$H$58="Media",'Mapa final'!$L$58="Leve"),CONCATENATE("R",'Mapa final'!$A$58),"")</f>
        <v/>
      </c>
      <c r="O26" s="384"/>
      <c r="P26" s="382" t="str">
        <f>IF(AND('Mapa final'!$H$46="Media",'Mapa final'!$L$46="Menor"),CONCATENATE("R",'Mapa final'!$A$46),"")</f>
        <v/>
      </c>
      <c r="Q26" s="383"/>
      <c r="R26" s="383" t="str">
        <f>IF(AND('Mapa final'!$H$52="Media",'Mapa final'!$L$52="Menor"),CONCATENATE("R",'Mapa final'!$A$52),"")</f>
        <v/>
      </c>
      <c r="S26" s="383"/>
      <c r="T26" s="383" t="str">
        <f>IF(AND('Mapa final'!$H$58="Media",'Mapa final'!$L$58="Menor"),CONCATENATE("R",'Mapa final'!$A$58),"")</f>
        <v/>
      </c>
      <c r="U26" s="384"/>
      <c r="V26" s="382" t="str">
        <f>IF(AND('Mapa final'!$H$46="Media",'Mapa final'!$L$46="Moderado"),CONCATENATE("R",'Mapa final'!$A$46),"")</f>
        <v/>
      </c>
      <c r="W26" s="383"/>
      <c r="X26" s="383" t="str">
        <f>IF(AND('Mapa final'!$H$52="Media",'Mapa final'!$L$52="Moderado"),CONCATENATE("R",'Mapa final'!$A$52),"")</f>
        <v/>
      </c>
      <c r="Y26" s="383"/>
      <c r="Z26" s="383" t="str">
        <f>IF(AND('Mapa final'!$H$58="Media",'Mapa final'!$L$58="Moderado"),CONCATENATE("R",'Mapa final'!$A$58),"")</f>
        <v/>
      </c>
      <c r="AA26" s="384"/>
      <c r="AB26" s="400" t="str">
        <f>IF(AND('Mapa final'!$H$46="Media",'Mapa final'!$L$46="Mayor"),CONCATENATE("R",'Mapa final'!$A$46),"")</f>
        <v/>
      </c>
      <c r="AC26" s="401"/>
      <c r="AD26" s="402" t="str">
        <f>IF(AND('Mapa final'!$H$52="Media",'Mapa final'!$L$52="Mayor"),CONCATENATE("R",'Mapa final'!$A$52),"")</f>
        <v/>
      </c>
      <c r="AE26" s="402"/>
      <c r="AF26" s="402" t="str">
        <f>IF(AND('Mapa final'!$H$58="Media",'Mapa final'!$L$58="Mayor"),CONCATENATE("R",'Mapa final'!$A$58),"")</f>
        <v/>
      </c>
      <c r="AG26" s="403"/>
      <c r="AH26" s="391" t="str">
        <f>IF(AND('Mapa final'!$H$46="Media",'Mapa final'!$L$46="Catastrófico"),CONCATENATE("R",'Mapa final'!$A$46),"")</f>
        <v/>
      </c>
      <c r="AI26" s="392"/>
      <c r="AJ26" s="392" t="str">
        <f>IF(AND('Mapa final'!$H$52="Media",'Mapa final'!$L$52="Catastrófico"),CONCATENATE("R",'Mapa final'!$A$52),"")</f>
        <v/>
      </c>
      <c r="AK26" s="392"/>
      <c r="AL26" s="392" t="str">
        <f>IF(AND('Mapa final'!$H$58="Media",'Mapa final'!$L$58="Catastrófico"),CONCATENATE("R",'Mapa final'!$A$58),"")</f>
        <v/>
      </c>
      <c r="AM26" s="393"/>
      <c r="AN26" s="70"/>
      <c r="AO26" s="445"/>
      <c r="AP26" s="446"/>
      <c r="AQ26" s="446"/>
      <c r="AR26" s="446"/>
      <c r="AS26" s="446"/>
      <c r="AT26" s="447"/>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row>
    <row r="27" spans="1:80" x14ac:dyDescent="0.25">
      <c r="A27" s="70"/>
      <c r="B27" s="422"/>
      <c r="C27" s="422"/>
      <c r="D27" s="423"/>
      <c r="E27" s="414"/>
      <c r="F27" s="415"/>
      <c r="G27" s="415"/>
      <c r="H27" s="415"/>
      <c r="I27" s="416"/>
      <c r="J27" s="382"/>
      <c r="K27" s="383"/>
      <c r="L27" s="383"/>
      <c r="M27" s="383"/>
      <c r="N27" s="383"/>
      <c r="O27" s="384"/>
      <c r="P27" s="382"/>
      <c r="Q27" s="383"/>
      <c r="R27" s="383"/>
      <c r="S27" s="383"/>
      <c r="T27" s="383"/>
      <c r="U27" s="384"/>
      <c r="V27" s="382"/>
      <c r="W27" s="383"/>
      <c r="X27" s="383"/>
      <c r="Y27" s="383"/>
      <c r="Z27" s="383"/>
      <c r="AA27" s="384"/>
      <c r="AB27" s="400"/>
      <c r="AC27" s="401"/>
      <c r="AD27" s="402"/>
      <c r="AE27" s="402"/>
      <c r="AF27" s="402"/>
      <c r="AG27" s="403"/>
      <c r="AH27" s="391"/>
      <c r="AI27" s="392"/>
      <c r="AJ27" s="392"/>
      <c r="AK27" s="392"/>
      <c r="AL27" s="392"/>
      <c r="AM27" s="393"/>
      <c r="AN27" s="70"/>
      <c r="AO27" s="445"/>
      <c r="AP27" s="446"/>
      <c r="AQ27" s="446"/>
      <c r="AR27" s="446"/>
      <c r="AS27" s="446"/>
      <c r="AT27" s="447"/>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row>
    <row r="28" spans="1:80" x14ac:dyDescent="0.25">
      <c r="A28" s="70"/>
      <c r="B28" s="422"/>
      <c r="C28" s="422"/>
      <c r="D28" s="423"/>
      <c r="E28" s="414"/>
      <c r="F28" s="415"/>
      <c r="G28" s="415"/>
      <c r="H28" s="415"/>
      <c r="I28" s="416"/>
      <c r="J28" s="382" t="str">
        <f>IF(AND('Mapa final'!$H$64="Media",'Mapa final'!$L$64="Leve"),CONCATENATE("R",'Mapa final'!$A$64),"")</f>
        <v/>
      </c>
      <c r="K28" s="383"/>
      <c r="L28" s="383" t="str">
        <f>IF(AND('Mapa final'!$H$70="Media",'Mapa final'!$L$70="Leve"),CONCATENATE("R",'Mapa final'!$A$70),"")</f>
        <v/>
      </c>
      <c r="M28" s="383"/>
      <c r="N28" s="383" t="e">
        <f>IF(AND('Mapa final'!#REF!="Media",'Mapa final'!#REF!="Leve"),CONCATENATE("R",'Mapa final'!#REF!),"")</f>
        <v>#REF!</v>
      </c>
      <c r="O28" s="384"/>
      <c r="P28" s="382" t="str">
        <f>IF(AND('Mapa final'!$H$64="Media",'Mapa final'!$L$64="Menor"),CONCATENATE("R",'Mapa final'!$A$64),"")</f>
        <v/>
      </c>
      <c r="Q28" s="383"/>
      <c r="R28" s="383" t="str">
        <f>IF(AND('Mapa final'!$H$70="Media",'Mapa final'!$L$70="Menor"),CONCATENATE("R",'Mapa final'!$A$70),"")</f>
        <v/>
      </c>
      <c r="S28" s="383"/>
      <c r="T28" s="383" t="e">
        <f>IF(AND('Mapa final'!#REF!="Media",'Mapa final'!#REF!="Menor"),CONCATENATE("R",'Mapa final'!#REF!),"")</f>
        <v>#REF!</v>
      </c>
      <c r="U28" s="384"/>
      <c r="V28" s="382" t="str">
        <f>IF(AND('Mapa final'!$H$64="Media",'Mapa final'!$L$64="Moderado"),CONCATENATE("R",'Mapa final'!$A$64),"")</f>
        <v/>
      </c>
      <c r="W28" s="383"/>
      <c r="X28" s="383" t="str">
        <f>IF(AND('Mapa final'!$H$70="Media",'Mapa final'!$L$70="Moderado"),CONCATENATE("R",'Mapa final'!$A$70),"")</f>
        <v/>
      </c>
      <c r="Y28" s="383"/>
      <c r="Z28" s="383" t="e">
        <f>IF(AND('Mapa final'!#REF!="Media",'Mapa final'!#REF!="Moderado"),CONCATENATE("R",'Mapa final'!#REF!),"")</f>
        <v>#REF!</v>
      </c>
      <c r="AA28" s="384"/>
      <c r="AB28" s="400" t="str">
        <f>IF(AND('Mapa final'!$H$64="Media",'Mapa final'!$L$64="Mayor"),CONCATENATE("R",'Mapa final'!$A$64),"")</f>
        <v/>
      </c>
      <c r="AC28" s="401"/>
      <c r="AD28" s="402" t="str">
        <f>IF(AND('Mapa final'!$H$70="Media",'Mapa final'!$L$70="Mayor"),CONCATENATE("R",'Mapa final'!$A$70),"")</f>
        <v/>
      </c>
      <c r="AE28" s="402"/>
      <c r="AF28" s="402" t="e">
        <f>IF(AND('Mapa final'!#REF!="Media",'Mapa final'!#REF!="Mayor"),CONCATENATE("R",'Mapa final'!#REF!),"")</f>
        <v>#REF!</v>
      </c>
      <c r="AG28" s="403"/>
      <c r="AH28" s="391" t="str">
        <f>IF(AND('Mapa final'!$H$64="Media",'Mapa final'!$L$64="Catastrófico"),CONCATENATE("R",'Mapa final'!$A$64),"")</f>
        <v/>
      </c>
      <c r="AI28" s="392"/>
      <c r="AJ28" s="392" t="str">
        <f>IF(AND('Mapa final'!$H$70="Media",'Mapa final'!$L$70="Catastrófico"),CONCATENATE("R",'Mapa final'!$A$70),"")</f>
        <v/>
      </c>
      <c r="AK28" s="392"/>
      <c r="AL28" s="392" t="e">
        <f>IF(AND('Mapa final'!#REF!="Media",'Mapa final'!#REF!="Catastrófico"),CONCATENATE("R",'Mapa final'!#REF!),"")</f>
        <v>#REF!</v>
      </c>
      <c r="AM28" s="393"/>
      <c r="AN28" s="70"/>
      <c r="AO28" s="445"/>
      <c r="AP28" s="446"/>
      <c r="AQ28" s="446"/>
      <c r="AR28" s="446"/>
      <c r="AS28" s="446"/>
      <c r="AT28" s="447"/>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row>
    <row r="29" spans="1:80" ht="15.75" thickBot="1" x14ac:dyDescent="0.3">
      <c r="A29" s="70"/>
      <c r="B29" s="422"/>
      <c r="C29" s="422"/>
      <c r="D29" s="423"/>
      <c r="E29" s="417"/>
      <c r="F29" s="418"/>
      <c r="G29" s="418"/>
      <c r="H29" s="418"/>
      <c r="I29" s="419"/>
      <c r="J29" s="382"/>
      <c r="K29" s="383"/>
      <c r="L29" s="383"/>
      <c r="M29" s="383"/>
      <c r="N29" s="383"/>
      <c r="O29" s="384"/>
      <c r="P29" s="385"/>
      <c r="Q29" s="386"/>
      <c r="R29" s="386"/>
      <c r="S29" s="386"/>
      <c r="T29" s="386"/>
      <c r="U29" s="387"/>
      <c r="V29" s="385"/>
      <c r="W29" s="386"/>
      <c r="X29" s="386"/>
      <c r="Y29" s="386"/>
      <c r="Z29" s="386"/>
      <c r="AA29" s="387"/>
      <c r="AB29" s="404"/>
      <c r="AC29" s="405"/>
      <c r="AD29" s="405"/>
      <c r="AE29" s="405"/>
      <c r="AF29" s="405"/>
      <c r="AG29" s="406"/>
      <c r="AH29" s="394"/>
      <c r="AI29" s="395"/>
      <c r="AJ29" s="395"/>
      <c r="AK29" s="395"/>
      <c r="AL29" s="395"/>
      <c r="AM29" s="396"/>
      <c r="AN29" s="70"/>
      <c r="AO29" s="448"/>
      <c r="AP29" s="449"/>
      <c r="AQ29" s="449"/>
      <c r="AR29" s="449"/>
      <c r="AS29" s="449"/>
      <c r="AT29" s="45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row>
    <row r="30" spans="1:80" x14ac:dyDescent="0.25">
      <c r="A30" s="70"/>
      <c r="B30" s="422"/>
      <c r="C30" s="422"/>
      <c r="D30" s="423"/>
      <c r="E30" s="411" t="s">
        <v>114</v>
      </c>
      <c r="F30" s="412"/>
      <c r="G30" s="412"/>
      <c r="H30" s="412"/>
      <c r="I30" s="412"/>
      <c r="J30" s="379" t="str">
        <f>IF(AND('Mapa final'!$H$10="Baja",'Mapa final'!$L$10="Leve"),CONCATENATE("R",'Mapa final'!$A$10),"")</f>
        <v/>
      </c>
      <c r="K30" s="380"/>
      <c r="L30" s="380" t="str">
        <f>IF(AND('Mapa final'!$H$16="Baja",'Mapa final'!$L$16="Leve"),CONCATENATE("R",'Mapa final'!$A$16),"")</f>
        <v/>
      </c>
      <c r="M30" s="380"/>
      <c r="N30" s="380" t="str">
        <f>IF(AND('Mapa final'!$H$22="Baja",'Mapa final'!$L$22="Leve"),CONCATENATE("R",'Mapa final'!$A$22),"")</f>
        <v/>
      </c>
      <c r="O30" s="381"/>
      <c r="P30" s="389" t="str">
        <f>IF(AND('Mapa final'!$H$10="Baja",'Mapa final'!$L$10="Menor"),CONCATENATE("R",'Mapa final'!$A$10),"")</f>
        <v>R7</v>
      </c>
      <c r="Q30" s="389"/>
      <c r="R30" s="389" t="str">
        <f>IF(AND('Mapa final'!$H$16="Baja",'Mapa final'!$L$16="Menor"),CONCATENATE("R",'Mapa final'!$A$16),"")</f>
        <v/>
      </c>
      <c r="S30" s="389"/>
      <c r="T30" s="389" t="str">
        <f>IF(AND('Mapa final'!$H$22="Baja",'Mapa final'!$L$22="Menor"),CONCATENATE("R",'Mapa final'!$A$22),"")</f>
        <v>R9</v>
      </c>
      <c r="U30" s="390"/>
      <c r="V30" s="388" t="str">
        <f>IF(AND('Mapa final'!$H$10="Baja",'Mapa final'!$L$10="Moderado"),CONCATENATE("R",'Mapa final'!$A$10),"")</f>
        <v/>
      </c>
      <c r="W30" s="389"/>
      <c r="X30" s="389" t="str">
        <f>IF(AND('Mapa final'!$H$16="Baja",'Mapa final'!$L$16="Moderado"),CONCATENATE("R",'Mapa final'!$A$16),"")</f>
        <v/>
      </c>
      <c r="Y30" s="389"/>
      <c r="Z30" s="389" t="str">
        <f>IF(AND('Mapa final'!$H$22="Baja",'Mapa final'!$L$22="Moderado"),CONCATENATE("R",'Mapa final'!$A$22),"")</f>
        <v/>
      </c>
      <c r="AA30" s="390"/>
      <c r="AB30" s="407" t="str">
        <f>IF(AND('Mapa final'!$H$10="Baja",'Mapa final'!$L$10="Mayor"),CONCATENATE("R",'Mapa final'!$A$10),"")</f>
        <v/>
      </c>
      <c r="AC30" s="408"/>
      <c r="AD30" s="408" t="str">
        <f>IF(AND('Mapa final'!$H$16="Baja",'Mapa final'!$L$16="Mayor"),CONCATENATE("R",'Mapa final'!$A$16),"")</f>
        <v/>
      </c>
      <c r="AE30" s="408"/>
      <c r="AF30" s="408" t="str">
        <f>IF(AND('Mapa final'!$H$22="Baja",'Mapa final'!$L$22="Mayor"),CONCATENATE("R",'Mapa final'!$A$22),"")</f>
        <v/>
      </c>
      <c r="AG30" s="409"/>
      <c r="AH30" s="397" t="str">
        <f>IF(AND('Mapa final'!$H$10="Baja",'Mapa final'!$L$10="Catastrófico"),CONCATENATE("R",'Mapa final'!$A$10),"")</f>
        <v/>
      </c>
      <c r="AI30" s="398"/>
      <c r="AJ30" s="398" t="str">
        <f>IF(AND('Mapa final'!$H$16="Baja",'Mapa final'!$L$16="Catastrófico"),CONCATENATE("R",'Mapa final'!$A$16),"")</f>
        <v/>
      </c>
      <c r="AK30" s="398"/>
      <c r="AL30" s="398" t="str">
        <f>IF(AND('Mapa final'!$H$22="Baja",'Mapa final'!$L$22="Catastrófico"),CONCATENATE("R",'Mapa final'!$A$22),"")</f>
        <v/>
      </c>
      <c r="AM30" s="399"/>
      <c r="AN30" s="70"/>
      <c r="AO30" s="451" t="s">
        <v>82</v>
      </c>
      <c r="AP30" s="452"/>
      <c r="AQ30" s="452"/>
      <c r="AR30" s="452"/>
      <c r="AS30" s="452"/>
      <c r="AT30" s="453"/>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row>
    <row r="31" spans="1:80" x14ac:dyDescent="0.25">
      <c r="A31" s="70"/>
      <c r="B31" s="422"/>
      <c r="C31" s="422"/>
      <c r="D31" s="423"/>
      <c r="E31" s="414"/>
      <c r="F31" s="415"/>
      <c r="G31" s="415"/>
      <c r="H31" s="415"/>
      <c r="I31" s="420"/>
      <c r="J31" s="373"/>
      <c r="K31" s="374"/>
      <c r="L31" s="374"/>
      <c r="M31" s="374"/>
      <c r="N31" s="374"/>
      <c r="O31" s="375"/>
      <c r="P31" s="383"/>
      <c r="Q31" s="383"/>
      <c r="R31" s="383"/>
      <c r="S31" s="383"/>
      <c r="T31" s="383"/>
      <c r="U31" s="384"/>
      <c r="V31" s="382"/>
      <c r="W31" s="383"/>
      <c r="X31" s="383"/>
      <c r="Y31" s="383"/>
      <c r="Z31" s="383"/>
      <c r="AA31" s="384"/>
      <c r="AB31" s="400"/>
      <c r="AC31" s="401"/>
      <c r="AD31" s="401"/>
      <c r="AE31" s="401"/>
      <c r="AF31" s="401"/>
      <c r="AG31" s="403"/>
      <c r="AH31" s="391"/>
      <c r="AI31" s="392"/>
      <c r="AJ31" s="392"/>
      <c r="AK31" s="392"/>
      <c r="AL31" s="392"/>
      <c r="AM31" s="393"/>
      <c r="AN31" s="70"/>
      <c r="AO31" s="454"/>
      <c r="AP31" s="455"/>
      <c r="AQ31" s="455"/>
      <c r="AR31" s="455"/>
      <c r="AS31" s="455"/>
      <c r="AT31" s="456"/>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row>
    <row r="32" spans="1:80" x14ac:dyDescent="0.25">
      <c r="A32" s="70"/>
      <c r="B32" s="422"/>
      <c r="C32" s="422"/>
      <c r="D32" s="423"/>
      <c r="E32" s="414"/>
      <c r="F32" s="415"/>
      <c r="G32" s="415"/>
      <c r="H32" s="415"/>
      <c r="I32" s="420"/>
      <c r="J32" s="373" t="str">
        <f>IF(AND('Mapa final'!$H$28="Baja",'Mapa final'!$L$28="Leve"),CONCATENATE("R",'Mapa final'!$A$28),"")</f>
        <v/>
      </c>
      <c r="K32" s="374"/>
      <c r="L32" s="374" t="str">
        <f>IF(AND('Mapa final'!$H$34="Baja",'Mapa final'!$L$34="Leve"),CONCATENATE("R",'Mapa final'!$A$34),"")</f>
        <v/>
      </c>
      <c r="M32" s="374"/>
      <c r="N32" s="374" t="str">
        <f>IF(AND('Mapa final'!$H$40="Baja",'Mapa final'!$L$40="Leve"),CONCATENATE("R",'Mapa final'!$A$40),"")</f>
        <v/>
      </c>
      <c r="O32" s="375"/>
      <c r="P32" s="383" t="str">
        <f>IF(AND('Mapa final'!$H$28="Baja",'Mapa final'!$L$28="Menor"),CONCATENATE("R",'Mapa final'!$A$28),"")</f>
        <v/>
      </c>
      <c r="Q32" s="383"/>
      <c r="R32" s="383" t="str">
        <f>IF(AND('Mapa final'!$H$34="Baja",'Mapa final'!$L$34="Menor"),CONCATENATE("R",'Mapa final'!$A$34),"")</f>
        <v>R11</v>
      </c>
      <c r="S32" s="383"/>
      <c r="T32" s="383" t="str">
        <f>IF(AND('Mapa final'!$H$40="Baja",'Mapa final'!$L$40="Menor"),CONCATENATE("R",'Mapa final'!$A$40),"")</f>
        <v/>
      </c>
      <c r="U32" s="384"/>
      <c r="V32" s="382" t="str">
        <f>IF(AND('Mapa final'!$H$28="Baja",'Mapa final'!$L$28="Moderado"),CONCATENATE("R",'Mapa final'!$A$28),"")</f>
        <v/>
      </c>
      <c r="W32" s="383"/>
      <c r="X32" s="383" t="str">
        <f>IF(AND('Mapa final'!$H$34="Baja",'Mapa final'!$L$34="Moderado"),CONCATENATE("R",'Mapa final'!$A$34),"")</f>
        <v/>
      </c>
      <c r="Y32" s="383"/>
      <c r="Z32" s="383" t="str">
        <f>IF(AND('Mapa final'!$H$40="Baja",'Mapa final'!$L$40="Moderado"),CONCATENATE("R",'Mapa final'!$A$40),"")</f>
        <v/>
      </c>
      <c r="AA32" s="384"/>
      <c r="AB32" s="400" t="str">
        <f>IF(AND('Mapa final'!$H$28="Baja",'Mapa final'!$L$28="Mayor"),CONCATENATE("R",'Mapa final'!$A$28),"")</f>
        <v/>
      </c>
      <c r="AC32" s="401"/>
      <c r="AD32" s="402" t="str">
        <f>IF(AND('Mapa final'!$H$34="Baja",'Mapa final'!$L$34="Mayor"),CONCATENATE("R",'Mapa final'!$A$34),"")</f>
        <v/>
      </c>
      <c r="AE32" s="402"/>
      <c r="AF32" s="402" t="str">
        <f>IF(AND('Mapa final'!$H$40="Baja",'Mapa final'!$L$40="Mayor"),CONCATENATE("R",'Mapa final'!$A$40),"")</f>
        <v/>
      </c>
      <c r="AG32" s="403"/>
      <c r="AH32" s="391" t="str">
        <f>IF(AND('Mapa final'!$H$28="Baja",'Mapa final'!$L$28="Catastrófico"),CONCATENATE("R",'Mapa final'!$A$28),"")</f>
        <v/>
      </c>
      <c r="AI32" s="392"/>
      <c r="AJ32" s="392" t="str">
        <f>IF(AND('Mapa final'!$H$34="Baja",'Mapa final'!$L$34="Catastrófico"),CONCATENATE("R",'Mapa final'!$A$34),"")</f>
        <v/>
      </c>
      <c r="AK32" s="392"/>
      <c r="AL32" s="392" t="str">
        <f>IF(AND('Mapa final'!$H$40="Baja",'Mapa final'!$L$40="Catastrófico"),CONCATENATE("R",'Mapa final'!$A$40),"")</f>
        <v/>
      </c>
      <c r="AM32" s="393"/>
      <c r="AN32" s="70"/>
      <c r="AO32" s="454"/>
      <c r="AP32" s="455"/>
      <c r="AQ32" s="455"/>
      <c r="AR32" s="455"/>
      <c r="AS32" s="455"/>
      <c r="AT32" s="456"/>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row>
    <row r="33" spans="1:80" x14ac:dyDescent="0.25">
      <c r="A33" s="70"/>
      <c r="B33" s="422"/>
      <c r="C33" s="422"/>
      <c r="D33" s="423"/>
      <c r="E33" s="414"/>
      <c r="F33" s="415"/>
      <c r="G33" s="415"/>
      <c r="H33" s="415"/>
      <c r="I33" s="420"/>
      <c r="J33" s="373"/>
      <c r="K33" s="374"/>
      <c r="L33" s="374"/>
      <c r="M33" s="374"/>
      <c r="N33" s="374"/>
      <c r="O33" s="375"/>
      <c r="P33" s="383"/>
      <c r="Q33" s="383"/>
      <c r="R33" s="383"/>
      <c r="S33" s="383"/>
      <c r="T33" s="383"/>
      <c r="U33" s="384"/>
      <c r="V33" s="382"/>
      <c r="W33" s="383"/>
      <c r="X33" s="383"/>
      <c r="Y33" s="383"/>
      <c r="Z33" s="383"/>
      <c r="AA33" s="384"/>
      <c r="AB33" s="400"/>
      <c r="AC33" s="401"/>
      <c r="AD33" s="402"/>
      <c r="AE33" s="402"/>
      <c r="AF33" s="402"/>
      <c r="AG33" s="403"/>
      <c r="AH33" s="391"/>
      <c r="AI33" s="392"/>
      <c r="AJ33" s="392"/>
      <c r="AK33" s="392"/>
      <c r="AL33" s="392"/>
      <c r="AM33" s="393"/>
      <c r="AN33" s="70"/>
      <c r="AO33" s="454"/>
      <c r="AP33" s="455"/>
      <c r="AQ33" s="455"/>
      <c r="AR33" s="455"/>
      <c r="AS33" s="455"/>
      <c r="AT33" s="456"/>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row>
    <row r="34" spans="1:80" x14ac:dyDescent="0.25">
      <c r="A34" s="70"/>
      <c r="B34" s="422"/>
      <c r="C34" s="422"/>
      <c r="D34" s="423"/>
      <c r="E34" s="414"/>
      <c r="F34" s="415"/>
      <c r="G34" s="415"/>
      <c r="H34" s="415"/>
      <c r="I34" s="420"/>
      <c r="J34" s="373" t="str">
        <f>IF(AND('Mapa final'!$H$46="Baja",'Mapa final'!$L$46="Leve"),CONCATENATE("R",'Mapa final'!$A$46),"")</f>
        <v/>
      </c>
      <c r="K34" s="374"/>
      <c r="L34" s="374" t="str">
        <f>IF(AND('Mapa final'!$H$52="Baja",'Mapa final'!$L$52="Leve"),CONCATENATE("R",'Mapa final'!$A$52),"")</f>
        <v/>
      </c>
      <c r="M34" s="374"/>
      <c r="N34" s="374" t="str">
        <f>IF(AND('Mapa final'!$H$58="Baja",'Mapa final'!$L$58="Leve"),CONCATENATE("R",'Mapa final'!$A$58),"")</f>
        <v/>
      </c>
      <c r="O34" s="375"/>
      <c r="P34" s="383" t="str">
        <f>IF(AND('Mapa final'!$H$46="Baja",'Mapa final'!$L$46="Menor"),CONCATENATE("R",'Mapa final'!$A$46),"")</f>
        <v/>
      </c>
      <c r="Q34" s="383"/>
      <c r="R34" s="383" t="str">
        <f>IF(AND('Mapa final'!$H$52="Baja",'Mapa final'!$L$52="Menor"),CONCATENATE("R",'Mapa final'!$A$52),"")</f>
        <v/>
      </c>
      <c r="S34" s="383"/>
      <c r="T34" s="383" t="str">
        <f>IF(AND('Mapa final'!$H$58="Baja",'Mapa final'!$L$58="Menor"),CONCATENATE("R",'Mapa final'!$A$58),"")</f>
        <v/>
      </c>
      <c r="U34" s="384"/>
      <c r="V34" s="382" t="str">
        <f>IF(AND('Mapa final'!$H$46="Baja",'Mapa final'!$L$46="Moderado"),CONCATENATE("R",'Mapa final'!$A$46),"")</f>
        <v/>
      </c>
      <c r="W34" s="383"/>
      <c r="X34" s="383" t="str">
        <f>IF(AND('Mapa final'!$H$52="Baja",'Mapa final'!$L$52="Moderado"),CONCATENATE("R",'Mapa final'!$A$52),"")</f>
        <v/>
      </c>
      <c r="Y34" s="383"/>
      <c r="Z34" s="383" t="str">
        <f>IF(AND('Mapa final'!$H$58="Baja",'Mapa final'!$L$58="Moderado"),CONCATENATE("R",'Mapa final'!$A$58),"")</f>
        <v/>
      </c>
      <c r="AA34" s="384"/>
      <c r="AB34" s="400" t="str">
        <f>IF(AND('Mapa final'!$H$46="Baja",'Mapa final'!$L$46="Mayor"),CONCATENATE("R",'Mapa final'!$A$46),"")</f>
        <v/>
      </c>
      <c r="AC34" s="401"/>
      <c r="AD34" s="402" t="str">
        <f>IF(AND('Mapa final'!$H$52="Baja",'Mapa final'!$L$52="Mayor"),CONCATENATE("R",'Mapa final'!$A$52),"")</f>
        <v/>
      </c>
      <c r="AE34" s="402"/>
      <c r="AF34" s="402" t="str">
        <f>IF(AND('Mapa final'!$H$58="Baja",'Mapa final'!$L$58="Mayor"),CONCATENATE("R",'Mapa final'!$A$58),"")</f>
        <v/>
      </c>
      <c r="AG34" s="403"/>
      <c r="AH34" s="391" t="str">
        <f>IF(AND('Mapa final'!$H$46="Baja",'Mapa final'!$L$46="Catastrófico"),CONCATENATE("R",'Mapa final'!$A$46),"")</f>
        <v/>
      </c>
      <c r="AI34" s="392"/>
      <c r="AJ34" s="392" t="str">
        <f>IF(AND('Mapa final'!$H$52="Baja",'Mapa final'!$L$52="Catastrófico"),CONCATENATE("R",'Mapa final'!$A$52),"")</f>
        <v/>
      </c>
      <c r="AK34" s="392"/>
      <c r="AL34" s="392" t="str">
        <f>IF(AND('Mapa final'!$H$58="Baja",'Mapa final'!$L$58="Catastrófico"),CONCATENATE("R",'Mapa final'!$A$58),"")</f>
        <v/>
      </c>
      <c r="AM34" s="393"/>
      <c r="AN34" s="70"/>
      <c r="AO34" s="454"/>
      <c r="AP34" s="455"/>
      <c r="AQ34" s="455"/>
      <c r="AR34" s="455"/>
      <c r="AS34" s="455"/>
      <c r="AT34" s="456"/>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row>
    <row r="35" spans="1:80" x14ac:dyDescent="0.25">
      <c r="A35" s="70"/>
      <c r="B35" s="422"/>
      <c r="C35" s="422"/>
      <c r="D35" s="423"/>
      <c r="E35" s="414"/>
      <c r="F35" s="415"/>
      <c r="G35" s="415"/>
      <c r="H35" s="415"/>
      <c r="I35" s="420"/>
      <c r="J35" s="373"/>
      <c r="K35" s="374"/>
      <c r="L35" s="374"/>
      <c r="M35" s="374"/>
      <c r="N35" s="374"/>
      <c r="O35" s="375"/>
      <c r="P35" s="383"/>
      <c r="Q35" s="383"/>
      <c r="R35" s="383"/>
      <c r="S35" s="383"/>
      <c r="T35" s="383"/>
      <c r="U35" s="384"/>
      <c r="V35" s="382"/>
      <c r="W35" s="383"/>
      <c r="X35" s="383"/>
      <c r="Y35" s="383"/>
      <c r="Z35" s="383"/>
      <c r="AA35" s="384"/>
      <c r="AB35" s="400"/>
      <c r="AC35" s="401"/>
      <c r="AD35" s="402"/>
      <c r="AE35" s="402"/>
      <c r="AF35" s="402"/>
      <c r="AG35" s="403"/>
      <c r="AH35" s="391"/>
      <c r="AI35" s="392"/>
      <c r="AJ35" s="392"/>
      <c r="AK35" s="392"/>
      <c r="AL35" s="392"/>
      <c r="AM35" s="393"/>
      <c r="AN35" s="70"/>
      <c r="AO35" s="454"/>
      <c r="AP35" s="455"/>
      <c r="AQ35" s="455"/>
      <c r="AR35" s="455"/>
      <c r="AS35" s="455"/>
      <c r="AT35" s="456"/>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row>
    <row r="36" spans="1:80" x14ac:dyDescent="0.25">
      <c r="A36" s="70"/>
      <c r="B36" s="422"/>
      <c r="C36" s="422"/>
      <c r="D36" s="423"/>
      <c r="E36" s="414"/>
      <c r="F36" s="415"/>
      <c r="G36" s="415"/>
      <c r="H36" s="415"/>
      <c r="I36" s="420"/>
      <c r="J36" s="373" t="str">
        <f>IF(AND('Mapa final'!$H$64="Baja",'Mapa final'!$L$64="Leve"),CONCATENATE("R",'Mapa final'!$A$64),"")</f>
        <v/>
      </c>
      <c r="K36" s="374"/>
      <c r="L36" s="374" t="str">
        <f>IF(AND('Mapa final'!$H$70="Baja",'Mapa final'!$L$70="Leve"),CONCATENATE("R",'Mapa final'!$A$70),"")</f>
        <v/>
      </c>
      <c r="M36" s="374"/>
      <c r="N36" s="374" t="e">
        <f>IF(AND('Mapa final'!#REF!="Baja",'Mapa final'!#REF!="Leve"),CONCATENATE("R",'Mapa final'!#REF!),"")</f>
        <v>#REF!</v>
      </c>
      <c r="O36" s="375"/>
      <c r="P36" s="383" t="str">
        <f>IF(AND('Mapa final'!$H$64="Baja",'Mapa final'!$L$64="Menor"),CONCATENATE("R",'Mapa final'!$A$64),"")</f>
        <v/>
      </c>
      <c r="Q36" s="383"/>
      <c r="R36" s="383" t="str">
        <f>IF(AND('Mapa final'!$H$70="Baja",'Mapa final'!$L$70="Menor"),CONCATENATE("R",'Mapa final'!$A$70),"")</f>
        <v/>
      </c>
      <c r="S36" s="383"/>
      <c r="T36" s="383" t="e">
        <f>IF(AND('Mapa final'!#REF!="Baja",'Mapa final'!#REF!="Menor"),CONCATENATE("R",'Mapa final'!#REF!),"")</f>
        <v>#REF!</v>
      </c>
      <c r="U36" s="384"/>
      <c r="V36" s="382" t="str">
        <f>IF(AND('Mapa final'!$H$64="Baja",'Mapa final'!$L$64="Moderado"),CONCATENATE("R",'Mapa final'!$A$64),"")</f>
        <v/>
      </c>
      <c r="W36" s="383"/>
      <c r="X36" s="383" t="str">
        <f>IF(AND('Mapa final'!$H$70="Baja",'Mapa final'!$L$70="Moderado"),CONCATENATE("R",'Mapa final'!$A$70),"")</f>
        <v/>
      </c>
      <c r="Y36" s="383"/>
      <c r="Z36" s="383" t="e">
        <f>IF(AND('Mapa final'!#REF!="Baja",'Mapa final'!#REF!="Moderado"),CONCATENATE("R",'Mapa final'!#REF!),"")</f>
        <v>#REF!</v>
      </c>
      <c r="AA36" s="384"/>
      <c r="AB36" s="400" t="str">
        <f>IF(AND('Mapa final'!$H$64="Baja",'Mapa final'!$L$64="Mayor"),CONCATENATE("R",'Mapa final'!$A$64),"")</f>
        <v/>
      </c>
      <c r="AC36" s="401"/>
      <c r="AD36" s="402" t="str">
        <f>IF(AND('Mapa final'!$H$70="Baja",'Mapa final'!$L$70="Mayor"),CONCATENATE("R",'Mapa final'!$A$70),"")</f>
        <v/>
      </c>
      <c r="AE36" s="402"/>
      <c r="AF36" s="402" t="e">
        <f>IF(AND('Mapa final'!#REF!="Baja",'Mapa final'!#REF!="Mayor"),CONCATENATE("R",'Mapa final'!#REF!),"")</f>
        <v>#REF!</v>
      </c>
      <c r="AG36" s="403"/>
      <c r="AH36" s="391" t="str">
        <f>IF(AND('Mapa final'!$H$64="Baja",'Mapa final'!$L$64="Catastrófico"),CONCATENATE("R",'Mapa final'!$A$64),"")</f>
        <v/>
      </c>
      <c r="AI36" s="392"/>
      <c r="AJ36" s="392" t="str">
        <f>IF(AND('Mapa final'!$H$70="Baja",'Mapa final'!$L$70="Catastrófico"),CONCATENATE("R",'Mapa final'!$A$70),"")</f>
        <v/>
      </c>
      <c r="AK36" s="392"/>
      <c r="AL36" s="392" t="e">
        <f>IF(AND('Mapa final'!#REF!="Baja",'Mapa final'!#REF!="Catastrófico"),CONCATENATE("R",'Mapa final'!#REF!),"")</f>
        <v>#REF!</v>
      </c>
      <c r="AM36" s="393"/>
      <c r="AN36" s="70"/>
      <c r="AO36" s="454"/>
      <c r="AP36" s="455"/>
      <c r="AQ36" s="455"/>
      <c r="AR36" s="455"/>
      <c r="AS36" s="455"/>
      <c r="AT36" s="456"/>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row>
    <row r="37" spans="1:80" ht="15.75" thickBot="1" x14ac:dyDescent="0.3">
      <c r="A37" s="70"/>
      <c r="B37" s="422"/>
      <c r="C37" s="422"/>
      <c r="D37" s="423"/>
      <c r="E37" s="417"/>
      <c r="F37" s="418"/>
      <c r="G37" s="418"/>
      <c r="H37" s="418"/>
      <c r="I37" s="418"/>
      <c r="J37" s="376"/>
      <c r="K37" s="377"/>
      <c r="L37" s="377"/>
      <c r="M37" s="377"/>
      <c r="N37" s="377"/>
      <c r="O37" s="378"/>
      <c r="P37" s="386"/>
      <c r="Q37" s="386"/>
      <c r="R37" s="386"/>
      <c r="S37" s="386"/>
      <c r="T37" s="386"/>
      <c r="U37" s="387"/>
      <c r="V37" s="385"/>
      <c r="W37" s="386"/>
      <c r="X37" s="386"/>
      <c r="Y37" s="386"/>
      <c r="Z37" s="386"/>
      <c r="AA37" s="387"/>
      <c r="AB37" s="404"/>
      <c r="AC37" s="405"/>
      <c r="AD37" s="405"/>
      <c r="AE37" s="405"/>
      <c r="AF37" s="405"/>
      <c r="AG37" s="406"/>
      <c r="AH37" s="394"/>
      <c r="AI37" s="395"/>
      <c r="AJ37" s="395"/>
      <c r="AK37" s="395"/>
      <c r="AL37" s="395"/>
      <c r="AM37" s="396"/>
      <c r="AN37" s="70"/>
      <c r="AO37" s="457"/>
      <c r="AP37" s="458"/>
      <c r="AQ37" s="458"/>
      <c r="AR37" s="458"/>
      <c r="AS37" s="458"/>
      <c r="AT37" s="459"/>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row>
    <row r="38" spans="1:80" x14ac:dyDescent="0.25">
      <c r="A38" s="70"/>
      <c r="B38" s="422"/>
      <c r="C38" s="422"/>
      <c r="D38" s="423"/>
      <c r="E38" s="411" t="s">
        <v>113</v>
      </c>
      <c r="F38" s="412"/>
      <c r="G38" s="412"/>
      <c r="H38" s="412"/>
      <c r="I38" s="413"/>
      <c r="J38" s="379" t="str">
        <f>IF(AND('Mapa final'!$H$10="Muy Baja",'Mapa final'!$L$10="Leve"),CONCATENATE("R",'Mapa final'!$A$10),"")</f>
        <v/>
      </c>
      <c r="K38" s="380"/>
      <c r="L38" s="380" t="str">
        <f>IF(AND('Mapa final'!$H$16="Muy Baja",'Mapa final'!$L$16="Leve"),CONCATENATE("R",'Mapa final'!$A$16),"")</f>
        <v/>
      </c>
      <c r="M38" s="380"/>
      <c r="N38" s="380" t="str">
        <f>IF(AND('Mapa final'!$H$22="Muy Baja",'Mapa final'!$L$22="Leve"),CONCATENATE("R",'Mapa final'!$A$22),"")</f>
        <v/>
      </c>
      <c r="O38" s="381"/>
      <c r="P38" s="379" t="str">
        <f>IF(AND('Mapa final'!$H$10="Muy Baja",'Mapa final'!$L$10="Menor"),CONCATENATE("R",'Mapa final'!$A$10),"")</f>
        <v/>
      </c>
      <c r="Q38" s="380"/>
      <c r="R38" s="380" t="str">
        <f>IF(AND('Mapa final'!$H$16="Muy Baja",'Mapa final'!$L$16="Menor"),CONCATENATE("R",'Mapa final'!$A$16),"")</f>
        <v/>
      </c>
      <c r="S38" s="380"/>
      <c r="T38" s="380" t="str">
        <f>IF(AND('Mapa final'!$H$22="Muy Baja",'Mapa final'!$L$22="Menor"),CONCATENATE("R",'Mapa final'!$A$22),"")</f>
        <v/>
      </c>
      <c r="U38" s="381"/>
      <c r="V38" s="388" t="str">
        <f>IF(AND('Mapa final'!$H$10="Muy Baja",'Mapa final'!$L$10="Moderado"),CONCATENATE("R",'Mapa final'!$A$10),"")</f>
        <v/>
      </c>
      <c r="W38" s="389"/>
      <c r="X38" s="389" t="str">
        <f>IF(AND('Mapa final'!$H$16="Muy Baja",'Mapa final'!$L$16="Moderado"),CONCATENATE("R",'Mapa final'!$A$16),"")</f>
        <v/>
      </c>
      <c r="Y38" s="389"/>
      <c r="Z38" s="389" t="str">
        <f>IF(AND('Mapa final'!$H$22="Muy Baja",'Mapa final'!$L$22="Moderado"),CONCATENATE("R",'Mapa final'!$A$22),"")</f>
        <v/>
      </c>
      <c r="AA38" s="390"/>
      <c r="AB38" s="407" t="str">
        <f>IF(AND('Mapa final'!$H$10="Muy Baja",'Mapa final'!$L$10="Mayor"),CONCATENATE("R",'Mapa final'!$A$10),"")</f>
        <v/>
      </c>
      <c r="AC38" s="408"/>
      <c r="AD38" s="408" t="str">
        <f>IF(AND('Mapa final'!$H$16="Muy Baja",'Mapa final'!$L$16="Mayor"),CONCATENATE("R",'Mapa final'!$A$16),"")</f>
        <v/>
      </c>
      <c r="AE38" s="408"/>
      <c r="AF38" s="408" t="str">
        <f>IF(AND('Mapa final'!$H$22="Muy Baja",'Mapa final'!$L$22="Mayor"),CONCATENATE("R",'Mapa final'!$A$22),"")</f>
        <v/>
      </c>
      <c r="AG38" s="409"/>
      <c r="AH38" s="397" t="str">
        <f>IF(AND('Mapa final'!$H$10="Muy Baja",'Mapa final'!$L$10="Catastrófico"),CONCATENATE("R",'Mapa final'!$A$10),"")</f>
        <v/>
      </c>
      <c r="AI38" s="398"/>
      <c r="AJ38" s="398" t="str">
        <f>IF(AND('Mapa final'!$H$16="Muy Baja",'Mapa final'!$L$16="Catastrófico"),CONCATENATE("R",'Mapa final'!$A$16),"")</f>
        <v/>
      </c>
      <c r="AK38" s="398"/>
      <c r="AL38" s="398" t="str">
        <f>IF(AND('Mapa final'!$H$22="Muy Baja",'Mapa final'!$L$22="Catastrófico"),CONCATENATE("R",'Mapa final'!$A$22),"")</f>
        <v/>
      </c>
      <c r="AM38" s="399"/>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row>
    <row r="39" spans="1:80" x14ac:dyDescent="0.25">
      <c r="A39" s="70"/>
      <c r="B39" s="422"/>
      <c r="C39" s="422"/>
      <c r="D39" s="423"/>
      <c r="E39" s="414"/>
      <c r="F39" s="415"/>
      <c r="G39" s="415"/>
      <c r="H39" s="415"/>
      <c r="I39" s="416"/>
      <c r="J39" s="373"/>
      <c r="K39" s="374"/>
      <c r="L39" s="374"/>
      <c r="M39" s="374"/>
      <c r="N39" s="374"/>
      <c r="O39" s="375"/>
      <c r="P39" s="373"/>
      <c r="Q39" s="374"/>
      <c r="R39" s="374"/>
      <c r="S39" s="374"/>
      <c r="T39" s="374"/>
      <c r="U39" s="375"/>
      <c r="V39" s="382"/>
      <c r="W39" s="383"/>
      <c r="X39" s="383"/>
      <c r="Y39" s="383"/>
      <c r="Z39" s="383"/>
      <c r="AA39" s="384"/>
      <c r="AB39" s="400"/>
      <c r="AC39" s="401"/>
      <c r="AD39" s="401"/>
      <c r="AE39" s="401"/>
      <c r="AF39" s="401"/>
      <c r="AG39" s="403"/>
      <c r="AH39" s="391"/>
      <c r="AI39" s="392"/>
      <c r="AJ39" s="392"/>
      <c r="AK39" s="392"/>
      <c r="AL39" s="392"/>
      <c r="AM39" s="393"/>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row>
    <row r="40" spans="1:80" x14ac:dyDescent="0.25">
      <c r="A40" s="70"/>
      <c r="B40" s="422"/>
      <c r="C40" s="422"/>
      <c r="D40" s="423"/>
      <c r="E40" s="414"/>
      <c r="F40" s="415"/>
      <c r="G40" s="415"/>
      <c r="H40" s="415"/>
      <c r="I40" s="416"/>
      <c r="J40" s="373" t="str">
        <f>IF(AND('Mapa final'!$H$28="Muy Baja",'Mapa final'!$L$28="Leve"),CONCATENATE("R",'Mapa final'!$A$28),"")</f>
        <v/>
      </c>
      <c r="K40" s="374"/>
      <c r="L40" s="374" t="str">
        <f>IF(AND('Mapa final'!$H$34="Muy Baja",'Mapa final'!$L$34="Leve"),CONCATENATE("R",'Mapa final'!$A$34),"")</f>
        <v/>
      </c>
      <c r="M40" s="374"/>
      <c r="N40" s="374" t="str">
        <f>IF(AND('Mapa final'!$H$40="Muy Baja",'Mapa final'!$L$40="Leve"),CONCATENATE("R",'Mapa final'!$A$40),"")</f>
        <v/>
      </c>
      <c r="O40" s="375"/>
      <c r="P40" s="373" t="str">
        <f>IF(AND('Mapa final'!$H$28="Muy Baja",'Mapa final'!$L$28="Menor"),CONCATENATE("R",'Mapa final'!$A$28),"")</f>
        <v/>
      </c>
      <c r="Q40" s="374"/>
      <c r="R40" s="374" t="str">
        <f>IF(AND('Mapa final'!$H$34="Muy Baja",'Mapa final'!$L$34="Menor"),CONCATENATE("R",'Mapa final'!$A$34),"")</f>
        <v/>
      </c>
      <c r="S40" s="374"/>
      <c r="T40" s="374" t="str">
        <f>IF(AND('Mapa final'!$H$40="Muy Baja",'Mapa final'!$L$40="Menor"),CONCATENATE("R",'Mapa final'!$A$40),"")</f>
        <v/>
      </c>
      <c r="U40" s="375"/>
      <c r="V40" s="382" t="str">
        <f>IF(AND('Mapa final'!$H$28="Muy Baja",'Mapa final'!$L$28="Moderado"),CONCATENATE("R",'Mapa final'!$A$28),"")</f>
        <v/>
      </c>
      <c r="W40" s="383"/>
      <c r="X40" s="383" t="str">
        <f>IF(AND('Mapa final'!$H$34="Muy Baja",'Mapa final'!$L$34="Moderado"),CONCATENATE("R",'Mapa final'!$A$34),"")</f>
        <v/>
      </c>
      <c r="Y40" s="383"/>
      <c r="Z40" s="383" t="str">
        <f>IF(AND('Mapa final'!$H$40="Muy Baja",'Mapa final'!$L$40="Moderado"),CONCATENATE("R",'Mapa final'!$A$40),"")</f>
        <v/>
      </c>
      <c r="AA40" s="384"/>
      <c r="AB40" s="400" t="str">
        <f>IF(AND('Mapa final'!$H$28="Muy Baja",'Mapa final'!$L$28="Mayor"),CONCATENATE("R",'Mapa final'!$A$28),"")</f>
        <v/>
      </c>
      <c r="AC40" s="401"/>
      <c r="AD40" s="402" t="str">
        <f>IF(AND('Mapa final'!$H$34="Muy Baja",'Mapa final'!$L$34="Mayor"),CONCATENATE("R",'Mapa final'!$A$34),"")</f>
        <v/>
      </c>
      <c r="AE40" s="402"/>
      <c r="AF40" s="402" t="str">
        <f>IF(AND('Mapa final'!$H$40="Muy Baja",'Mapa final'!$L$40="Mayor"),CONCATENATE("R",'Mapa final'!$A$40),"")</f>
        <v/>
      </c>
      <c r="AG40" s="403"/>
      <c r="AH40" s="391" t="str">
        <f>IF(AND('Mapa final'!$H$28="Muy Baja",'Mapa final'!$L$28="Catastrófico"),CONCATENATE("R",'Mapa final'!$A$28),"")</f>
        <v/>
      </c>
      <c r="AI40" s="392"/>
      <c r="AJ40" s="392" t="str">
        <f>IF(AND('Mapa final'!$H$34="Muy Baja",'Mapa final'!$L$34="Catastrófico"),CONCATENATE("R",'Mapa final'!$A$34),"")</f>
        <v/>
      </c>
      <c r="AK40" s="392"/>
      <c r="AL40" s="392" t="str">
        <f>IF(AND('Mapa final'!$H$40="Muy Baja",'Mapa final'!$L$40="Catastrófico"),CONCATENATE("R",'Mapa final'!$A$40),"")</f>
        <v/>
      </c>
      <c r="AM40" s="393"/>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row>
    <row r="41" spans="1:80" x14ac:dyDescent="0.25">
      <c r="A41" s="70"/>
      <c r="B41" s="422"/>
      <c r="C41" s="422"/>
      <c r="D41" s="423"/>
      <c r="E41" s="414"/>
      <c r="F41" s="415"/>
      <c r="G41" s="415"/>
      <c r="H41" s="415"/>
      <c r="I41" s="416"/>
      <c r="J41" s="373"/>
      <c r="K41" s="374"/>
      <c r="L41" s="374"/>
      <c r="M41" s="374"/>
      <c r="N41" s="374"/>
      <c r="O41" s="375"/>
      <c r="P41" s="373"/>
      <c r="Q41" s="374"/>
      <c r="R41" s="374"/>
      <c r="S41" s="374"/>
      <c r="T41" s="374"/>
      <c r="U41" s="375"/>
      <c r="V41" s="382"/>
      <c r="W41" s="383"/>
      <c r="X41" s="383"/>
      <c r="Y41" s="383"/>
      <c r="Z41" s="383"/>
      <c r="AA41" s="384"/>
      <c r="AB41" s="400"/>
      <c r="AC41" s="401"/>
      <c r="AD41" s="402"/>
      <c r="AE41" s="402"/>
      <c r="AF41" s="402"/>
      <c r="AG41" s="403"/>
      <c r="AH41" s="391"/>
      <c r="AI41" s="392"/>
      <c r="AJ41" s="392"/>
      <c r="AK41" s="392"/>
      <c r="AL41" s="392"/>
      <c r="AM41" s="393"/>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row>
    <row r="42" spans="1:80" x14ac:dyDescent="0.25">
      <c r="A42" s="70"/>
      <c r="B42" s="422"/>
      <c r="C42" s="422"/>
      <c r="D42" s="423"/>
      <c r="E42" s="414"/>
      <c r="F42" s="415"/>
      <c r="G42" s="415"/>
      <c r="H42" s="415"/>
      <c r="I42" s="416"/>
      <c r="J42" s="373" t="str">
        <f>IF(AND('Mapa final'!$H$46="Muy Baja",'Mapa final'!$L$46="Leve"),CONCATENATE("R",'Mapa final'!$A$46),"")</f>
        <v/>
      </c>
      <c r="K42" s="374"/>
      <c r="L42" s="374" t="str">
        <f>IF(AND('Mapa final'!$H$52="Muy Baja",'Mapa final'!$L$52="Leve"),CONCATENATE("R",'Mapa final'!$A$52),"")</f>
        <v/>
      </c>
      <c r="M42" s="374"/>
      <c r="N42" s="374" t="str">
        <f>IF(AND('Mapa final'!$H$58="Muy Baja",'Mapa final'!$L$58="Leve"),CONCATENATE("R",'Mapa final'!$A$58),"")</f>
        <v/>
      </c>
      <c r="O42" s="375"/>
      <c r="P42" s="373" t="str">
        <f>IF(AND('Mapa final'!$H$46="Muy Baja",'Mapa final'!$L$46="Menor"),CONCATENATE("R",'Mapa final'!$A$46),"")</f>
        <v/>
      </c>
      <c r="Q42" s="374"/>
      <c r="R42" s="374" t="str">
        <f>IF(AND('Mapa final'!$H$52="Muy Baja",'Mapa final'!$L$52="Menor"),CONCATENATE("R",'Mapa final'!$A$52),"")</f>
        <v/>
      </c>
      <c r="S42" s="374"/>
      <c r="T42" s="374" t="str">
        <f>IF(AND('Mapa final'!$H$58="Muy Baja",'Mapa final'!$L$58="Menor"),CONCATENATE("R",'Mapa final'!$A$58),"")</f>
        <v/>
      </c>
      <c r="U42" s="375"/>
      <c r="V42" s="382" t="str">
        <f>IF(AND('Mapa final'!$H$46="Muy Baja",'Mapa final'!$L$46="Moderado"),CONCATENATE("R",'Mapa final'!$A$46),"")</f>
        <v/>
      </c>
      <c r="W42" s="383"/>
      <c r="X42" s="383" t="str">
        <f>IF(AND('Mapa final'!$H$52="Muy Baja",'Mapa final'!$L$52="Moderado"),CONCATENATE("R",'Mapa final'!$A$52),"")</f>
        <v/>
      </c>
      <c r="Y42" s="383"/>
      <c r="Z42" s="383" t="str">
        <f>IF(AND('Mapa final'!$H$58="Muy Baja",'Mapa final'!$L$58="Moderado"),CONCATENATE("R",'Mapa final'!$A$58),"")</f>
        <v/>
      </c>
      <c r="AA42" s="384"/>
      <c r="AB42" s="400" t="str">
        <f>IF(AND('Mapa final'!$H$46="Muy Baja",'Mapa final'!$L$46="Mayor"),CONCATENATE("R",'Mapa final'!$A$46),"")</f>
        <v/>
      </c>
      <c r="AC42" s="401"/>
      <c r="AD42" s="402" t="str">
        <f>IF(AND('Mapa final'!$H$52="Muy Baja",'Mapa final'!$L$52="Mayor"),CONCATENATE("R",'Mapa final'!$A$52),"")</f>
        <v/>
      </c>
      <c r="AE42" s="402"/>
      <c r="AF42" s="402" t="str">
        <f>IF(AND('Mapa final'!$H$58="Muy Baja",'Mapa final'!$L$58="Mayor"),CONCATENATE("R",'Mapa final'!$A$58),"")</f>
        <v/>
      </c>
      <c r="AG42" s="403"/>
      <c r="AH42" s="391" t="str">
        <f>IF(AND('Mapa final'!$H$46="Muy Baja",'Mapa final'!$L$46="Catastrófico"),CONCATENATE("R",'Mapa final'!$A$46),"")</f>
        <v/>
      </c>
      <c r="AI42" s="392"/>
      <c r="AJ42" s="392" t="str">
        <f>IF(AND('Mapa final'!$H$52="Muy Baja",'Mapa final'!$L$52="Catastrófico"),CONCATENATE("R",'Mapa final'!$A$52),"")</f>
        <v/>
      </c>
      <c r="AK42" s="392"/>
      <c r="AL42" s="392" t="str">
        <f>IF(AND('Mapa final'!$H$58="Muy Baja",'Mapa final'!$L$58="Catastrófico"),CONCATENATE("R",'Mapa final'!$A$58),"")</f>
        <v/>
      </c>
      <c r="AM42" s="393"/>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row>
    <row r="43" spans="1:80" x14ac:dyDescent="0.25">
      <c r="A43" s="70"/>
      <c r="B43" s="422"/>
      <c r="C43" s="422"/>
      <c r="D43" s="423"/>
      <c r="E43" s="414"/>
      <c r="F43" s="415"/>
      <c r="G43" s="415"/>
      <c r="H43" s="415"/>
      <c r="I43" s="416"/>
      <c r="J43" s="373"/>
      <c r="K43" s="374"/>
      <c r="L43" s="374"/>
      <c r="M43" s="374"/>
      <c r="N43" s="374"/>
      <c r="O43" s="375"/>
      <c r="P43" s="373"/>
      <c r="Q43" s="374"/>
      <c r="R43" s="374"/>
      <c r="S43" s="374"/>
      <c r="T43" s="374"/>
      <c r="U43" s="375"/>
      <c r="V43" s="382"/>
      <c r="W43" s="383"/>
      <c r="X43" s="383"/>
      <c r="Y43" s="383"/>
      <c r="Z43" s="383"/>
      <c r="AA43" s="384"/>
      <c r="AB43" s="400"/>
      <c r="AC43" s="401"/>
      <c r="AD43" s="402"/>
      <c r="AE43" s="402"/>
      <c r="AF43" s="402"/>
      <c r="AG43" s="403"/>
      <c r="AH43" s="391"/>
      <c r="AI43" s="392"/>
      <c r="AJ43" s="392"/>
      <c r="AK43" s="392"/>
      <c r="AL43" s="392"/>
      <c r="AM43" s="393"/>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row>
    <row r="44" spans="1:80" x14ac:dyDescent="0.25">
      <c r="A44" s="70"/>
      <c r="B44" s="422"/>
      <c r="C44" s="422"/>
      <c r="D44" s="423"/>
      <c r="E44" s="414"/>
      <c r="F44" s="415"/>
      <c r="G44" s="415"/>
      <c r="H44" s="415"/>
      <c r="I44" s="416"/>
      <c r="J44" s="373" t="str">
        <f>IF(AND('Mapa final'!$H$64="Muy Baja",'Mapa final'!$L$64="Leve"),CONCATENATE("R",'Mapa final'!$A$64),"")</f>
        <v/>
      </c>
      <c r="K44" s="374"/>
      <c r="L44" s="374" t="str">
        <f>IF(AND('Mapa final'!$H$70="Muy Baja",'Mapa final'!$L$70="Leve"),CONCATENATE("R",'Mapa final'!$A$70),"")</f>
        <v/>
      </c>
      <c r="M44" s="374"/>
      <c r="N44" s="374" t="e">
        <f>IF(AND('Mapa final'!#REF!="Muy Baja",'Mapa final'!#REF!="Leve"),CONCATENATE("R",'Mapa final'!#REF!),"")</f>
        <v>#REF!</v>
      </c>
      <c r="O44" s="375"/>
      <c r="P44" s="373" t="str">
        <f>IF(AND('Mapa final'!$H$64="Muy Baja",'Mapa final'!$L$64="Menor"),CONCATENATE("R",'Mapa final'!$A$64),"")</f>
        <v/>
      </c>
      <c r="Q44" s="374"/>
      <c r="R44" s="374" t="str">
        <f>IF(AND('Mapa final'!$H$70="Muy Baja",'Mapa final'!$L$70="Menor"),CONCATENATE("R",'Mapa final'!$A$70),"")</f>
        <v/>
      </c>
      <c r="S44" s="374"/>
      <c r="T44" s="374" t="e">
        <f>IF(AND('Mapa final'!#REF!="Muy Baja",'Mapa final'!#REF!="Menor"),CONCATENATE("R",'Mapa final'!#REF!),"")</f>
        <v>#REF!</v>
      </c>
      <c r="U44" s="375"/>
      <c r="V44" s="382" t="str">
        <f>IF(AND('Mapa final'!$H$64="Muy Baja",'Mapa final'!$L$64="Moderado"),CONCATENATE("R",'Mapa final'!$A$64),"")</f>
        <v/>
      </c>
      <c r="W44" s="383"/>
      <c r="X44" s="383" t="str">
        <f>IF(AND('Mapa final'!$H$70="Muy Baja",'Mapa final'!$L$70="Moderado"),CONCATENATE("R",'Mapa final'!$A$70),"")</f>
        <v/>
      </c>
      <c r="Y44" s="383"/>
      <c r="Z44" s="383" t="e">
        <f>IF(AND('Mapa final'!#REF!="Muy Baja",'Mapa final'!#REF!="Moderado"),CONCATENATE("R",'Mapa final'!#REF!),"")</f>
        <v>#REF!</v>
      </c>
      <c r="AA44" s="384"/>
      <c r="AB44" s="400" t="str">
        <f>IF(AND('Mapa final'!$H$64="Muy Baja",'Mapa final'!$L$64="Mayor"),CONCATENATE("R",'Mapa final'!$A$64),"")</f>
        <v/>
      </c>
      <c r="AC44" s="401"/>
      <c r="AD44" s="402" t="str">
        <f>IF(AND('Mapa final'!$H$70="Muy Baja",'Mapa final'!$L$70="Mayor"),CONCATENATE("R",'Mapa final'!$A$70),"")</f>
        <v/>
      </c>
      <c r="AE44" s="402"/>
      <c r="AF44" s="402" t="e">
        <f>IF(AND('Mapa final'!#REF!="Muy Baja",'Mapa final'!#REF!="Mayor"),CONCATENATE("R",'Mapa final'!#REF!),"")</f>
        <v>#REF!</v>
      </c>
      <c r="AG44" s="403"/>
      <c r="AH44" s="391" t="str">
        <f>IF(AND('Mapa final'!$H$64="Muy Baja",'Mapa final'!$L$64="Catastrófico"),CONCATENATE("R",'Mapa final'!$A$64),"")</f>
        <v/>
      </c>
      <c r="AI44" s="392"/>
      <c r="AJ44" s="392" t="str">
        <f>IF(AND('Mapa final'!$H$70="Muy Baja",'Mapa final'!$L$70="Catastrófico"),CONCATENATE("R",'Mapa final'!$A$70),"")</f>
        <v/>
      </c>
      <c r="AK44" s="392"/>
      <c r="AL44" s="392" t="e">
        <f>IF(AND('Mapa final'!#REF!="Muy Baja",'Mapa final'!#REF!="Catastrófico"),CONCATENATE("R",'Mapa final'!#REF!),"")</f>
        <v>#REF!</v>
      </c>
      <c r="AM44" s="393"/>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row>
    <row r="45" spans="1:80" ht="15.75" thickBot="1" x14ac:dyDescent="0.3">
      <c r="A45" s="70"/>
      <c r="B45" s="422"/>
      <c r="C45" s="422"/>
      <c r="D45" s="423"/>
      <c r="E45" s="417"/>
      <c r="F45" s="418"/>
      <c r="G45" s="418"/>
      <c r="H45" s="418"/>
      <c r="I45" s="419"/>
      <c r="J45" s="376"/>
      <c r="K45" s="377"/>
      <c r="L45" s="377"/>
      <c r="M45" s="377"/>
      <c r="N45" s="377"/>
      <c r="O45" s="378"/>
      <c r="P45" s="376"/>
      <c r="Q45" s="377"/>
      <c r="R45" s="377"/>
      <c r="S45" s="377"/>
      <c r="T45" s="377"/>
      <c r="U45" s="378"/>
      <c r="V45" s="385"/>
      <c r="W45" s="386"/>
      <c r="X45" s="386"/>
      <c r="Y45" s="386"/>
      <c r="Z45" s="386"/>
      <c r="AA45" s="387"/>
      <c r="AB45" s="404"/>
      <c r="AC45" s="405"/>
      <c r="AD45" s="405"/>
      <c r="AE45" s="405"/>
      <c r="AF45" s="405"/>
      <c r="AG45" s="406"/>
      <c r="AH45" s="394"/>
      <c r="AI45" s="395"/>
      <c r="AJ45" s="395"/>
      <c r="AK45" s="395"/>
      <c r="AL45" s="395"/>
      <c r="AM45" s="396"/>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row>
    <row r="46" spans="1:80" x14ac:dyDescent="0.25">
      <c r="A46" s="70"/>
      <c r="B46" s="70"/>
      <c r="C46" s="70"/>
      <c r="D46" s="70"/>
      <c r="E46" s="70"/>
      <c r="F46" s="70"/>
      <c r="G46" s="70"/>
      <c r="H46" s="70"/>
      <c r="I46" s="70"/>
      <c r="J46" s="411" t="s">
        <v>112</v>
      </c>
      <c r="K46" s="412"/>
      <c r="L46" s="412"/>
      <c r="M46" s="412"/>
      <c r="N46" s="412"/>
      <c r="O46" s="413"/>
      <c r="P46" s="411" t="s">
        <v>111</v>
      </c>
      <c r="Q46" s="412"/>
      <c r="R46" s="412"/>
      <c r="S46" s="412"/>
      <c r="T46" s="412"/>
      <c r="U46" s="413"/>
      <c r="V46" s="411" t="s">
        <v>110</v>
      </c>
      <c r="W46" s="412"/>
      <c r="X46" s="412"/>
      <c r="Y46" s="412"/>
      <c r="Z46" s="412"/>
      <c r="AA46" s="413"/>
      <c r="AB46" s="411" t="s">
        <v>109</v>
      </c>
      <c r="AC46" s="421"/>
      <c r="AD46" s="412"/>
      <c r="AE46" s="412"/>
      <c r="AF46" s="412"/>
      <c r="AG46" s="413"/>
      <c r="AH46" s="411" t="s">
        <v>108</v>
      </c>
      <c r="AI46" s="412"/>
      <c r="AJ46" s="412"/>
      <c r="AK46" s="412"/>
      <c r="AL46" s="412"/>
      <c r="AM46" s="413"/>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x14ac:dyDescent="0.25">
      <c r="A47" s="70"/>
      <c r="B47" s="70"/>
      <c r="C47" s="70"/>
      <c r="D47" s="70"/>
      <c r="E47" s="70"/>
      <c r="F47" s="70"/>
      <c r="G47" s="70"/>
      <c r="H47" s="70"/>
      <c r="I47" s="70"/>
      <c r="J47" s="414"/>
      <c r="K47" s="415"/>
      <c r="L47" s="415"/>
      <c r="M47" s="415"/>
      <c r="N47" s="415"/>
      <c r="O47" s="416"/>
      <c r="P47" s="414"/>
      <c r="Q47" s="415"/>
      <c r="R47" s="415"/>
      <c r="S47" s="415"/>
      <c r="T47" s="415"/>
      <c r="U47" s="416"/>
      <c r="V47" s="414"/>
      <c r="W47" s="415"/>
      <c r="X47" s="415"/>
      <c r="Y47" s="415"/>
      <c r="Z47" s="415"/>
      <c r="AA47" s="416"/>
      <c r="AB47" s="414"/>
      <c r="AC47" s="415"/>
      <c r="AD47" s="415"/>
      <c r="AE47" s="415"/>
      <c r="AF47" s="415"/>
      <c r="AG47" s="416"/>
      <c r="AH47" s="414"/>
      <c r="AI47" s="415"/>
      <c r="AJ47" s="415"/>
      <c r="AK47" s="415"/>
      <c r="AL47" s="415"/>
      <c r="AM47" s="416"/>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x14ac:dyDescent="0.25">
      <c r="A48" s="70"/>
      <c r="B48" s="70"/>
      <c r="C48" s="70"/>
      <c r="D48" s="70"/>
      <c r="E48" s="70"/>
      <c r="F48" s="70"/>
      <c r="G48" s="70"/>
      <c r="H48" s="70"/>
      <c r="I48" s="70"/>
      <c r="J48" s="414"/>
      <c r="K48" s="415"/>
      <c r="L48" s="415"/>
      <c r="M48" s="415"/>
      <c r="N48" s="415"/>
      <c r="O48" s="416"/>
      <c r="P48" s="414"/>
      <c r="Q48" s="415"/>
      <c r="R48" s="415"/>
      <c r="S48" s="415"/>
      <c r="T48" s="415"/>
      <c r="U48" s="416"/>
      <c r="V48" s="414"/>
      <c r="W48" s="415"/>
      <c r="X48" s="415"/>
      <c r="Y48" s="415"/>
      <c r="Z48" s="415"/>
      <c r="AA48" s="416"/>
      <c r="AB48" s="414"/>
      <c r="AC48" s="415"/>
      <c r="AD48" s="415"/>
      <c r="AE48" s="415"/>
      <c r="AF48" s="415"/>
      <c r="AG48" s="416"/>
      <c r="AH48" s="414"/>
      <c r="AI48" s="415"/>
      <c r="AJ48" s="415"/>
      <c r="AK48" s="415"/>
      <c r="AL48" s="415"/>
      <c r="AM48" s="416"/>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x14ac:dyDescent="0.25">
      <c r="A49" s="70"/>
      <c r="B49" s="70"/>
      <c r="C49" s="70"/>
      <c r="D49" s="70"/>
      <c r="E49" s="70"/>
      <c r="F49" s="70"/>
      <c r="G49" s="70"/>
      <c r="H49" s="70"/>
      <c r="I49" s="70"/>
      <c r="J49" s="414"/>
      <c r="K49" s="415"/>
      <c r="L49" s="415"/>
      <c r="M49" s="415"/>
      <c r="N49" s="415"/>
      <c r="O49" s="416"/>
      <c r="P49" s="414"/>
      <c r="Q49" s="415"/>
      <c r="R49" s="415"/>
      <c r="S49" s="415"/>
      <c r="T49" s="415"/>
      <c r="U49" s="416"/>
      <c r="V49" s="414"/>
      <c r="W49" s="415"/>
      <c r="X49" s="415"/>
      <c r="Y49" s="415"/>
      <c r="Z49" s="415"/>
      <c r="AA49" s="416"/>
      <c r="AB49" s="414"/>
      <c r="AC49" s="415"/>
      <c r="AD49" s="415"/>
      <c r="AE49" s="415"/>
      <c r="AF49" s="415"/>
      <c r="AG49" s="416"/>
      <c r="AH49" s="414"/>
      <c r="AI49" s="415"/>
      <c r="AJ49" s="415"/>
      <c r="AK49" s="415"/>
      <c r="AL49" s="415"/>
      <c r="AM49" s="416"/>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x14ac:dyDescent="0.25">
      <c r="A50" s="70"/>
      <c r="B50" s="70"/>
      <c r="C50" s="70"/>
      <c r="D50" s="70"/>
      <c r="E50" s="70"/>
      <c r="F50" s="70"/>
      <c r="G50" s="70"/>
      <c r="H50" s="70"/>
      <c r="I50" s="70"/>
      <c r="J50" s="414"/>
      <c r="K50" s="415"/>
      <c r="L50" s="415"/>
      <c r="M50" s="415"/>
      <c r="N50" s="415"/>
      <c r="O50" s="416"/>
      <c r="P50" s="414"/>
      <c r="Q50" s="415"/>
      <c r="R50" s="415"/>
      <c r="S50" s="415"/>
      <c r="T50" s="415"/>
      <c r="U50" s="416"/>
      <c r="V50" s="414"/>
      <c r="W50" s="415"/>
      <c r="X50" s="415"/>
      <c r="Y50" s="415"/>
      <c r="Z50" s="415"/>
      <c r="AA50" s="416"/>
      <c r="AB50" s="414"/>
      <c r="AC50" s="415"/>
      <c r="AD50" s="415"/>
      <c r="AE50" s="415"/>
      <c r="AF50" s="415"/>
      <c r="AG50" s="416"/>
      <c r="AH50" s="414"/>
      <c r="AI50" s="415"/>
      <c r="AJ50" s="415"/>
      <c r="AK50" s="415"/>
      <c r="AL50" s="415"/>
      <c r="AM50" s="416"/>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75" thickBot="1" x14ac:dyDescent="0.3">
      <c r="A51" s="70"/>
      <c r="B51" s="70"/>
      <c r="C51" s="70"/>
      <c r="D51" s="70"/>
      <c r="E51" s="70"/>
      <c r="F51" s="70"/>
      <c r="G51" s="70"/>
      <c r="H51" s="70"/>
      <c r="I51" s="70"/>
      <c r="J51" s="417"/>
      <c r="K51" s="418"/>
      <c r="L51" s="418"/>
      <c r="M51" s="418"/>
      <c r="N51" s="418"/>
      <c r="O51" s="419"/>
      <c r="P51" s="417"/>
      <c r="Q51" s="418"/>
      <c r="R51" s="418"/>
      <c r="S51" s="418"/>
      <c r="T51" s="418"/>
      <c r="U51" s="419"/>
      <c r="V51" s="417"/>
      <c r="W51" s="418"/>
      <c r="X51" s="418"/>
      <c r="Y51" s="418"/>
      <c r="Z51" s="418"/>
      <c r="AA51" s="419"/>
      <c r="AB51" s="417"/>
      <c r="AC51" s="418"/>
      <c r="AD51" s="418"/>
      <c r="AE51" s="418"/>
      <c r="AF51" s="418"/>
      <c r="AG51" s="419"/>
      <c r="AH51" s="417"/>
      <c r="AI51" s="418"/>
      <c r="AJ51" s="418"/>
      <c r="AK51" s="418"/>
      <c r="AL51" s="418"/>
      <c r="AM51" s="419"/>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x14ac:dyDescent="0.25">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x14ac:dyDescent="0.2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row>
    <row r="63" spans="1:80" x14ac:dyDescent="0.2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row>
    <row r="64" spans="1:80" x14ac:dyDescent="0.2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row>
    <row r="65" spans="1:8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row>
    <row r="66" spans="1:8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row>
    <row r="67" spans="1:8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row>
    <row r="68" spans="1:8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row>
    <row r="69" spans="1:8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row>
    <row r="70" spans="1:8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row>
    <row r="71" spans="1:8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row>
    <row r="72" spans="1:8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row>
    <row r="73" spans="1:8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row>
    <row r="74" spans="1:8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row>
    <row r="75" spans="1:8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row>
    <row r="76" spans="1:8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row>
    <row r="77" spans="1:8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row>
    <row r="78" spans="1:8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row>
    <row r="79" spans="1:8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row>
    <row r="80" spans="1:8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row>
    <row r="81" spans="1:63"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row>
    <row r="82" spans="1:63"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row>
    <row r="83" spans="1:63"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row>
    <row r="84" spans="1:63"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row>
    <row r="85" spans="1:63"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row>
    <row r="86" spans="1:63"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row>
    <row r="87" spans="1:63"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row>
    <row r="88" spans="1:63"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row>
    <row r="89" spans="1:63"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row>
    <row r="90" spans="1:63"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row>
    <row r="91" spans="1:63"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row>
    <row r="92" spans="1:63"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row>
    <row r="93" spans="1:63"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row>
    <row r="94" spans="1:63"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row>
    <row r="95" spans="1:63"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row>
    <row r="96" spans="1:63"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row>
    <row r="97" spans="1:63"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row>
    <row r="98" spans="1:63"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row>
    <row r="99" spans="1:63"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row>
    <row r="100" spans="1:63"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row>
    <row r="101" spans="1:63"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row>
    <row r="102" spans="1:63"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row>
    <row r="103" spans="1:63"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row>
    <row r="104" spans="1:63"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row>
    <row r="105" spans="1:63"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row>
    <row r="106" spans="1:63"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row>
    <row r="107" spans="1:63"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row>
    <row r="108" spans="1:63"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row>
    <row r="109" spans="1:63"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row>
    <row r="110" spans="1:63"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row>
    <row r="111" spans="1:63"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row>
    <row r="112" spans="1:63"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row>
    <row r="113" spans="1:63"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row>
    <row r="114" spans="1:63"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row>
    <row r="115" spans="1:63"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row>
    <row r="116" spans="1:63"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row>
    <row r="117" spans="1:63"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row>
    <row r="118" spans="1:63"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row>
    <row r="119" spans="1:63"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row>
    <row r="120" spans="1:63"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row>
    <row r="121" spans="1:63"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row>
    <row r="122" spans="1:63" x14ac:dyDescent="0.25">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row>
    <row r="123" spans="1:63" x14ac:dyDescent="0.25">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row>
    <row r="124" spans="1:63" x14ac:dyDescent="0.25">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row>
    <row r="125" spans="1:63" x14ac:dyDescent="0.25">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row>
    <row r="126" spans="1:63" x14ac:dyDescent="0.25">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row>
    <row r="127" spans="1:63" x14ac:dyDescent="0.25">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row>
    <row r="128" spans="1:63" x14ac:dyDescent="0.25">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row>
    <row r="129" spans="2:63" x14ac:dyDescent="0.25">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row>
    <row r="130" spans="2:63" x14ac:dyDescent="0.25">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row>
    <row r="131" spans="2:63" x14ac:dyDescent="0.25">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row>
    <row r="132" spans="2:63" x14ac:dyDescent="0.25">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row>
    <row r="133" spans="2:63" x14ac:dyDescent="0.25">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row>
    <row r="134" spans="2:63" x14ac:dyDescent="0.25">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row>
    <row r="135" spans="2:63" x14ac:dyDescent="0.25">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row>
    <row r="136" spans="2:63" x14ac:dyDescent="0.25">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row>
    <row r="137" spans="2:63" x14ac:dyDescent="0.25">
      <c r="B137" s="70"/>
      <c r="C137" s="70"/>
      <c r="D137" s="70"/>
      <c r="E137" s="70"/>
      <c r="F137" s="70"/>
      <c r="G137" s="70"/>
      <c r="H137" s="70"/>
      <c r="I137" s="70"/>
    </row>
    <row r="138" spans="2:63" x14ac:dyDescent="0.25">
      <c r="B138" s="70"/>
      <c r="C138" s="70"/>
      <c r="D138" s="70"/>
      <c r="E138" s="70"/>
      <c r="F138" s="70"/>
      <c r="G138" s="70"/>
      <c r="H138" s="70"/>
      <c r="I138" s="70"/>
    </row>
    <row r="139" spans="2:63" x14ac:dyDescent="0.25">
      <c r="B139" s="70"/>
      <c r="C139" s="70"/>
      <c r="D139" s="70"/>
      <c r="E139" s="70"/>
      <c r="F139" s="70"/>
      <c r="G139" s="70"/>
      <c r="H139" s="70"/>
      <c r="I139" s="70"/>
    </row>
    <row r="140" spans="2:63" x14ac:dyDescent="0.25">
      <c r="B140" s="70"/>
      <c r="C140" s="70"/>
      <c r="D140" s="70"/>
      <c r="E140" s="70"/>
      <c r="F140" s="70"/>
      <c r="G140" s="70"/>
      <c r="H140" s="70"/>
      <c r="I140" s="70"/>
    </row>
  </sheetData>
  <sheetProtection algorithmName="SHA-512" hashValue="kpXlidzmWxbP3brn8k4eIEWxhYHkoNV8mMuhH1lPT/xypiCOesm15jiCfvbsOoPDCD8/umcOeC7isQqNzzQXVQ==" saltValue="e8t6+j8RQ+iPDyNDapgnxw==" spinCount="100000" sheet="1" objects="1" scenarios="1"/>
  <mergeCells count="317">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42:AC43"/>
    <mergeCell ref="AD42:AE43"/>
    <mergeCell ref="AF42:AG43"/>
    <mergeCell ref="AB44:AC45"/>
    <mergeCell ref="AD44:AE45"/>
    <mergeCell ref="AF44:AG45"/>
    <mergeCell ref="AB38:AC39"/>
    <mergeCell ref="AD38:AE39"/>
    <mergeCell ref="AF38:AG39"/>
    <mergeCell ref="AB40:AC41"/>
    <mergeCell ref="AD40:AE41"/>
    <mergeCell ref="AF40:AG41"/>
    <mergeCell ref="AH10:AI11"/>
    <mergeCell ref="AJ10:AK11"/>
    <mergeCell ref="AL10:AM11"/>
    <mergeCell ref="AH12:AI13"/>
    <mergeCell ref="AJ12:AK13"/>
    <mergeCell ref="AL12:AM13"/>
    <mergeCell ref="AH6:AI7"/>
    <mergeCell ref="AJ6:AK7"/>
    <mergeCell ref="AL6:AM7"/>
    <mergeCell ref="AH8:AI9"/>
    <mergeCell ref="AJ8:AK9"/>
    <mergeCell ref="AL8:AM9"/>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42:AI43"/>
    <mergeCell ref="AJ42:AK43"/>
    <mergeCell ref="AL42:AM43"/>
    <mergeCell ref="AH44:AI45"/>
    <mergeCell ref="AJ44:AK45"/>
    <mergeCell ref="AL44:AM45"/>
    <mergeCell ref="AH38:AI39"/>
    <mergeCell ref="AJ38:AK39"/>
    <mergeCell ref="AL38:AM39"/>
    <mergeCell ref="AH40:AI41"/>
    <mergeCell ref="AJ40:AK41"/>
    <mergeCell ref="AL40:AM41"/>
    <mergeCell ref="J18:K19"/>
    <mergeCell ref="L18:M19"/>
    <mergeCell ref="N18:O19"/>
    <mergeCell ref="J20:K21"/>
    <mergeCell ref="L20:M21"/>
    <mergeCell ref="N20:O21"/>
    <mergeCell ref="J14:K15"/>
    <mergeCell ref="L14:M15"/>
    <mergeCell ref="N14:O15"/>
    <mergeCell ref="J16:K17"/>
    <mergeCell ref="L16:M17"/>
    <mergeCell ref="N16:O17"/>
    <mergeCell ref="P18:Q19"/>
    <mergeCell ref="R18:S19"/>
    <mergeCell ref="T18:U19"/>
    <mergeCell ref="P20:Q21"/>
    <mergeCell ref="R20:S21"/>
    <mergeCell ref="T20:U21"/>
    <mergeCell ref="P14:Q15"/>
    <mergeCell ref="R14:S15"/>
    <mergeCell ref="T14:U15"/>
    <mergeCell ref="P16:Q17"/>
    <mergeCell ref="R16:S17"/>
    <mergeCell ref="T16:U17"/>
    <mergeCell ref="J26:K27"/>
    <mergeCell ref="L26:M27"/>
    <mergeCell ref="N26:O27"/>
    <mergeCell ref="J28:K29"/>
    <mergeCell ref="L28:M29"/>
    <mergeCell ref="N28:O29"/>
    <mergeCell ref="J22:K23"/>
    <mergeCell ref="L22:M23"/>
    <mergeCell ref="N22:O23"/>
    <mergeCell ref="J24:K25"/>
    <mergeCell ref="L24:M25"/>
    <mergeCell ref="N24:O25"/>
    <mergeCell ref="P26:Q27"/>
    <mergeCell ref="R26:S27"/>
    <mergeCell ref="T26:U27"/>
    <mergeCell ref="P28:Q29"/>
    <mergeCell ref="R28:S29"/>
    <mergeCell ref="T28:U29"/>
    <mergeCell ref="P22:Q23"/>
    <mergeCell ref="R22:S23"/>
    <mergeCell ref="T22:U23"/>
    <mergeCell ref="P24:Q25"/>
    <mergeCell ref="R24:S25"/>
    <mergeCell ref="T24:U25"/>
    <mergeCell ref="V26:W27"/>
    <mergeCell ref="X26:Y27"/>
    <mergeCell ref="Z26:AA27"/>
    <mergeCell ref="V28:W29"/>
    <mergeCell ref="X28:Y29"/>
    <mergeCell ref="Z28:AA29"/>
    <mergeCell ref="V22:W23"/>
    <mergeCell ref="X22:Y23"/>
    <mergeCell ref="Z22:AA23"/>
    <mergeCell ref="V24:W25"/>
    <mergeCell ref="X24:Y25"/>
    <mergeCell ref="Z24:AA25"/>
    <mergeCell ref="V34:W35"/>
    <mergeCell ref="X34:Y35"/>
    <mergeCell ref="Z34:AA35"/>
    <mergeCell ref="V36:W37"/>
    <mergeCell ref="X36:Y37"/>
    <mergeCell ref="Z36:AA37"/>
    <mergeCell ref="V30:W31"/>
    <mergeCell ref="X30:Y31"/>
    <mergeCell ref="Z30:AA31"/>
    <mergeCell ref="V32:W33"/>
    <mergeCell ref="X32:Y33"/>
    <mergeCell ref="Z32:AA33"/>
    <mergeCell ref="P34:Q35"/>
    <mergeCell ref="R34:S35"/>
    <mergeCell ref="T34:U35"/>
    <mergeCell ref="P36:Q37"/>
    <mergeCell ref="R36:S37"/>
    <mergeCell ref="T36:U37"/>
    <mergeCell ref="P30:Q31"/>
    <mergeCell ref="R30:S31"/>
    <mergeCell ref="T30:U31"/>
    <mergeCell ref="P32:Q33"/>
    <mergeCell ref="R32:S33"/>
    <mergeCell ref="T32:U33"/>
    <mergeCell ref="V42:W43"/>
    <mergeCell ref="X42:Y43"/>
    <mergeCell ref="Z42:AA43"/>
    <mergeCell ref="V44:W45"/>
    <mergeCell ref="X44:Y45"/>
    <mergeCell ref="Z44:AA45"/>
    <mergeCell ref="V38:W39"/>
    <mergeCell ref="X38:Y39"/>
    <mergeCell ref="Z38:AA39"/>
    <mergeCell ref="V40:W41"/>
    <mergeCell ref="X40:Y41"/>
    <mergeCell ref="Z40:AA41"/>
    <mergeCell ref="N40:O41"/>
    <mergeCell ref="J34:K35"/>
    <mergeCell ref="L34:M35"/>
    <mergeCell ref="N34:O35"/>
    <mergeCell ref="J36:K37"/>
    <mergeCell ref="L36:M37"/>
    <mergeCell ref="N36:O37"/>
    <mergeCell ref="J30:K31"/>
    <mergeCell ref="L30:M31"/>
    <mergeCell ref="N30:O31"/>
    <mergeCell ref="J32:K33"/>
    <mergeCell ref="L32:M33"/>
    <mergeCell ref="N32:O33"/>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248"/>
  <sheetViews>
    <sheetView topLeftCell="A7" zoomScale="50" zoomScaleNormal="50" workbookViewId="0">
      <selection activeCell="Y49" sqref="Y49"/>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row>
    <row r="2" spans="1:91" ht="18" customHeight="1" x14ac:dyDescent="0.25">
      <c r="A2" s="70"/>
      <c r="B2" s="490" t="s">
        <v>159</v>
      </c>
      <c r="C2" s="491"/>
      <c r="D2" s="491"/>
      <c r="E2" s="491"/>
      <c r="F2" s="491"/>
      <c r="G2" s="491"/>
      <c r="H2" s="491"/>
      <c r="I2" s="491"/>
      <c r="J2" s="410" t="s">
        <v>2</v>
      </c>
      <c r="K2" s="410"/>
      <c r="L2" s="410"/>
      <c r="M2" s="410"/>
      <c r="N2" s="410"/>
      <c r="O2" s="410"/>
      <c r="P2" s="410"/>
      <c r="Q2" s="410"/>
      <c r="R2" s="410"/>
      <c r="S2" s="410"/>
      <c r="T2" s="410"/>
      <c r="U2" s="410"/>
      <c r="V2" s="410"/>
      <c r="W2" s="410"/>
      <c r="X2" s="410"/>
      <c r="Y2" s="410"/>
      <c r="Z2" s="410"/>
      <c r="AA2" s="410"/>
      <c r="AB2" s="410"/>
      <c r="AC2" s="410"/>
      <c r="AD2" s="410"/>
      <c r="AE2" s="410"/>
      <c r="AF2" s="410"/>
      <c r="AG2" s="410"/>
      <c r="AH2" s="410"/>
      <c r="AI2" s="410"/>
      <c r="AJ2" s="410"/>
      <c r="AK2" s="410"/>
      <c r="AL2" s="410"/>
      <c r="AM2" s="41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row>
    <row r="3" spans="1:91" ht="18.75" customHeight="1" x14ac:dyDescent="0.25">
      <c r="A3" s="70"/>
      <c r="B3" s="491"/>
      <c r="C3" s="491"/>
      <c r="D3" s="491"/>
      <c r="E3" s="491"/>
      <c r="F3" s="491"/>
      <c r="G3" s="491"/>
      <c r="H3" s="491"/>
      <c r="I3" s="491"/>
      <c r="J3" s="410"/>
      <c r="K3" s="410"/>
      <c r="L3" s="410"/>
      <c r="M3" s="410"/>
      <c r="N3" s="410"/>
      <c r="O3" s="410"/>
      <c r="P3" s="410"/>
      <c r="Q3" s="410"/>
      <c r="R3" s="410"/>
      <c r="S3" s="410"/>
      <c r="T3" s="410"/>
      <c r="U3" s="410"/>
      <c r="V3" s="410"/>
      <c r="W3" s="410"/>
      <c r="X3" s="410"/>
      <c r="Y3" s="410"/>
      <c r="Z3" s="410"/>
      <c r="AA3" s="410"/>
      <c r="AB3" s="410"/>
      <c r="AC3" s="410"/>
      <c r="AD3" s="410"/>
      <c r="AE3" s="410"/>
      <c r="AF3" s="410"/>
      <c r="AG3" s="410"/>
      <c r="AH3" s="410"/>
      <c r="AI3" s="410"/>
      <c r="AJ3" s="410"/>
      <c r="AK3" s="410"/>
      <c r="AL3" s="410"/>
      <c r="AM3" s="41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row>
    <row r="4" spans="1:91" ht="15" customHeight="1" x14ac:dyDescent="0.25">
      <c r="A4" s="70"/>
      <c r="B4" s="491"/>
      <c r="C4" s="491"/>
      <c r="D4" s="491"/>
      <c r="E4" s="491"/>
      <c r="F4" s="491"/>
      <c r="G4" s="491"/>
      <c r="H4" s="491"/>
      <c r="I4" s="491"/>
      <c r="J4" s="410"/>
      <c r="K4" s="410"/>
      <c r="L4" s="410"/>
      <c r="M4" s="410"/>
      <c r="N4" s="410"/>
      <c r="O4" s="410"/>
      <c r="P4" s="410"/>
      <c r="Q4" s="410"/>
      <c r="R4" s="410"/>
      <c r="S4" s="410"/>
      <c r="T4" s="410"/>
      <c r="U4" s="410"/>
      <c r="V4" s="410"/>
      <c r="W4" s="410"/>
      <c r="X4" s="410"/>
      <c r="Y4" s="410"/>
      <c r="Z4" s="410"/>
      <c r="AA4" s="410"/>
      <c r="AB4" s="410"/>
      <c r="AC4" s="410"/>
      <c r="AD4" s="410"/>
      <c r="AE4" s="410"/>
      <c r="AF4" s="410"/>
      <c r="AG4" s="410"/>
      <c r="AH4" s="410"/>
      <c r="AI4" s="410"/>
      <c r="AJ4" s="410"/>
      <c r="AK4" s="410"/>
      <c r="AL4" s="410"/>
      <c r="AM4" s="41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row>
    <row r="5" spans="1:91"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row>
    <row r="6" spans="1:91" ht="15" customHeight="1" x14ac:dyDescent="0.25">
      <c r="A6" s="70"/>
      <c r="B6" s="422" t="s">
        <v>4</v>
      </c>
      <c r="C6" s="422"/>
      <c r="D6" s="423"/>
      <c r="E6" s="460" t="s">
        <v>116</v>
      </c>
      <c r="F6" s="461"/>
      <c r="G6" s="461"/>
      <c r="H6" s="461"/>
      <c r="I6" s="462"/>
      <c r="J6" s="32" t="str">
        <f>IF(AND('Mapa final'!$Y$10="Muy Alta",'Mapa final'!$AA$10="Leve"),CONCATENATE("R1C",'Mapa final'!$O$10),"")</f>
        <v/>
      </c>
      <c r="K6" s="33" t="str">
        <f>IF(AND('Mapa final'!$Y$11="Muy Alta",'Mapa final'!$AA$11="Leve"),CONCATENATE("R1C",'Mapa final'!$O$11),"")</f>
        <v/>
      </c>
      <c r="L6" s="33" t="str">
        <f>IF(AND('Mapa final'!$Y$12="Muy Alta",'Mapa final'!$AA$12="Leve"),CONCATENATE("R1C",'Mapa final'!$O$12),"")</f>
        <v/>
      </c>
      <c r="M6" s="33" t="str">
        <f>IF(AND('Mapa final'!$Y$13="Muy Alta",'Mapa final'!$AA$13="Leve"),CONCATENATE("R1C",'Mapa final'!$O$13),"")</f>
        <v/>
      </c>
      <c r="N6" s="33" t="str">
        <f>IF(AND('Mapa final'!$Y$14="Muy Alta",'Mapa final'!$AA$14="Leve"),CONCATENATE("R1C",'Mapa final'!$O$14),"")</f>
        <v/>
      </c>
      <c r="O6" s="34" t="str">
        <f>IF(AND('Mapa final'!$Y$15="Muy Alta",'Mapa final'!$AA$15="Leve"),CONCATENATE("R1C",'Mapa final'!$O$15),"")</f>
        <v/>
      </c>
      <c r="P6" s="32" t="str">
        <f>IF(AND('Mapa final'!$Y$10="Muy Alta",'Mapa final'!$AA$10="Menor"),CONCATENATE("R1C",'Mapa final'!$O$10),"")</f>
        <v/>
      </c>
      <c r="Q6" s="33" t="str">
        <f>IF(AND('Mapa final'!$Y$11="Muy Alta",'Mapa final'!$AA$11="Menor"),CONCATENATE("R1C",'Mapa final'!$O$11),"")</f>
        <v/>
      </c>
      <c r="R6" s="33" t="str">
        <f>IF(AND('Mapa final'!$Y$12="Muy Alta",'Mapa final'!$AA$12="Menor"),CONCATENATE("R1C",'Mapa final'!$O$12),"")</f>
        <v/>
      </c>
      <c r="S6" s="33" t="str">
        <f>IF(AND('Mapa final'!$Y$13="Muy Alta",'Mapa final'!$AA$13="Menor"),CONCATENATE("R1C",'Mapa final'!$O$13),"")</f>
        <v/>
      </c>
      <c r="T6" s="33" t="str">
        <f>IF(AND('Mapa final'!$Y$14="Muy Alta",'Mapa final'!$AA$14="Menor"),CONCATENATE("R1C",'Mapa final'!$O$14),"")</f>
        <v/>
      </c>
      <c r="U6" s="34" t="str">
        <f>IF(AND('Mapa final'!$Y$15="Muy Alta",'Mapa final'!$AA$15="Menor"),CONCATENATE("R1C",'Mapa final'!$O$15),"")</f>
        <v/>
      </c>
      <c r="V6" s="32" t="str">
        <f>IF(AND('Mapa final'!$Y$10="Muy Alta",'Mapa final'!$AA$10="Moderado"),CONCATENATE("R1C",'Mapa final'!$O$10),"")</f>
        <v/>
      </c>
      <c r="W6" s="33" t="str">
        <f>IF(AND('Mapa final'!$Y$11="Muy Alta",'Mapa final'!$AA$11="Moderado"),CONCATENATE("R1C",'Mapa final'!$O$11),"")</f>
        <v/>
      </c>
      <c r="X6" s="33" t="str">
        <f>IF(AND('Mapa final'!$Y$12="Muy Alta",'Mapa final'!$AA$12="Moderado"),CONCATENATE("R1C",'Mapa final'!$O$12),"")</f>
        <v/>
      </c>
      <c r="Y6" s="33" t="str">
        <f>IF(AND('Mapa final'!$Y$13="Muy Alta",'Mapa final'!$AA$13="Moderado"),CONCATENATE("R1C",'Mapa final'!$O$13),"")</f>
        <v/>
      </c>
      <c r="Z6" s="33" t="str">
        <f>IF(AND('Mapa final'!$Y$14="Muy Alta",'Mapa final'!$AA$14="Moderado"),CONCATENATE("R1C",'Mapa final'!$O$14),"")</f>
        <v/>
      </c>
      <c r="AA6" s="34" t="str">
        <f>IF(AND('Mapa final'!$Y$15="Muy Alta",'Mapa final'!$AA$15="Moderado"),CONCATENATE("R1C",'Mapa final'!$O$15),"")</f>
        <v/>
      </c>
      <c r="AB6" s="32" t="str">
        <f>IF(AND('Mapa final'!$Y$10="Muy Alta",'Mapa final'!$AA$10="Mayor"),CONCATENATE("R1C",'Mapa final'!$O$10),"")</f>
        <v/>
      </c>
      <c r="AC6" s="33" t="str">
        <f>IF(AND('Mapa final'!$Y$11="Muy Alta",'Mapa final'!$AA$11="Mayor"),CONCATENATE("R1C",'Mapa final'!$O$11),"")</f>
        <v/>
      </c>
      <c r="AD6" s="33" t="str">
        <f>IF(AND('Mapa final'!$Y$12="Muy Alta",'Mapa final'!$AA$12="Mayor"),CONCATENATE("R1C",'Mapa final'!$O$12),"")</f>
        <v/>
      </c>
      <c r="AE6" s="33" t="str">
        <f>IF(AND('Mapa final'!$Y$13="Muy Alta",'Mapa final'!$AA$13="Mayor"),CONCATENATE("R1C",'Mapa final'!$O$13),"")</f>
        <v/>
      </c>
      <c r="AF6" s="33" t="str">
        <f>IF(AND('Mapa final'!$Y$14="Muy Alta",'Mapa final'!$AA$14="Mayor"),CONCATENATE("R1C",'Mapa final'!$O$14),"")</f>
        <v/>
      </c>
      <c r="AG6" s="34" t="str">
        <f>IF(AND('Mapa final'!$Y$15="Muy Alta",'Mapa final'!$AA$15="Mayor"),CONCATENATE("R1C",'Mapa final'!$O$15),"")</f>
        <v/>
      </c>
      <c r="AH6" s="35" t="str">
        <f>IF(AND('Mapa final'!$Y$10="Muy Alta",'Mapa final'!$AA$10="Catastrófico"),CONCATENATE("R1C",'Mapa final'!$O$10),"")</f>
        <v/>
      </c>
      <c r="AI6" s="36" t="str">
        <f>IF(AND('Mapa final'!$Y$11="Muy Alta",'Mapa final'!$AA$11="Catastrófico"),CONCATENATE("R1C",'Mapa final'!$O$11),"")</f>
        <v/>
      </c>
      <c r="AJ6" s="36" t="str">
        <f>IF(AND('Mapa final'!$Y$12="Muy Alta",'Mapa final'!$AA$12="Catastrófico"),CONCATENATE("R1C",'Mapa final'!$O$12),"")</f>
        <v/>
      </c>
      <c r="AK6" s="36" t="str">
        <f>IF(AND('Mapa final'!$Y$13="Muy Alta",'Mapa final'!$AA$13="Catastrófico"),CONCATENATE("R1C",'Mapa final'!$O$13),"")</f>
        <v/>
      </c>
      <c r="AL6" s="36" t="str">
        <f>IF(AND('Mapa final'!$Y$14="Muy Alta",'Mapa final'!$AA$14="Catastrófico"),CONCATENATE("R1C",'Mapa final'!$O$14),"")</f>
        <v/>
      </c>
      <c r="AM6" s="37" t="str">
        <f>IF(AND('Mapa final'!$Y$15="Muy Alta",'Mapa final'!$AA$15="Catastrófico"),CONCATENATE("R1C",'Mapa final'!$O$15),"")</f>
        <v/>
      </c>
      <c r="AN6" s="70"/>
      <c r="AO6" s="481" t="s">
        <v>79</v>
      </c>
      <c r="AP6" s="482"/>
      <c r="AQ6" s="482"/>
      <c r="AR6" s="482"/>
      <c r="AS6" s="482"/>
      <c r="AT6" s="483"/>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row>
    <row r="7" spans="1:91" ht="15" customHeight="1" x14ac:dyDescent="0.25">
      <c r="A7" s="70"/>
      <c r="B7" s="422"/>
      <c r="C7" s="422"/>
      <c r="D7" s="423"/>
      <c r="E7" s="463"/>
      <c r="F7" s="464"/>
      <c r="G7" s="464"/>
      <c r="H7" s="464"/>
      <c r="I7" s="465"/>
      <c r="J7" s="38" t="str">
        <f>IF(AND('Mapa final'!$Y$16="Muy Alta",'Mapa final'!$AA$16="Leve"),CONCATENATE("R2C",'Mapa final'!$O$16),"")</f>
        <v/>
      </c>
      <c r="K7" s="39" t="str">
        <f>IF(AND('Mapa final'!$Y$17="Muy Alta",'Mapa final'!$AA$17="Leve"),CONCATENATE("R2C",'Mapa final'!$O$17),"")</f>
        <v/>
      </c>
      <c r="L7" s="39" t="str">
        <f>IF(AND('Mapa final'!$Y$18="Muy Alta",'Mapa final'!$AA$18="Leve"),CONCATENATE("R2C",'Mapa final'!$O$18),"")</f>
        <v/>
      </c>
      <c r="M7" s="39" t="str">
        <f>IF(AND('Mapa final'!$Y$19="Muy Alta",'Mapa final'!$AA$19="Leve"),CONCATENATE("R2C",'Mapa final'!$O$19),"")</f>
        <v/>
      </c>
      <c r="N7" s="39" t="str">
        <f>IF(AND('Mapa final'!$Y$20="Muy Alta",'Mapa final'!$AA$20="Leve"),CONCATENATE("R2C",'Mapa final'!$O$20),"")</f>
        <v/>
      </c>
      <c r="O7" s="40" t="str">
        <f>IF(AND('Mapa final'!$Y$21="Muy Alta",'Mapa final'!$AA$21="Leve"),CONCATENATE("R2C",'Mapa final'!$O$21),"")</f>
        <v/>
      </c>
      <c r="P7" s="38" t="str">
        <f>IF(AND('Mapa final'!$Y$16="Muy Alta",'Mapa final'!$AA$16="Menor"),CONCATENATE("R2C",'Mapa final'!$O$16),"")</f>
        <v/>
      </c>
      <c r="Q7" s="39" t="str">
        <f>IF(AND('Mapa final'!$Y$17="Muy Alta",'Mapa final'!$AA$17="Menor"),CONCATENATE("R2C",'Mapa final'!$O$17),"")</f>
        <v/>
      </c>
      <c r="R7" s="39" t="str">
        <f>IF(AND('Mapa final'!$Y$18="Muy Alta",'Mapa final'!$AA$18="Menor"),CONCATENATE("R2C",'Mapa final'!$O$18),"")</f>
        <v/>
      </c>
      <c r="S7" s="39" t="str">
        <f>IF(AND('Mapa final'!$Y$19="Muy Alta",'Mapa final'!$AA$19="Menor"),CONCATENATE("R2C",'Mapa final'!$O$19),"")</f>
        <v/>
      </c>
      <c r="T7" s="39" t="str">
        <f>IF(AND('Mapa final'!$Y$20="Muy Alta",'Mapa final'!$AA$20="Menor"),CONCATENATE("R2C",'Mapa final'!$O$20),"")</f>
        <v/>
      </c>
      <c r="U7" s="40" t="str">
        <f>IF(AND('Mapa final'!$Y$21="Muy Alta",'Mapa final'!$AA$21="Menor"),CONCATENATE("R2C",'Mapa final'!$O$21),"")</f>
        <v/>
      </c>
      <c r="V7" s="38" t="str">
        <f>IF(AND('Mapa final'!$Y$16="Muy Alta",'Mapa final'!$AA$16="Moderado"),CONCATENATE("R2C",'Mapa final'!$O$16),"")</f>
        <v/>
      </c>
      <c r="W7" s="39" t="str">
        <f>IF(AND('Mapa final'!$Y$17="Muy Alta",'Mapa final'!$AA$17="Moderado"),CONCATENATE("R2C",'Mapa final'!$O$17),"")</f>
        <v/>
      </c>
      <c r="X7" s="39" t="str">
        <f>IF(AND('Mapa final'!$Y$18="Muy Alta",'Mapa final'!$AA$18="Moderado"),CONCATENATE("R2C",'Mapa final'!$O$18),"")</f>
        <v/>
      </c>
      <c r="Y7" s="39" t="str">
        <f>IF(AND('Mapa final'!$Y$19="Muy Alta",'Mapa final'!$AA$19="Moderado"),CONCATENATE("R2C",'Mapa final'!$O$19),"")</f>
        <v/>
      </c>
      <c r="Z7" s="39" t="str">
        <f>IF(AND('Mapa final'!$Y$20="Muy Alta",'Mapa final'!$AA$20="Moderado"),CONCATENATE("R2C",'Mapa final'!$O$20),"")</f>
        <v/>
      </c>
      <c r="AA7" s="40" t="str">
        <f>IF(AND('Mapa final'!$Y$21="Muy Alta",'Mapa final'!$AA$21="Moderado"),CONCATENATE("R2C",'Mapa final'!$O$21),"")</f>
        <v/>
      </c>
      <c r="AB7" s="38" t="str">
        <f>IF(AND('Mapa final'!$Y$16="Muy Alta",'Mapa final'!$AA$16="Mayor"),CONCATENATE("R2C",'Mapa final'!$O$16),"")</f>
        <v/>
      </c>
      <c r="AC7" s="39" t="str">
        <f>IF(AND('Mapa final'!$Y$17="Muy Alta",'Mapa final'!$AA$17="Mayor"),CONCATENATE("R2C",'Mapa final'!$O$17),"")</f>
        <v/>
      </c>
      <c r="AD7" s="39" t="str">
        <f>IF(AND('Mapa final'!$Y$18="Muy Alta",'Mapa final'!$AA$18="Mayor"),CONCATENATE("R2C",'Mapa final'!$O$18),"")</f>
        <v/>
      </c>
      <c r="AE7" s="39" t="str">
        <f>IF(AND('Mapa final'!$Y$19="Muy Alta",'Mapa final'!$AA$19="Mayor"),CONCATENATE("R2C",'Mapa final'!$O$19),"")</f>
        <v/>
      </c>
      <c r="AF7" s="39" t="str">
        <f>IF(AND('Mapa final'!$Y$20="Muy Alta",'Mapa final'!$AA$20="Mayor"),CONCATENATE("R2C",'Mapa final'!$O$20),"")</f>
        <v/>
      </c>
      <c r="AG7" s="40" t="str">
        <f>IF(AND('Mapa final'!$Y$21="Muy Alta",'Mapa final'!$AA$21="Mayor"),CONCATENATE("R2C",'Mapa final'!$O$21),"")</f>
        <v/>
      </c>
      <c r="AH7" s="41" t="str">
        <f>IF(AND('Mapa final'!$Y$16="Muy Alta",'Mapa final'!$AA$16="Catastrófico"),CONCATENATE("R2C",'Mapa final'!$O$16),"")</f>
        <v/>
      </c>
      <c r="AI7" s="42" t="str">
        <f>IF(AND('Mapa final'!$Y$17="Muy Alta",'Mapa final'!$AA$17="Catastrófico"),CONCATENATE("R2C",'Mapa final'!$O$17),"")</f>
        <v/>
      </c>
      <c r="AJ7" s="42" t="str">
        <f>IF(AND('Mapa final'!$Y$18="Muy Alta",'Mapa final'!$AA$18="Catastrófico"),CONCATENATE("R2C",'Mapa final'!$O$18),"")</f>
        <v/>
      </c>
      <c r="AK7" s="42" t="str">
        <f>IF(AND('Mapa final'!$Y$19="Muy Alta",'Mapa final'!$AA$19="Catastrófico"),CONCATENATE("R2C",'Mapa final'!$O$19),"")</f>
        <v/>
      </c>
      <c r="AL7" s="42" t="str">
        <f>IF(AND('Mapa final'!$Y$20="Muy Alta",'Mapa final'!$AA$20="Catastrófico"),CONCATENATE("R2C",'Mapa final'!$O$20),"")</f>
        <v/>
      </c>
      <c r="AM7" s="43" t="str">
        <f>IF(AND('Mapa final'!$Y$21="Muy Alta",'Mapa final'!$AA$21="Catastrófico"),CONCATENATE("R2C",'Mapa final'!$O$21),"")</f>
        <v/>
      </c>
      <c r="AN7" s="70"/>
      <c r="AO7" s="484"/>
      <c r="AP7" s="485"/>
      <c r="AQ7" s="485"/>
      <c r="AR7" s="485"/>
      <c r="AS7" s="485"/>
      <c r="AT7" s="486"/>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row>
    <row r="8" spans="1:91" ht="15" customHeight="1" x14ac:dyDescent="0.25">
      <c r="A8" s="70"/>
      <c r="B8" s="422"/>
      <c r="C8" s="422"/>
      <c r="D8" s="423"/>
      <c r="E8" s="463"/>
      <c r="F8" s="464"/>
      <c r="G8" s="464"/>
      <c r="H8" s="464"/>
      <c r="I8" s="465"/>
      <c r="J8" s="38" t="str">
        <f>IF(AND('Mapa final'!$Y$22="Muy Alta",'Mapa final'!$AA$22="Leve"),CONCATENATE("R3C",'Mapa final'!$O$22),"")</f>
        <v/>
      </c>
      <c r="K8" s="39" t="str">
        <f>IF(AND('Mapa final'!$Y$23="Muy Alta",'Mapa final'!$AA$23="Leve"),CONCATENATE("R3C",'Mapa final'!$O$23),"")</f>
        <v/>
      </c>
      <c r="L8" s="39" t="str">
        <f>IF(AND('Mapa final'!$Y$24="Muy Alta",'Mapa final'!$AA$24="Leve"),CONCATENATE("R3C",'Mapa final'!$O$24),"")</f>
        <v/>
      </c>
      <c r="M8" s="39" t="str">
        <f>IF(AND('Mapa final'!$Y$25="Muy Alta",'Mapa final'!$AA$25="Leve"),CONCATENATE("R3C",'Mapa final'!$O$25),"")</f>
        <v/>
      </c>
      <c r="N8" s="39" t="str">
        <f>IF(AND('Mapa final'!$Y$26="Muy Alta",'Mapa final'!$AA$26="Leve"),CONCATENATE("R3C",'Mapa final'!$O$26),"")</f>
        <v/>
      </c>
      <c r="O8" s="40" t="str">
        <f>IF(AND('Mapa final'!$Y$27="Muy Alta",'Mapa final'!$AA$27="Leve"),CONCATENATE("R3C",'Mapa final'!$O$27),"")</f>
        <v/>
      </c>
      <c r="P8" s="38" t="str">
        <f>IF(AND('Mapa final'!$Y$22="Muy Alta",'Mapa final'!$AA$22="Menor"),CONCATENATE("R3C",'Mapa final'!$O$22),"")</f>
        <v/>
      </c>
      <c r="Q8" s="39" t="str">
        <f>IF(AND('Mapa final'!$Y$23="Muy Alta",'Mapa final'!$AA$23="Menor"),CONCATENATE("R3C",'Mapa final'!$O$23),"")</f>
        <v/>
      </c>
      <c r="R8" s="39" t="str">
        <f>IF(AND('Mapa final'!$Y$24="Muy Alta",'Mapa final'!$AA$24="Menor"),CONCATENATE("R3C",'Mapa final'!$O$24),"")</f>
        <v/>
      </c>
      <c r="S8" s="39" t="str">
        <f>IF(AND('Mapa final'!$Y$25="Muy Alta",'Mapa final'!$AA$25="Menor"),CONCATENATE("R3C",'Mapa final'!$O$25),"")</f>
        <v/>
      </c>
      <c r="T8" s="39" t="str">
        <f>IF(AND('Mapa final'!$Y$26="Muy Alta",'Mapa final'!$AA$26="Menor"),CONCATENATE("R3C",'Mapa final'!$O$26),"")</f>
        <v/>
      </c>
      <c r="U8" s="40" t="str">
        <f>IF(AND('Mapa final'!$Y$27="Muy Alta",'Mapa final'!$AA$27="Menor"),CONCATENATE("R3C",'Mapa final'!$O$27),"")</f>
        <v/>
      </c>
      <c r="V8" s="38" t="str">
        <f>IF(AND('Mapa final'!$Y$22="Muy Alta",'Mapa final'!$AA$22="Moderado"),CONCATENATE("R3C",'Mapa final'!$O$22),"")</f>
        <v/>
      </c>
      <c r="W8" s="39" t="str">
        <f>IF(AND('Mapa final'!$Y$23="Muy Alta",'Mapa final'!$AA$23="Moderado"),CONCATENATE("R3C",'Mapa final'!$O$23),"")</f>
        <v/>
      </c>
      <c r="X8" s="39" t="str">
        <f>IF(AND('Mapa final'!$Y$24="Muy Alta",'Mapa final'!$AA$24="Moderado"),CONCATENATE("R3C",'Mapa final'!$O$24),"")</f>
        <v/>
      </c>
      <c r="Y8" s="39" t="str">
        <f>IF(AND('Mapa final'!$Y$25="Muy Alta",'Mapa final'!$AA$25="Moderado"),CONCATENATE("R3C",'Mapa final'!$O$25),"")</f>
        <v/>
      </c>
      <c r="Z8" s="39" t="str">
        <f>IF(AND('Mapa final'!$Y$26="Muy Alta",'Mapa final'!$AA$26="Moderado"),CONCATENATE("R3C",'Mapa final'!$O$26),"")</f>
        <v/>
      </c>
      <c r="AA8" s="40" t="str">
        <f>IF(AND('Mapa final'!$Y$27="Muy Alta",'Mapa final'!$AA$27="Moderado"),CONCATENATE("R3C",'Mapa final'!$O$27),"")</f>
        <v/>
      </c>
      <c r="AB8" s="38" t="str">
        <f>IF(AND('Mapa final'!$Y$22="Muy Alta",'Mapa final'!$AA$22="Mayor"),CONCATENATE("R3C",'Mapa final'!$O$22),"")</f>
        <v/>
      </c>
      <c r="AC8" s="39" t="str">
        <f>IF(AND('Mapa final'!$Y$23="Muy Alta",'Mapa final'!$AA$23="Mayor"),CONCATENATE("R3C",'Mapa final'!$O$23),"")</f>
        <v/>
      </c>
      <c r="AD8" s="39" t="str">
        <f>IF(AND('Mapa final'!$Y$24="Muy Alta",'Mapa final'!$AA$24="Mayor"),CONCATENATE("R3C",'Mapa final'!$O$24),"")</f>
        <v/>
      </c>
      <c r="AE8" s="39" t="str">
        <f>IF(AND('Mapa final'!$Y$25="Muy Alta",'Mapa final'!$AA$25="Mayor"),CONCATENATE("R3C",'Mapa final'!$O$25),"")</f>
        <v/>
      </c>
      <c r="AF8" s="39" t="str">
        <f>IF(AND('Mapa final'!$Y$26="Muy Alta",'Mapa final'!$AA$26="Mayor"),CONCATENATE("R3C",'Mapa final'!$O$26),"")</f>
        <v/>
      </c>
      <c r="AG8" s="40" t="str">
        <f>IF(AND('Mapa final'!$Y$27="Muy Alta",'Mapa final'!$AA$27="Mayor"),CONCATENATE("R3C",'Mapa final'!$O$27),"")</f>
        <v/>
      </c>
      <c r="AH8" s="41" t="str">
        <f>IF(AND('Mapa final'!$Y$22="Muy Alta",'Mapa final'!$AA$22="Catastrófico"),CONCATENATE("R3C",'Mapa final'!$O$22),"")</f>
        <v/>
      </c>
      <c r="AI8" s="42" t="str">
        <f>IF(AND('Mapa final'!$Y$23="Muy Alta",'Mapa final'!$AA$23="Catastrófico"),CONCATENATE("R3C",'Mapa final'!$O$23),"")</f>
        <v/>
      </c>
      <c r="AJ8" s="42" t="str">
        <f>IF(AND('Mapa final'!$Y$24="Muy Alta",'Mapa final'!$AA$24="Catastrófico"),CONCATENATE("R3C",'Mapa final'!$O$24),"")</f>
        <v/>
      </c>
      <c r="AK8" s="42" t="str">
        <f>IF(AND('Mapa final'!$Y$25="Muy Alta",'Mapa final'!$AA$25="Catastrófico"),CONCATENATE("R3C",'Mapa final'!$O$25),"")</f>
        <v/>
      </c>
      <c r="AL8" s="42" t="str">
        <f>IF(AND('Mapa final'!$Y$26="Muy Alta",'Mapa final'!$AA$26="Catastrófico"),CONCATENATE("R3C",'Mapa final'!$O$26),"")</f>
        <v/>
      </c>
      <c r="AM8" s="43" t="str">
        <f>IF(AND('Mapa final'!$Y$27="Muy Alta",'Mapa final'!$AA$27="Catastrófico"),CONCATENATE("R3C",'Mapa final'!$O$27),"")</f>
        <v/>
      </c>
      <c r="AN8" s="70"/>
      <c r="AO8" s="484"/>
      <c r="AP8" s="485"/>
      <c r="AQ8" s="485"/>
      <c r="AR8" s="485"/>
      <c r="AS8" s="485"/>
      <c r="AT8" s="486"/>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row>
    <row r="9" spans="1:91" ht="15" customHeight="1" x14ac:dyDescent="0.25">
      <c r="A9" s="70"/>
      <c r="B9" s="422"/>
      <c r="C9" s="422"/>
      <c r="D9" s="423"/>
      <c r="E9" s="463"/>
      <c r="F9" s="464"/>
      <c r="G9" s="464"/>
      <c r="H9" s="464"/>
      <c r="I9" s="465"/>
      <c r="J9" s="38" t="str">
        <f>IF(AND('Mapa final'!$Y$28="Muy Alta",'Mapa final'!$AA$28="Leve"),CONCATENATE("R4C",'Mapa final'!$O$28),"")</f>
        <v/>
      </c>
      <c r="K9" s="39" t="str">
        <f>IF(AND('Mapa final'!$Y$29="Muy Alta",'Mapa final'!$AA$29="Leve"),CONCATENATE("R4C",'Mapa final'!$O$29),"")</f>
        <v/>
      </c>
      <c r="L9" s="44" t="str">
        <f>IF(AND('Mapa final'!$Y$30="Muy Alta",'Mapa final'!$AA$30="Leve"),CONCATENATE("R4C",'Mapa final'!$O$30),"")</f>
        <v/>
      </c>
      <c r="M9" s="44" t="str">
        <f>IF(AND('Mapa final'!$Y$31="Muy Alta",'Mapa final'!$AA$31="Leve"),CONCATENATE("R4C",'Mapa final'!$O$31),"")</f>
        <v/>
      </c>
      <c r="N9" s="44" t="str">
        <f>IF(AND('Mapa final'!$Y$32="Muy Alta",'Mapa final'!$AA$32="Leve"),CONCATENATE("R4C",'Mapa final'!$O$32),"")</f>
        <v/>
      </c>
      <c r="O9" s="40" t="str">
        <f>IF(AND('Mapa final'!$Y$33="Muy Alta",'Mapa final'!$AA$33="Leve"),CONCATENATE("R4C",'Mapa final'!$O$33),"")</f>
        <v/>
      </c>
      <c r="P9" s="38" t="str">
        <f>IF(AND('Mapa final'!$Y$28="Muy Alta",'Mapa final'!$AA$28="Menor"),CONCATENATE("R4C",'Mapa final'!$O$28),"")</f>
        <v/>
      </c>
      <c r="Q9" s="39" t="str">
        <f>IF(AND('Mapa final'!$Y$29="Muy Alta",'Mapa final'!$AA$29="Menor"),CONCATENATE("R4C",'Mapa final'!$O$29),"")</f>
        <v/>
      </c>
      <c r="R9" s="44" t="str">
        <f>IF(AND('Mapa final'!$Y$30="Muy Alta",'Mapa final'!$AA$30="Menor"),CONCATENATE("R4C",'Mapa final'!$O$30),"")</f>
        <v/>
      </c>
      <c r="S9" s="44" t="str">
        <f>IF(AND('Mapa final'!$Y$31="Muy Alta",'Mapa final'!$AA$31="Menor"),CONCATENATE("R4C",'Mapa final'!$O$31),"")</f>
        <v/>
      </c>
      <c r="T9" s="44" t="str">
        <f>IF(AND('Mapa final'!$Y$32="Muy Alta",'Mapa final'!$AA$32="Menor"),CONCATENATE("R4C",'Mapa final'!$O$32),"")</f>
        <v/>
      </c>
      <c r="U9" s="40" t="str">
        <f>IF(AND('Mapa final'!$Y$33="Muy Alta",'Mapa final'!$AA$33="Menor"),CONCATENATE("R4C",'Mapa final'!$O$33),"")</f>
        <v/>
      </c>
      <c r="V9" s="38" t="str">
        <f>IF(AND('Mapa final'!$Y$28="Muy Alta",'Mapa final'!$AA$28="Moderado"),CONCATENATE("R4C",'Mapa final'!$O$28),"")</f>
        <v/>
      </c>
      <c r="W9" s="39" t="str">
        <f>IF(AND('Mapa final'!$Y$29="Muy Alta",'Mapa final'!$AA$29="Moderado"),CONCATENATE("R4C",'Mapa final'!$O$29),"")</f>
        <v/>
      </c>
      <c r="X9" s="44" t="str">
        <f>IF(AND('Mapa final'!$Y$30="Muy Alta",'Mapa final'!$AA$30="Moderado"),CONCATENATE("R4C",'Mapa final'!$O$30),"")</f>
        <v/>
      </c>
      <c r="Y9" s="44" t="str">
        <f>IF(AND('Mapa final'!$Y$31="Muy Alta",'Mapa final'!$AA$31="Moderado"),CONCATENATE("R4C",'Mapa final'!$O$31),"")</f>
        <v/>
      </c>
      <c r="Z9" s="44" t="str">
        <f>IF(AND('Mapa final'!$Y$32="Muy Alta",'Mapa final'!$AA$32="Moderado"),CONCATENATE("R4C",'Mapa final'!$O$32),"")</f>
        <v/>
      </c>
      <c r="AA9" s="40" t="str">
        <f>IF(AND('Mapa final'!$Y$33="Muy Alta",'Mapa final'!$AA$33="Moderado"),CONCATENATE("R4C",'Mapa final'!$O$33),"")</f>
        <v/>
      </c>
      <c r="AB9" s="38" t="str">
        <f>IF(AND('Mapa final'!$Y$28="Muy Alta",'Mapa final'!$AA$28="Mayor"),CONCATENATE("R4C",'Mapa final'!$O$28),"")</f>
        <v/>
      </c>
      <c r="AC9" s="39" t="str">
        <f>IF(AND('Mapa final'!$Y$29="Muy Alta",'Mapa final'!$AA$29="Mayor"),CONCATENATE("R4C",'Mapa final'!$O$29),"")</f>
        <v/>
      </c>
      <c r="AD9" s="44" t="str">
        <f>IF(AND('Mapa final'!$Y$30="Muy Alta",'Mapa final'!$AA$30="Mayor"),CONCATENATE("R4C",'Mapa final'!$O$30),"")</f>
        <v/>
      </c>
      <c r="AE9" s="44" t="str">
        <f>IF(AND('Mapa final'!$Y$31="Muy Alta",'Mapa final'!$AA$31="Mayor"),CONCATENATE("R4C",'Mapa final'!$O$31),"")</f>
        <v/>
      </c>
      <c r="AF9" s="44" t="str">
        <f>IF(AND('Mapa final'!$Y$32="Muy Alta",'Mapa final'!$AA$32="Mayor"),CONCATENATE("R4C",'Mapa final'!$O$32),"")</f>
        <v/>
      </c>
      <c r="AG9" s="40" t="str">
        <f>IF(AND('Mapa final'!$Y$33="Muy Alta",'Mapa final'!$AA$33="Mayor"),CONCATENATE("R4C",'Mapa final'!$O$33),"")</f>
        <v/>
      </c>
      <c r="AH9" s="41" t="str">
        <f>IF(AND('Mapa final'!$Y$28="Muy Alta",'Mapa final'!$AA$28="Catastrófico"),CONCATENATE("R4C",'Mapa final'!$O$28),"")</f>
        <v/>
      </c>
      <c r="AI9" s="42" t="str">
        <f>IF(AND('Mapa final'!$Y$29="Muy Alta",'Mapa final'!$AA$29="Catastrófico"),CONCATENATE("R4C",'Mapa final'!$O$29),"")</f>
        <v/>
      </c>
      <c r="AJ9" s="42" t="str">
        <f>IF(AND('Mapa final'!$Y$30="Muy Alta",'Mapa final'!$AA$30="Catastrófico"),CONCATENATE("R4C",'Mapa final'!$O$30),"")</f>
        <v/>
      </c>
      <c r="AK9" s="42" t="str">
        <f>IF(AND('Mapa final'!$Y$31="Muy Alta",'Mapa final'!$AA$31="Catastrófico"),CONCATENATE("R4C",'Mapa final'!$O$31),"")</f>
        <v/>
      </c>
      <c r="AL9" s="42" t="str">
        <f>IF(AND('Mapa final'!$Y$32="Muy Alta",'Mapa final'!$AA$32="Catastrófico"),CONCATENATE("R4C",'Mapa final'!$O$32),"")</f>
        <v/>
      </c>
      <c r="AM9" s="43" t="str">
        <f>IF(AND('Mapa final'!$Y$33="Muy Alta",'Mapa final'!$AA$33="Catastrófico"),CONCATENATE("R4C",'Mapa final'!$O$33),"")</f>
        <v/>
      </c>
      <c r="AN9" s="70"/>
      <c r="AO9" s="484"/>
      <c r="AP9" s="485"/>
      <c r="AQ9" s="485"/>
      <c r="AR9" s="485"/>
      <c r="AS9" s="485"/>
      <c r="AT9" s="486"/>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row>
    <row r="10" spans="1:91" ht="15" customHeight="1" x14ac:dyDescent="0.25">
      <c r="A10" s="70"/>
      <c r="B10" s="422"/>
      <c r="C10" s="422"/>
      <c r="D10" s="423"/>
      <c r="E10" s="463"/>
      <c r="F10" s="464"/>
      <c r="G10" s="464"/>
      <c r="H10" s="464"/>
      <c r="I10" s="465"/>
      <c r="J10" s="38" t="str">
        <f>IF(AND('Mapa final'!$Y$34="Muy Alta",'Mapa final'!$AA$34="Leve"),CONCATENATE("R5C",'Mapa final'!$O$34),"")</f>
        <v/>
      </c>
      <c r="K10" s="39" t="str">
        <f>IF(AND('Mapa final'!$Y$35="Muy Alta",'Mapa final'!$AA$35="Leve"),CONCATENATE("R5C",'Mapa final'!$O$35),"")</f>
        <v/>
      </c>
      <c r="L10" s="44" t="str">
        <f>IF(AND('Mapa final'!$Y$36="Muy Alta",'Mapa final'!$AA$36="Leve"),CONCATENATE("R5C",'Mapa final'!$O$36),"")</f>
        <v/>
      </c>
      <c r="M10" s="44" t="str">
        <f>IF(AND('Mapa final'!$Y$37="Muy Alta",'Mapa final'!$AA$37="Leve"),CONCATENATE("R5C",'Mapa final'!$O$37),"")</f>
        <v/>
      </c>
      <c r="N10" s="44" t="str">
        <f>IF(AND('Mapa final'!$Y$38="Muy Alta",'Mapa final'!$AA$38="Leve"),CONCATENATE("R5C",'Mapa final'!$O$38),"")</f>
        <v/>
      </c>
      <c r="O10" s="40" t="str">
        <f>IF(AND('Mapa final'!$Y$39="Muy Alta",'Mapa final'!$AA$39="Leve"),CONCATENATE("R5C",'Mapa final'!$O$39),"")</f>
        <v/>
      </c>
      <c r="P10" s="38" t="str">
        <f>IF(AND('Mapa final'!$Y$34="Muy Alta",'Mapa final'!$AA$34="Menor"),CONCATENATE("R5C",'Mapa final'!$O$34),"")</f>
        <v/>
      </c>
      <c r="Q10" s="39" t="str">
        <f>IF(AND('Mapa final'!$Y$35="Muy Alta",'Mapa final'!$AA$35="Menor"),CONCATENATE("R5C",'Mapa final'!$O$35),"")</f>
        <v/>
      </c>
      <c r="R10" s="44" t="str">
        <f>IF(AND('Mapa final'!$Y$36="Muy Alta",'Mapa final'!$AA$36="Menor"),CONCATENATE("R5C",'Mapa final'!$O$36),"")</f>
        <v/>
      </c>
      <c r="S10" s="44" t="str">
        <f>IF(AND('Mapa final'!$Y$37="Muy Alta",'Mapa final'!$AA$37="Menor"),CONCATENATE("R5C",'Mapa final'!$O$37),"")</f>
        <v/>
      </c>
      <c r="T10" s="44" t="str">
        <f>IF(AND('Mapa final'!$Y$38="Muy Alta",'Mapa final'!$AA$38="Menor"),CONCATENATE("R5C",'Mapa final'!$O$38),"")</f>
        <v/>
      </c>
      <c r="U10" s="40" t="str">
        <f>IF(AND('Mapa final'!$Y$39="Muy Alta",'Mapa final'!$AA$39="Menor"),CONCATENATE("R5C",'Mapa final'!$O$39),"")</f>
        <v/>
      </c>
      <c r="V10" s="38" t="str">
        <f>IF(AND('Mapa final'!$Y$34="Muy Alta",'Mapa final'!$AA$34="Moderado"),CONCATENATE("R5C",'Mapa final'!$O$34),"")</f>
        <v/>
      </c>
      <c r="W10" s="39" t="str">
        <f>IF(AND('Mapa final'!$Y$35="Muy Alta",'Mapa final'!$AA$35="Moderado"),CONCATENATE("R5C",'Mapa final'!$O$35),"")</f>
        <v/>
      </c>
      <c r="X10" s="44" t="str">
        <f>IF(AND('Mapa final'!$Y$36="Muy Alta",'Mapa final'!$AA$36="Moderado"),CONCATENATE("R5C",'Mapa final'!$O$36),"")</f>
        <v/>
      </c>
      <c r="Y10" s="44" t="str">
        <f>IF(AND('Mapa final'!$Y$37="Muy Alta",'Mapa final'!$AA$37="Moderado"),CONCATENATE("R5C",'Mapa final'!$O$37),"")</f>
        <v/>
      </c>
      <c r="Z10" s="44" t="str">
        <f>IF(AND('Mapa final'!$Y$38="Muy Alta",'Mapa final'!$AA$38="Moderado"),CONCATENATE("R5C",'Mapa final'!$O$38),"")</f>
        <v/>
      </c>
      <c r="AA10" s="40" t="str">
        <f>IF(AND('Mapa final'!$Y$39="Muy Alta",'Mapa final'!$AA$39="Moderado"),CONCATENATE("R5C",'Mapa final'!$O$39),"")</f>
        <v/>
      </c>
      <c r="AB10" s="38" t="str">
        <f>IF(AND('Mapa final'!$Y$34="Muy Alta",'Mapa final'!$AA$34="Mayor"),CONCATENATE("R5C",'Mapa final'!$O$34),"")</f>
        <v/>
      </c>
      <c r="AC10" s="39" t="str">
        <f>IF(AND('Mapa final'!$Y$35="Muy Alta",'Mapa final'!$AA$35="Mayor"),CONCATENATE("R5C",'Mapa final'!$O$35),"")</f>
        <v/>
      </c>
      <c r="AD10" s="44" t="str">
        <f>IF(AND('Mapa final'!$Y$36="Muy Alta",'Mapa final'!$AA$36="Mayor"),CONCATENATE("R5C",'Mapa final'!$O$36),"")</f>
        <v/>
      </c>
      <c r="AE10" s="44" t="str">
        <f>IF(AND('Mapa final'!$Y$37="Muy Alta",'Mapa final'!$AA$37="Mayor"),CONCATENATE("R5C",'Mapa final'!$O$37),"")</f>
        <v/>
      </c>
      <c r="AF10" s="44" t="str">
        <f>IF(AND('Mapa final'!$Y$38="Muy Alta",'Mapa final'!$AA$38="Mayor"),CONCATENATE("R5C",'Mapa final'!$O$38),"")</f>
        <v/>
      </c>
      <c r="AG10" s="40" t="str">
        <f>IF(AND('Mapa final'!$Y$39="Muy Alta",'Mapa final'!$AA$39="Mayor"),CONCATENATE("R5C",'Mapa final'!$O$39),"")</f>
        <v/>
      </c>
      <c r="AH10" s="41" t="str">
        <f>IF(AND('Mapa final'!$Y$34="Muy Alta",'Mapa final'!$AA$34="Catastrófico"),CONCATENATE("R5C",'Mapa final'!$O$34),"")</f>
        <v/>
      </c>
      <c r="AI10" s="42" t="str">
        <f>IF(AND('Mapa final'!$Y$35="Muy Alta",'Mapa final'!$AA$35="Catastrófico"),CONCATENATE("R5C",'Mapa final'!$O$35),"")</f>
        <v/>
      </c>
      <c r="AJ10" s="42" t="str">
        <f>IF(AND('Mapa final'!$Y$36="Muy Alta",'Mapa final'!$AA$36="Catastrófico"),CONCATENATE("R5C",'Mapa final'!$O$36),"")</f>
        <v/>
      </c>
      <c r="AK10" s="42" t="str">
        <f>IF(AND('Mapa final'!$Y$37="Muy Alta",'Mapa final'!$AA$37="Catastrófico"),CONCATENATE("R5C",'Mapa final'!$O$37),"")</f>
        <v/>
      </c>
      <c r="AL10" s="42" t="str">
        <f>IF(AND('Mapa final'!$Y$38="Muy Alta",'Mapa final'!$AA$38="Catastrófico"),CONCATENATE("R5C",'Mapa final'!$O$38),"")</f>
        <v/>
      </c>
      <c r="AM10" s="43" t="str">
        <f>IF(AND('Mapa final'!$Y$39="Muy Alta",'Mapa final'!$AA$39="Catastrófico"),CONCATENATE("R5C",'Mapa final'!$O$39),"")</f>
        <v/>
      </c>
      <c r="AN10" s="70"/>
      <c r="AO10" s="484"/>
      <c r="AP10" s="485"/>
      <c r="AQ10" s="485"/>
      <c r="AR10" s="485"/>
      <c r="AS10" s="485"/>
      <c r="AT10" s="486"/>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row>
    <row r="11" spans="1:91" ht="15" customHeight="1" x14ac:dyDescent="0.25">
      <c r="A11" s="70"/>
      <c r="B11" s="422"/>
      <c r="C11" s="422"/>
      <c r="D11" s="423"/>
      <c r="E11" s="463"/>
      <c r="F11" s="464"/>
      <c r="G11" s="464"/>
      <c r="H11" s="464"/>
      <c r="I11" s="465"/>
      <c r="J11" s="38" t="str">
        <f>IF(AND('Mapa final'!$Y$40="Muy Alta",'Mapa final'!$AA$40="Leve"),CONCATENATE("R6C",'Mapa final'!$O$40),"")</f>
        <v/>
      </c>
      <c r="K11" s="39" t="str">
        <f>IF(AND('Mapa final'!$Y$41="Muy Alta",'Mapa final'!$AA$41="Leve"),CONCATENATE("R6C",'Mapa final'!$O$41),"")</f>
        <v/>
      </c>
      <c r="L11" s="44" t="str">
        <f>IF(AND('Mapa final'!$Y$42="Muy Alta",'Mapa final'!$AA$42="Leve"),CONCATENATE("R6C",'Mapa final'!$O$42),"")</f>
        <v/>
      </c>
      <c r="M11" s="44" t="str">
        <f>IF(AND('Mapa final'!$Y$43="Muy Alta",'Mapa final'!$AA$43="Leve"),CONCATENATE("R6C",'Mapa final'!$O$43),"")</f>
        <v/>
      </c>
      <c r="N11" s="44" t="str">
        <f>IF(AND('Mapa final'!$Y$44="Muy Alta",'Mapa final'!$AA$44="Leve"),CONCATENATE("R6C",'Mapa final'!$O$44),"")</f>
        <v/>
      </c>
      <c r="O11" s="40" t="str">
        <f>IF(AND('Mapa final'!$Y$45="Muy Alta",'Mapa final'!$AA$45="Leve"),CONCATENATE("R6C",'Mapa final'!$O$45),"")</f>
        <v/>
      </c>
      <c r="P11" s="38" t="str">
        <f>IF(AND('Mapa final'!$Y$40="Muy Alta",'Mapa final'!$AA$40="Menor"),CONCATENATE("R6C",'Mapa final'!$O$40),"")</f>
        <v/>
      </c>
      <c r="Q11" s="39" t="str">
        <f>IF(AND('Mapa final'!$Y$41="Muy Alta",'Mapa final'!$AA$41="Menor"),CONCATENATE("R6C",'Mapa final'!$O$41),"")</f>
        <v/>
      </c>
      <c r="R11" s="44" t="str">
        <f>IF(AND('Mapa final'!$Y$42="Muy Alta",'Mapa final'!$AA$42="Menor"),CONCATENATE("R6C",'Mapa final'!$O$42),"")</f>
        <v/>
      </c>
      <c r="S11" s="44" t="str">
        <f>IF(AND('Mapa final'!$Y$43="Muy Alta",'Mapa final'!$AA$43="Menor"),CONCATENATE("R6C",'Mapa final'!$O$43),"")</f>
        <v/>
      </c>
      <c r="T11" s="44" t="str">
        <f>IF(AND('Mapa final'!$Y$44="Muy Alta",'Mapa final'!$AA$44="Menor"),CONCATENATE("R6C",'Mapa final'!$O$44),"")</f>
        <v/>
      </c>
      <c r="U11" s="40" t="str">
        <f>IF(AND('Mapa final'!$Y$45="Muy Alta",'Mapa final'!$AA$45="Menor"),CONCATENATE("R6C",'Mapa final'!$O$45),"")</f>
        <v/>
      </c>
      <c r="V11" s="38" t="str">
        <f>IF(AND('Mapa final'!$Y$40="Muy Alta",'Mapa final'!$AA$40="Moderado"),CONCATENATE("R6C",'Mapa final'!$O$40),"")</f>
        <v/>
      </c>
      <c r="W11" s="39" t="str">
        <f>IF(AND('Mapa final'!$Y$41="Muy Alta",'Mapa final'!$AA$41="Moderado"),CONCATENATE("R6C",'Mapa final'!$O$41),"")</f>
        <v/>
      </c>
      <c r="X11" s="44" t="str">
        <f>IF(AND('Mapa final'!$Y$42="Muy Alta",'Mapa final'!$AA$42="Moderado"),CONCATENATE("R6C",'Mapa final'!$O$42),"")</f>
        <v/>
      </c>
      <c r="Y11" s="44" t="str">
        <f>IF(AND('Mapa final'!$Y$43="Muy Alta",'Mapa final'!$AA$43="Moderado"),CONCATENATE("R6C",'Mapa final'!$O$43),"")</f>
        <v/>
      </c>
      <c r="Z11" s="44" t="str">
        <f>IF(AND('Mapa final'!$Y$44="Muy Alta",'Mapa final'!$AA$44="Moderado"),CONCATENATE("R6C",'Mapa final'!$O$44),"")</f>
        <v/>
      </c>
      <c r="AA11" s="40" t="str">
        <f>IF(AND('Mapa final'!$Y$45="Muy Alta",'Mapa final'!$AA$45="Moderado"),CONCATENATE("R6C",'Mapa final'!$O$45),"")</f>
        <v/>
      </c>
      <c r="AB11" s="38" t="str">
        <f>IF(AND('Mapa final'!$Y$40="Muy Alta",'Mapa final'!$AA$40="Mayor"),CONCATENATE("R6C",'Mapa final'!$O$40),"")</f>
        <v/>
      </c>
      <c r="AC11" s="39" t="str">
        <f>IF(AND('Mapa final'!$Y$41="Muy Alta",'Mapa final'!$AA$41="Mayor"),CONCATENATE("R6C",'Mapa final'!$O$41),"")</f>
        <v/>
      </c>
      <c r="AD11" s="44" t="str">
        <f>IF(AND('Mapa final'!$Y$42="Muy Alta",'Mapa final'!$AA$42="Mayor"),CONCATENATE("R6C",'Mapa final'!$O$42),"")</f>
        <v/>
      </c>
      <c r="AE11" s="44" t="str">
        <f>IF(AND('Mapa final'!$Y$43="Muy Alta",'Mapa final'!$AA$43="Mayor"),CONCATENATE("R6C",'Mapa final'!$O$43),"")</f>
        <v/>
      </c>
      <c r="AF11" s="44" t="str">
        <f>IF(AND('Mapa final'!$Y$44="Muy Alta",'Mapa final'!$AA$44="Mayor"),CONCATENATE("R6C",'Mapa final'!$O$44),"")</f>
        <v/>
      </c>
      <c r="AG11" s="40" t="str">
        <f>IF(AND('Mapa final'!$Y$45="Muy Alta",'Mapa final'!$AA$45="Mayor"),CONCATENATE("R6C",'Mapa final'!$O$45),"")</f>
        <v/>
      </c>
      <c r="AH11" s="41" t="str">
        <f>IF(AND('Mapa final'!$Y$40="Muy Alta",'Mapa final'!$AA$40="Catastrófico"),CONCATENATE("R6C",'Mapa final'!$O$40),"")</f>
        <v/>
      </c>
      <c r="AI11" s="42" t="str">
        <f>IF(AND('Mapa final'!$Y$41="Muy Alta",'Mapa final'!$AA$41="Catastrófico"),CONCATENATE("R6C",'Mapa final'!$O$41),"")</f>
        <v/>
      </c>
      <c r="AJ11" s="42" t="str">
        <f>IF(AND('Mapa final'!$Y$42="Muy Alta",'Mapa final'!$AA$42="Catastrófico"),CONCATENATE("R6C",'Mapa final'!$O$42),"")</f>
        <v/>
      </c>
      <c r="AK11" s="42" t="str">
        <f>IF(AND('Mapa final'!$Y$43="Muy Alta",'Mapa final'!$AA$43="Catastrófico"),CONCATENATE("R6C",'Mapa final'!$O$43),"")</f>
        <v/>
      </c>
      <c r="AL11" s="42" t="str">
        <f>IF(AND('Mapa final'!$Y$44="Muy Alta",'Mapa final'!$AA$44="Catastrófico"),CONCATENATE("R6C",'Mapa final'!$O$44),"")</f>
        <v/>
      </c>
      <c r="AM11" s="43" t="str">
        <f>IF(AND('Mapa final'!$Y$45="Muy Alta",'Mapa final'!$AA$45="Catastrófico"),CONCATENATE("R6C",'Mapa final'!$O$45),"")</f>
        <v/>
      </c>
      <c r="AN11" s="70"/>
      <c r="AO11" s="484"/>
      <c r="AP11" s="485"/>
      <c r="AQ11" s="485"/>
      <c r="AR11" s="485"/>
      <c r="AS11" s="485"/>
      <c r="AT11" s="486"/>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row>
    <row r="12" spans="1:91" ht="15" customHeight="1" x14ac:dyDescent="0.25">
      <c r="A12" s="70"/>
      <c r="B12" s="422"/>
      <c r="C12" s="422"/>
      <c r="D12" s="423"/>
      <c r="E12" s="463"/>
      <c r="F12" s="464"/>
      <c r="G12" s="464"/>
      <c r="H12" s="464"/>
      <c r="I12" s="465"/>
      <c r="J12" s="38" t="str">
        <f>IF(AND('Mapa final'!$Y$46="Muy Alta",'Mapa final'!$AA$46="Leve"),CONCATENATE("R7C",'Mapa final'!$O$46),"")</f>
        <v/>
      </c>
      <c r="K12" s="39" t="str">
        <f>IF(AND('Mapa final'!$Y$47="Muy Alta",'Mapa final'!$AA$47="Leve"),CONCATENATE("R7C",'Mapa final'!$O$47),"")</f>
        <v/>
      </c>
      <c r="L12" s="44" t="str">
        <f>IF(AND('Mapa final'!$Y$48="Muy Alta",'Mapa final'!$AA$48="Leve"),CONCATENATE("R7C",'Mapa final'!$O$48),"")</f>
        <v/>
      </c>
      <c r="M12" s="44" t="str">
        <f>IF(AND('Mapa final'!$Y$49="Muy Alta",'Mapa final'!$AA$49="Leve"),CONCATENATE("R7C",'Mapa final'!$O$49),"")</f>
        <v/>
      </c>
      <c r="N12" s="44" t="str">
        <f>IF(AND('Mapa final'!$Y$50="Muy Alta",'Mapa final'!$AA$50="Leve"),CONCATENATE("R7C",'Mapa final'!$O$50),"")</f>
        <v/>
      </c>
      <c r="O12" s="40" t="str">
        <f>IF(AND('Mapa final'!$Y$51="Muy Alta",'Mapa final'!$AA$51="Leve"),CONCATENATE("R7C",'Mapa final'!$O$51),"")</f>
        <v/>
      </c>
      <c r="P12" s="38" t="str">
        <f>IF(AND('Mapa final'!$Y$46="Muy Alta",'Mapa final'!$AA$46="Menor"),CONCATENATE("R7C",'Mapa final'!$O$46),"")</f>
        <v/>
      </c>
      <c r="Q12" s="39" t="str">
        <f>IF(AND('Mapa final'!$Y$47="Muy Alta",'Mapa final'!$AA$47="Menor"),CONCATENATE("R7C",'Mapa final'!$O$47),"")</f>
        <v/>
      </c>
      <c r="R12" s="44" t="str">
        <f>IF(AND('Mapa final'!$Y$48="Muy Alta",'Mapa final'!$AA$48="Menor"),CONCATENATE("R7C",'Mapa final'!$O$48),"")</f>
        <v/>
      </c>
      <c r="S12" s="44" t="str">
        <f>IF(AND('Mapa final'!$Y$49="Muy Alta",'Mapa final'!$AA$49="Menor"),CONCATENATE("R7C",'Mapa final'!$O$49),"")</f>
        <v/>
      </c>
      <c r="T12" s="44" t="str">
        <f>IF(AND('Mapa final'!$Y$50="Muy Alta",'Mapa final'!$AA$50="Menor"),CONCATENATE("R7C",'Mapa final'!$O$50),"")</f>
        <v/>
      </c>
      <c r="U12" s="40" t="str">
        <f>IF(AND('Mapa final'!$Y$51="Muy Alta",'Mapa final'!$AA$51="Menor"),CONCATENATE("R7C",'Mapa final'!$O$51),"")</f>
        <v/>
      </c>
      <c r="V12" s="38" t="str">
        <f>IF(AND('Mapa final'!$Y$46="Muy Alta",'Mapa final'!$AA$46="Moderado"),CONCATENATE("R7C",'Mapa final'!$O$46),"")</f>
        <v/>
      </c>
      <c r="W12" s="39" t="str">
        <f>IF(AND('Mapa final'!$Y$47="Muy Alta",'Mapa final'!$AA$47="Moderado"),CONCATENATE("R7C",'Mapa final'!$O$47),"")</f>
        <v/>
      </c>
      <c r="X12" s="44" t="str">
        <f>IF(AND('Mapa final'!$Y$48="Muy Alta",'Mapa final'!$AA$48="Moderado"),CONCATENATE("R7C",'Mapa final'!$O$48),"")</f>
        <v/>
      </c>
      <c r="Y12" s="44" t="str">
        <f>IF(AND('Mapa final'!$Y$49="Muy Alta",'Mapa final'!$AA$49="Moderado"),CONCATENATE("R7C",'Mapa final'!$O$49),"")</f>
        <v/>
      </c>
      <c r="Z12" s="44" t="str">
        <f>IF(AND('Mapa final'!$Y$50="Muy Alta",'Mapa final'!$AA$50="Moderado"),CONCATENATE("R7C",'Mapa final'!$O$50),"")</f>
        <v/>
      </c>
      <c r="AA12" s="40" t="str">
        <f>IF(AND('Mapa final'!$Y$51="Muy Alta",'Mapa final'!$AA$51="Moderado"),CONCATENATE("R7C",'Mapa final'!$O$51),"")</f>
        <v/>
      </c>
      <c r="AB12" s="38" t="str">
        <f>IF(AND('Mapa final'!$Y$46="Muy Alta",'Mapa final'!$AA$46="Mayor"),CONCATENATE("R7C",'Mapa final'!$O$46),"")</f>
        <v/>
      </c>
      <c r="AC12" s="39" t="str">
        <f>IF(AND('Mapa final'!$Y$47="Muy Alta",'Mapa final'!$AA$47="Mayor"),CONCATENATE("R7C",'Mapa final'!$O$47),"")</f>
        <v/>
      </c>
      <c r="AD12" s="44" t="str">
        <f>IF(AND('Mapa final'!$Y$48="Muy Alta",'Mapa final'!$AA$48="Mayor"),CONCATENATE("R7C",'Mapa final'!$O$48),"")</f>
        <v/>
      </c>
      <c r="AE12" s="44" t="str">
        <f>IF(AND('Mapa final'!$Y$49="Muy Alta",'Mapa final'!$AA$49="Mayor"),CONCATENATE("R7C",'Mapa final'!$O$49),"")</f>
        <v/>
      </c>
      <c r="AF12" s="44" t="str">
        <f>IF(AND('Mapa final'!$Y$50="Muy Alta",'Mapa final'!$AA$50="Mayor"),CONCATENATE("R7C",'Mapa final'!$O$50),"")</f>
        <v/>
      </c>
      <c r="AG12" s="40" t="str">
        <f>IF(AND('Mapa final'!$Y$51="Muy Alta",'Mapa final'!$AA$51="Mayor"),CONCATENATE("R7C",'Mapa final'!$O$51),"")</f>
        <v/>
      </c>
      <c r="AH12" s="41" t="str">
        <f>IF(AND('Mapa final'!$Y$46="Muy Alta",'Mapa final'!$AA$46="Catastrófico"),CONCATENATE("R7C",'Mapa final'!$O$46),"")</f>
        <v/>
      </c>
      <c r="AI12" s="42" t="str">
        <f>IF(AND('Mapa final'!$Y$47="Muy Alta",'Mapa final'!$AA$47="Catastrófico"),CONCATENATE("R7C",'Mapa final'!$O$47),"")</f>
        <v/>
      </c>
      <c r="AJ12" s="42" t="str">
        <f>IF(AND('Mapa final'!$Y$48="Muy Alta",'Mapa final'!$AA$48="Catastrófico"),CONCATENATE("R7C",'Mapa final'!$O$48),"")</f>
        <v/>
      </c>
      <c r="AK12" s="42" t="str">
        <f>IF(AND('Mapa final'!$Y$49="Muy Alta",'Mapa final'!$AA$49="Catastrófico"),CONCATENATE("R7C",'Mapa final'!$O$49),"")</f>
        <v/>
      </c>
      <c r="AL12" s="42" t="str">
        <f>IF(AND('Mapa final'!$Y$50="Muy Alta",'Mapa final'!$AA$50="Catastrófico"),CONCATENATE("R7C",'Mapa final'!$O$50),"")</f>
        <v/>
      </c>
      <c r="AM12" s="43" t="str">
        <f>IF(AND('Mapa final'!$Y$51="Muy Alta",'Mapa final'!$AA$51="Catastrófico"),CONCATENATE("R7C",'Mapa final'!$O$51),"")</f>
        <v/>
      </c>
      <c r="AN12" s="70"/>
      <c r="AO12" s="484"/>
      <c r="AP12" s="485"/>
      <c r="AQ12" s="485"/>
      <c r="AR12" s="485"/>
      <c r="AS12" s="485"/>
      <c r="AT12" s="486"/>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row>
    <row r="13" spans="1:91" ht="15" customHeight="1" x14ac:dyDescent="0.25">
      <c r="A13" s="70"/>
      <c r="B13" s="422"/>
      <c r="C13" s="422"/>
      <c r="D13" s="423"/>
      <c r="E13" s="463"/>
      <c r="F13" s="464"/>
      <c r="G13" s="464"/>
      <c r="H13" s="464"/>
      <c r="I13" s="465"/>
      <c r="J13" s="38" t="str">
        <f>IF(AND('Mapa final'!$Y$52="Muy Alta",'Mapa final'!$AA$52="Leve"),CONCATENATE("R8C",'Mapa final'!$O$52),"")</f>
        <v/>
      </c>
      <c r="K13" s="39" t="str">
        <f>IF(AND('Mapa final'!$Y$53="Muy Alta",'Mapa final'!$AA$53="Leve"),CONCATENATE("R8C",'Mapa final'!$O$53),"")</f>
        <v/>
      </c>
      <c r="L13" s="44" t="str">
        <f>IF(AND('Mapa final'!$Y$54="Muy Alta",'Mapa final'!$AA$54="Leve"),CONCATENATE("R8C",'Mapa final'!$O$54),"")</f>
        <v/>
      </c>
      <c r="M13" s="44" t="str">
        <f>IF(AND('Mapa final'!$Y$55="Muy Alta",'Mapa final'!$AA$55="Leve"),CONCATENATE("R8C",'Mapa final'!$O$55),"")</f>
        <v/>
      </c>
      <c r="N13" s="44" t="str">
        <f>IF(AND('Mapa final'!$Y$56="Muy Alta",'Mapa final'!$AA$56="Leve"),CONCATENATE("R8C",'Mapa final'!$O$56),"")</f>
        <v/>
      </c>
      <c r="O13" s="40" t="str">
        <f>IF(AND('Mapa final'!$Y$57="Muy Alta",'Mapa final'!$AA$57="Leve"),CONCATENATE("R8C",'Mapa final'!$O$57),"")</f>
        <v/>
      </c>
      <c r="P13" s="38" t="str">
        <f>IF(AND('Mapa final'!$Y$52="Muy Alta",'Mapa final'!$AA$52="Menor"),CONCATENATE("R8C",'Mapa final'!$O$52),"")</f>
        <v/>
      </c>
      <c r="Q13" s="39" t="str">
        <f>IF(AND('Mapa final'!$Y$53="Muy Alta",'Mapa final'!$AA$53="Menor"),CONCATENATE("R8C",'Mapa final'!$O$53),"")</f>
        <v/>
      </c>
      <c r="R13" s="44" t="str">
        <f>IF(AND('Mapa final'!$Y$54="Muy Alta",'Mapa final'!$AA$54="Menor"),CONCATENATE("R8C",'Mapa final'!$O$54),"")</f>
        <v/>
      </c>
      <c r="S13" s="44" t="str">
        <f>IF(AND('Mapa final'!$Y$55="Muy Alta",'Mapa final'!$AA$55="Menor"),CONCATENATE("R8C",'Mapa final'!$O$55),"")</f>
        <v/>
      </c>
      <c r="T13" s="44" t="str">
        <f>IF(AND('Mapa final'!$Y$56="Muy Alta",'Mapa final'!$AA$56="Menor"),CONCATENATE("R8C",'Mapa final'!$O$56),"")</f>
        <v/>
      </c>
      <c r="U13" s="40" t="str">
        <f>IF(AND('Mapa final'!$Y$57="Muy Alta",'Mapa final'!$AA$57="Menor"),CONCATENATE("R8C",'Mapa final'!$O$57),"")</f>
        <v/>
      </c>
      <c r="V13" s="38" t="str">
        <f>IF(AND('Mapa final'!$Y$52="Muy Alta",'Mapa final'!$AA$52="Moderado"),CONCATENATE("R8C",'Mapa final'!$O$52),"")</f>
        <v/>
      </c>
      <c r="W13" s="39" t="str">
        <f>IF(AND('Mapa final'!$Y$53="Muy Alta",'Mapa final'!$AA$53="Moderado"),CONCATENATE("R8C",'Mapa final'!$O$53),"")</f>
        <v/>
      </c>
      <c r="X13" s="44" t="str">
        <f>IF(AND('Mapa final'!$Y$54="Muy Alta",'Mapa final'!$AA$54="Moderado"),CONCATENATE("R8C",'Mapa final'!$O$54),"")</f>
        <v/>
      </c>
      <c r="Y13" s="44" t="str">
        <f>IF(AND('Mapa final'!$Y$55="Muy Alta",'Mapa final'!$AA$55="Moderado"),CONCATENATE("R8C",'Mapa final'!$O$55),"")</f>
        <v/>
      </c>
      <c r="Z13" s="44" t="str">
        <f>IF(AND('Mapa final'!$Y$56="Muy Alta",'Mapa final'!$AA$56="Moderado"),CONCATENATE("R8C",'Mapa final'!$O$56),"")</f>
        <v/>
      </c>
      <c r="AA13" s="40" t="str">
        <f>IF(AND('Mapa final'!$Y$57="Muy Alta",'Mapa final'!$AA$57="Moderado"),CONCATENATE("R8C",'Mapa final'!$O$57),"")</f>
        <v/>
      </c>
      <c r="AB13" s="38" t="str">
        <f>IF(AND('Mapa final'!$Y$52="Muy Alta",'Mapa final'!$AA$52="Mayor"),CONCATENATE("R8C",'Mapa final'!$O$52),"")</f>
        <v/>
      </c>
      <c r="AC13" s="39" t="str">
        <f>IF(AND('Mapa final'!$Y$53="Muy Alta",'Mapa final'!$AA$53="Mayor"),CONCATENATE("R8C",'Mapa final'!$O$53),"")</f>
        <v/>
      </c>
      <c r="AD13" s="44" t="str">
        <f>IF(AND('Mapa final'!$Y$54="Muy Alta",'Mapa final'!$AA$54="Mayor"),CONCATENATE("R8C",'Mapa final'!$O$54),"")</f>
        <v/>
      </c>
      <c r="AE13" s="44" t="str">
        <f>IF(AND('Mapa final'!$Y$55="Muy Alta",'Mapa final'!$AA$55="Mayor"),CONCATENATE("R8C",'Mapa final'!$O$55),"")</f>
        <v/>
      </c>
      <c r="AF13" s="44" t="str">
        <f>IF(AND('Mapa final'!$Y$56="Muy Alta",'Mapa final'!$AA$56="Mayor"),CONCATENATE("R8C",'Mapa final'!$O$56),"")</f>
        <v/>
      </c>
      <c r="AG13" s="40" t="str">
        <f>IF(AND('Mapa final'!$Y$57="Muy Alta",'Mapa final'!$AA$57="Mayor"),CONCATENATE("R8C",'Mapa final'!$O$57),"")</f>
        <v/>
      </c>
      <c r="AH13" s="41" t="str">
        <f>IF(AND('Mapa final'!$Y$52="Muy Alta",'Mapa final'!$AA$52="Catastrófico"),CONCATENATE("R8C",'Mapa final'!$O$52),"")</f>
        <v/>
      </c>
      <c r="AI13" s="42" t="str">
        <f>IF(AND('Mapa final'!$Y$53="Muy Alta",'Mapa final'!$AA$53="Catastrófico"),CONCATENATE("R8C",'Mapa final'!$O$53),"")</f>
        <v/>
      </c>
      <c r="AJ13" s="42" t="str">
        <f>IF(AND('Mapa final'!$Y$54="Muy Alta",'Mapa final'!$AA$54="Catastrófico"),CONCATENATE("R8C",'Mapa final'!$O$54),"")</f>
        <v/>
      </c>
      <c r="AK13" s="42" t="str">
        <f>IF(AND('Mapa final'!$Y$55="Muy Alta",'Mapa final'!$AA$55="Catastrófico"),CONCATENATE("R8C",'Mapa final'!$O$55),"")</f>
        <v/>
      </c>
      <c r="AL13" s="42" t="str">
        <f>IF(AND('Mapa final'!$Y$56="Muy Alta",'Mapa final'!$AA$56="Catastrófico"),CONCATENATE("R8C",'Mapa final'!$O$56),"")</f>
        <v/>
      </c>
      <c r="AM13" s="43" t="str">
        <f>IF(AND('Mapa final'!$Y$57="Muy Alta",'Mapa final'!$AA$57="Catastrófico"),CONCATENATE("R8C",'Mapa final'!$O$57),"")</f>
        <v/>
      </c>
      <c r="AN13" s="70"/>
      <c r="AO13" s="484"/>
      <c r="AP13" s="485"/>
      <c r="AQ13" s="485"/>
      <c r="AR13" s="485"/>
      <c r="AS13" s="485"/>
      <c r="AT13" s="486"/>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row>
    <row r="14" spans="1:91" ht="15" customHeight="1" x14ac:dyDescent="0.25">
      <c r="A14" s="70"/>
      <c r="B14" s="422"/>
      <c r="C14" s="422"/>
      <c r="D14" s="423"/>
      <c r="E14" s="463"/>
      <c r="F14" s="464"/>
      <c r="G14" s="464"/>
      <c r="H14" s="464"/>
      <c r="I14" s="465"/>
      <c r="J14" s="38" t="str">
        <f>IF(AND('Mapa final'!$Y$58="Muy Alta",'Mapa final'!$AA$58="Leve"),CONCATENATE("R9C",'Mapa final'!$O$58),"")</f>
        <v/>
      </c>
      <c r="K14" s="39" t="str">
        <f>IF(AND('Mapa final'!$Y$59="Muy Alta",'Mapa final'!$AA$59="Leve"),CONCATENATE("R9C",'Mapa final'!$O$59),"")</f>
        <v/>
      </c>
      <c r="L14" s="44" t="str">
        <f>IF(AND('Mapa final'!$Y$60="Muy Alta",'Mapa final'!$AA$60="Leve"),CONCATENATE("R9C",'Mapa final'!$O$60),"")</f>
        <v/>
      </c>
      <c r="M14" s="44" t="str">
        <f>IF(AND('Mapa final'!$Y$61="Muy Alta",'Mapa final'!$AA$61="Leve"),CONCATENATE("R9C",'Mapa final'!$O$61),"")</f>
        <v/>
      </c>
      <c r="N14" s="44" t="str">
        <f>IF(AND('Mapa final'!$Y$62="Muy Alta",'Mapa final'!$AA$62="Leve"),CONCATENATE("R9C",'Mapa final'!$O$62),"")</f>
        <v/>
      </c>
      <c r="O14" s="40" t="str">
        <f>IF(AND('Mapa final'!$Y$63="Muy Alta",'Mapa final'!$AA$63="Leve"),CONCATENATE("R9C",'Mapa final'!$O$63),"")</f>
        <v/>
      </c>
      <c r="P14" s="38" t="str">
        <f>IF(AND('Mapa final'!$Y$58="Muy Alta",'Mapa final'!$AA$58="Menor"),CONCATENATE("R9C",'Mapa final'!$O$58),"")</f>
        <v/>
      </c>
      <c r="Q14" s="39" t="str">
        <f>IF(AND('Mapa final'!$Y$59="Muy Alta",'Mapa final'!$AA$59="Menor"),CONCATENATE("R9C",'Mapa final'!$O$59),"")</f>
        <v/>
      </c>
      <c r="R14" s="44" t="str">
        <f>IF(AND('Mapa final'!$Y$60="Muy Alta",'Mapa final'!$AA$60="Menor"),CONCATENATE("R9C",'Mapa final'!$O$60),"")</f>
        <v/>
      </c>
      <c r="S14" s="44" t="str">
        <f>IF(AND('Mapa final'!$Y$61="Muy Alta",'Mapa final'!$AA$61="Menor"),CONCATENATE("R9C",'Mapa final'!$O$61),"")</f>
        <v/>
      </c>
      <c r="T14" s="44" t="str">
        <f>IF(AND('Mapa final'!$Y$62="Muy Alta",'Mapa final'!$AA$62="Menor"),CONCATENATE("R9C",'Mapa final'!$O$62),"")</f>
        <v/>
      </c>
      <c r="U14" s="40" t="str">
        <f>IF(AND('Mapa final'!$Y$63="Muy Alta",'Mapa final'!$AA$63="Menor"),CONCATENATE("R9C",'Mapa final'!$O$63),"")</f>
        <v/>
      </c>
      <c r="V14" s="38" t="str">
        <f>IF(AND('Mapa final'!$Y$58="Muy Alta",'Mapa final'!$AA$58="Moderado"),CONCATENATE("R9C",'Mapa final'!$O$58),"")</f>
        <v/>
      </c>
      <c r="W14" s="39" t="str">
        <f>IF(AND('Mapa final'!$Y$59="Muy Alta",'Mapa final'!$AA$59="Moderado"),CONCATENATE("R9C",'Mapa final'!$O$59),"")</f>
        <v/>
      </c>
      <c r="X14" s="44" t="str">
        <f>IF(AND('Mapa final'!$Y$60="Muy Alta",'Mapa final'!$AA$60="Moderado"),CONCATENATE("R9C",'Mapa final'!$O$60),"")</f>
        <v/>
      </c>
      <c r="Y14" s="44" t="str">
        <f>IF(AND('Mapa final'!$Y$61="Muy Alta",'Mapa final'!$AA$61="Moderado"),CONCATENATE("R9C",'Mapa final'!$O$61),"")</f>
        <v/>
      </c>
      <c r="Z14" s="44" t="str">
        <f>IF(AND('Mapa final'!$Y$62="Muy Alta",'Mapa final'!$AA$62="Moderado"),CONCATENATE("R9C",'Mapa final'!$O$62),"")</f>
        <v/>
      </c>
      <c r="AA14" s="40" t="str">
        <f>IF(AND('Mapa final'!$Y$63="Muy Alta",'Mapa final'!$AA$63="Moderado"),CONCATENATE("R9C",'Mapa final'!$O$63),"")</f>
        <v/>
      </c>
      <c r="AB14" s="38" t="str">
        <f>IF(AND('Mapa final'!$Y$58="Muy Alta",'Mapa final'!$AA$58="Mayor"),CONCATENATE("R9C",'Mapa final'!$O$58),"")</f>
        <v/>
      </c>
      <c r="AC14" s="39" t="str">
        <f>IF(AND('Mapa final'!$Y$59="Muy Alta",'Mapa final'!$AA$59="Mayor"),CONCATENATE("R9C",'Mapa final'!$O$59),"")</f>
        <v/>
      </c>
      <c r="AD14" s="44" t="str">
        <f>IF(AND('Mapa final'!$Y$60="Muy Alta",'Mapa final'!$AA$60="Mayor"),CONCATENATE("R9C",'Mapa final'!$O$60),"")</f>
        <v/>
      </c>
      <c r="AE14" s="44" t="str">
        <f>IF(AND('Mapa final'!$Y$61="Muy Alta",'Mapa final'!$AA$61="Mayor"),CONCATENATE("R9C",'Mapa final'!$O$61),"")</f>
        <v/>
      </c>
      <c r="AF14" s="44" t="str">
        <f>IF(AND('Mapa final'!$Y$62="Muy Alta",'Mapa final'!$AA$62="Mayor"),CONCATENATE("R9C",'Mapa final'!$O$62),"")</f>
        <v/>
      </c>
      <c r="AG14" s="40" t="str">
        <f>IF(AND('Mapa final'!$Y$63="Muy Alta",'Mapa final'!$AA$63="Mayor"),CONCATENATE("R9C",'Mapa final'!$O$63),"")</f>
        <v/>
      </c>
      <c r="AH14" s="41" t="str">
        <f>IF(AND('Mapa final'!$Y$58="Muy Alta",'Mapa final'!$AA$58="Catastrófico"),CONCATENATE("R9C",'Mapa final'!$O$58),"")</f>
        <v/>
      </c>
      <c r="AI14" s="42" t="str">
        <f>IF(AND('Mapa final'!$Y$59="Muy Alta",'Mapa final'!$AA$59="Catastrófico"),CONCATENATE("R9C",'Mapa final'!$O$59),"")</f>
        <v/>
      </c>
      <c r="AJ14" s="42" t="str">
        <f>IF(AND('Mapa final'!$Y$60="Muy Alta",'Mapa final'!$AA$60="Catastrófico"),CONCATENATE("R9C",'Mapa final'!$O$60),"")</f>
        <v/>
      </c>
      <c r="AK14" s="42" t="str">
        <f>IF(AND('Mapa final'!$Y$61="Muy Alta",'Mapa final'!$AA$61="Catastrófico"),CONCATENATE("R9C",'Mapa final'!$O$61),"")</f>
        <v/>
      </c>
      <c r="AL14" s="42" t="str">
        <f>IF(AND('Mapa final'!$Y$62="Muy Alta",'Mapa final'!$AA$62="Catastrófico"),CONCATENATE("R9C",'Mapa final'!$O$62),"")</f>
        <v/>
      </c>
      <c r="AM14" s="43" t="str">
        <f>IF(AND('Mapa final'!$Y$63="Muy Alta",'Mapa final'!$AA$63="Catastrófico"),CONCATENATE("R9C",'Mapa final'!$O$63),"")</f>
        <v/>
      </c>
      <c r="AN14" s="70"/>
      <c r="AO14" s="484"/>
      <c r="AP14" s="485"/>
      <c r="AQ14" s="485"/>
      <c r="AR14" s="485"/>
      <c r="AS14" s="485"/>
      <c r="AT14" s="486"/>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row>
    <row r="15" spans="1:91" ht="15.75" customHeight="1" thickBot="1" x14ac:dyDescent="0.3">
      <c r="A15" s="70"/>
      <c r="B15" s="422"/>
      <c r="C15" s="422"/>
      <c r="D15" s="423"/>
      <c r="E15" s="466"/>
      <c r="F15" s="467"/>
      <c r="G15" s="467"/>
      <c r="H15" s="467"/>
      <c r="I15" s="468"/>
      <c r="J15" s="45" t="str">
        <f>IF(AND('Mapa final'!$Y$64="Muy Alta",'Mapa final'!$AA$64="Leve"),CONCATENATE("R10C",'Mapa final'!$O$64),"")</f>
        <v/>
      </c>
      <c r="K15" s="46" t="str">
        <f>IF(AND('Mapa final'!$Y$65="Muy Alta",'Mapa final'!$AA$65="Leve"),CONCATENATE("R10C",'Mapa final'!$O$65),"")</f>
        <v/>
      </c>
      <c r="L15" s="46" t="str">
        <f>IF(AND('Mapa final'!$Y$66="Muy Alta",'Mapa final'!$AA$66="Leve"),CONCATENATE("R10C",'Mapa final'!$O$66),"")</f>
        <v/>
      </c>
      <c r="M15" s="46" t="str">
        <f>IF(AND('Mapa final'!$Y$67="Muy Alta",'Mapa final'!$AA$67="Leve"),CONCATENATE("R10C",'Mapa final'!$O$67),"")</f>
        <v/>
      </c>
      <c r="N15" s="46" t="str">
        <f>IF(AND('Mapa final'!$Y$68="Muy Alta",'Mapa final'!$AA$68="Leve"),CONCATENATE("R10C",'Mapa final'!$O$68),"")</f>
        <v/>
      </c>
      <c r="O15" s="47" t="str">
        <f>IF(AND('Mapa final'!$Y$69="Muy Alta",'Mapa final'!$AA$69="Leve"),CONCATENATE("R10C",'Mapa final'!$O$69),"")</f>
        <v/>
      </c>
      <c r="P15" s="38" t="str">
        <f>IF(AND('Mapa final'!$Y$64="Muy Alta",'Mapa final'!$AA$64="Menor"),CONCATENATE("R10C",'Mapa final'!$O$64),"")</f>
        <v/>
      </c>
      <c r="Q15" s="39" t="str">
        <f>IF(AND('Mapa final'!$Y$65="Muy Alta",'Mapa final'!$AA$65="Menor"),CONCATENATE("R10C",'Mapa final'!$O$65),"")</f>
        <v/>
      </c>
      <c r="R15" s="39" t="str">
        <f>IF(AND('Mapa final'!$Y$66="Muy Alta",'Mapa final'!$AA$66="Menor"),CONCATENATE("R10C",'Mapa final'!$O$66),"")</f>
        <v/>
      </c>
      <c r="S15" s="39" t="str">
        <f>IF(AND('Mapa final'!$Y$67="Muy Alta",'Mapa final'!$AA$67="Menor"),CONCATENATE("R10C",'Mapa final'!$O$67),"")</f>
        <v/>
      </c>
      <c r="T15" s="39" t="str">
        <f>IF(AND('Mapa final'!$Y$68="Muy Alta",'Mapa final'!$AA$68="Menor"),CONCATENATE("R10C",'Mapa final'!$O$68),"")</f>
        <v/>
      </c>
      <c r="U15" s="40" t="str">
        <f>IF(AND('Mapa final'!$Y$69="Muy Alta",'Mapa final'!$AA$69="Menor"),CONCATENATE("R10C",'Mapa final'!$O$69),"")</f>
        <v/>
      </c>
      <c r="V15" s="45" t="str">
        <f>IF(AND('Mapa final'!$Y$64="Muy Alta",'Mapa final'!$AA$64="Moderado"),CONCATENATE("R10C",'Mapa final'!$O$64),"")</f>
        <v/>
      </c>
      <c r="W15" s="46" t="str">
        <f>IF(AND('Mapa final'!$Y$65="Muy Alta",'Mapa final'!$AA$65="Moderado"),CONCATENATE("R10C",'Mapa final'!$O$65),"")</f>
        <v/>
      </c>
      <c r="X15" s="46" t="str">
        <f>IF(AND('Mapa final'!$Y$66="Muy Alta",'Mapa final'!$AA$66="Moderado"),CONCATENATE("R10C",'Mapa final'!$O$66),"")</f>
        <v/>
      </c>
      <c r="Y15" s="46" t="str">
        <f>IF(AND('Mapa final'!$Y$67="Muy Alta",'Mapa final'!$AA$67="Moderado"),CONCATENATE("R10C",'Mapa final'!$O$67),"")</f>
        <v/>
      </c>
      <c r="Z15" s="46" t="str">
        <f>IF(AND('Mapa final'!$Y$68="Muy Alta",'Mapa final'!$AA$68="Moderado"),CONCATENATE("R10C",'Mapa final'!$O$68),"")</f>
        <v/>
      </c>
      <c r="AA15" s="47" t="str">
        <f>IF(AND('Mapa final'!$Y$69="Muy Alta",'Mapa final'!$AA$69="Moderado"),CONCATENATE("R10C",'Mapa final'!$O$69),"")</f>
        <v/>
      </c>
      <c r="AB15" s="38" t="str">
        <f>IF(AND('Mapa final'!$Y$64="Muy Alta",'Mapa final'!$AA$64="Mayor"),CONCATENATE("R10C",'Mapa final'!$O$64),"")</f>
        <v/>
      </c>
      <c r="AC15" s="39" t="str">
        <f>IF(AND('Mapa final'!$Y$65="Muy Alta",'Mapa final'!$AA$65="Mayor"),CONCATENATE("R10C",'Mapa final'!$O$65),"")</f>
        <v/>
      </c>
      <c r="AD15" s="39" t="str">
        <f>IF(AND('Mapa final'!$Y$66="Muy Alta",'Mapa final'!$AA$66="Mayor"),CONCATENATE("R10C",'Mapa final'!$O$66),"")</f>
        <v/>
      </c>
      <c r="AE15" s="39" t="str">
        <f>IF(AND('Mapa final'!$Y$67="Muy Alta",'Mapa final'!$AA$67="Mayor"),CONCATENATE("R10C",'Mapa final'!$O$67),"")</f>
        <v/>
      </c>
      <c r="AF15" s="39" t="str">
        <f>IF(AND('Mapa final'!$Y$68="Muy Alta",'Mapa final'!$AA$68="Mayor"),CONCATENATE("R10C",'Mapa final'!$O$68),"")</f>
        <v/>
      </c>
      <c r="AG15" s="40" t="str">
        <f>IF(AND('Mapa final'!$Y$69="Muy Alta",'Mapa final'!$AA$69="Mayor"),CONCATENATE("R10C",'Mapa final'!$O$69),"")</f>
        <v/>
      </c>
      <c r="AH15" s="48" t="str">
        <f>IF(AND('Mapa final'!$Y$64="Muy Alta",'Mapa final'!$AA$64="Catastrófico"),CONCATENATE("R10C",'Mapa final'!$O$64),"")</f>
        <v/>
      </c>
      <c r="AI15" s="49" t="str">
        <f>IF(AND('Mapa final'!$Y$65="Muy Alta",'Mapa final'!$AA$65="Catastrófico"),CONCATENATE("R10C",'Mapa final'!$O$65),"")</f>
        <v/>
      </c>
      <c r="AJ15" s="49" t="str">
        <f>IF(AND('Mapa final'!$Y$66="Muy Alta",'Mapa final'!$AA$66="Catastrófico"),CONCATENATE("R10C",'Mapa final'!$O$66),"")</f>
        <v/>
      </c>
      <c r="AK15" s="49" t="str">
        <f>IF(AND('Mapa final'!$Y$67="Muy Alta",'Mapa final'!$AA$67="Catastrófico"),CONCATENATE("R10C",'Mapa final'!$O$67),"")</f>
        <v/>
      </c>
      <c r="AL15" s="49" t="str">
        <f>IF(AND('Mapa final'!$Y$68="Muy Alta",'Mapa final'!$AA$68="Catastrófico"),CONCATENATE("R10C",'Mapa final'!$O$68),"")</f>
        <v/>
      </c>
      <c r="AM15" s="50" t="str">
        <f>IF(AND('Mapa final'!$Y$69="Muy Alta",'Mapa final'!$AA$69="Catastrófico"),CONCATENATE("R10C",'Mapa final'!$O$69),"")</f>
        <v/>
      </c>
      <c r="AN15" s="70"/>
      <c r="AO15" s="487"/>
      <c r="AP15" s="488"/>
      <c r="AQ15" s="488"/>
      <c r="AR15" s="488"/>
      <c r="AS15" s="488"/>
      <c r="AT15" s="489"/>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row>
    <row r="16" spans="1:91" ht="15" customHeight="1" x14ac:dyDescent="0.25">
      <c r="A16" s="70"/>
      <c r="B16" s="422"/>
      <c r="C16" s="422"/>
      <c r="D16" s="423"/>
      <c r="E16" s="460" t="s">
        <v>115</v>
      </c>
      <c r="F16" s="461"/>
      <c r="G16" s="461"/>
      <c r="H16" s="461"/>
      <c r="I16" s="461"/>
      <c r="J16" s="51" t="str">
        <f>IF(AND('Mapa final'!$Y$10="Alta",'Mapa final'!$AA$10="Leve"),CONCATENATE("R1C",'Mapa final'!$O$10),"")</f>
        <v/>
      </c>
      <c r="K16" s="52" t="str">
        <f>IF(AND('Mapa final'!$Y$11="Alta",'Mapa final'!$AA$11="Leve"),CONCATENATE("R1C",'Mapa final'!$O$11),"")</f>
        <v/>
      </c>
      <c r="L16" s="52" t="str">
        <f>IF(AND('Mapa final'!$Y$12="Alta",'Mapa final'!$AA$12="Leve"),CONCATENATE("R1C",'Mapa final'!$O$12),"")</f>
        <v/>
      </c>
      <c r="M16" s="52" t="str">
        <f>IF(AND('Mapa final'!$Y$13="Alta",'Mapa final'!$AA$13="Leve"),CONCATENATE("R1C",'Mapa final'!$O$13),"")</f>
        <v/>
      </c>
      <c r="N16" s="52" t="str">
        <f>IF(AND('Mapa final'!$Y$14="Alta",'Mapa final'!$AA$14="Leve"),CONCATENATE("R1C",'Mapa final'!$O$14),"")</f>
        <v/>
      </c>
      <c r="O16" s="53" t="str">
        <f>IF(AND('Mapa final'!$Y$15="Alta",'Mapa final'!$AA$15="Leve"),CONCATENATE("R1C",'Mapa final'!$O$15),"")</f>
        <v/>
      </c>
      <c r="P16" s="51" t="str">
        <f>IF(AND('Mapa final'!$Y$10="Alta",'Mapa final'!$AA$10="Menor"),CONCATENATE("R1C",'Mapa final'!$O$10),"")</f>
        <v/>
      </c>
      <c r="Q16" s="52" t="str">
        <f>IF(AND('Mapa final'!$Y$11="Alta",'Mapa final'!$AA$11="Menor"),CONCATENATE("R1C",'Mapa final'!$O$11),"")</f>
        <v/>
      </c>
      <c r="R16" s="52" t="str">
        <f>IF(AND('Mapa final'!$Y$12="Alta",'Mapa final'!$AA$12="Menor"),CONCATENATE("R1C",'Mapa final'!$O$12),"")</f>
        <v/>
      </c>
      <c r="S16" s="52" t="str">
        <f>IF(AND('Mapa final'!$Y$13="Alta",'Mapa final'!$AA$13="Menor"),CONCATENATE("R1C",'Mapa final'!$O$13),"")</f>
        <v/>
      </c>
      <c r="T16" s="52" t="str">
        <f>IF(AND('Mapa final'!$Y$14="Alta",'Mapa final'!$AA$14="Menor"),CONCATENATE("R1C",'Mapa final'!$O$14),"")</f>
        <v/>
      </c>
      <c r="U16" s="53" t="str">
        <f>IF(AND('Mapa final'!$Y$15="Alta",'Mapa final'!$AA$15="Menor"),CONCATENATE("R1C",'Mapa final'!$O$15),"")</f>
        <v/>
      </c>
      <c r="V16" s="32" t="str">
        <f>IF(AND('Mapa final'!$Y$10="Alta",'Mapa final'!$AA$10="Moderado"),CONCATENATE("R1C",'Mapa final'!$O$10),"")</f>
        <v/>
      </c>
      <c r="W16" s="33" t="str">
        <f>IF(AND('Mapa final'!$Y$11="Alta",'Mapa final'!$AA$11="Moderado"),CONCATENATE("R1C",'Mapa final'!$O$11),"")</f>
        <v/>
      </c>
      <c r="X16" s="33" t="str">
        <f>IF(AND('Mapa final'!$Y$12="Alta",'Mapa final'!$AA$12="Moderado"),CONCATENATE("R1C",'Mapa final'!$O$12),"")</f>
        <v/>
      </c>
      <c r="Y16" s="33" t="str">
        <f>IF(AND('Mapa final'!$Y$13="Alta",'Mapa final'!$AA$13="Moderado"),CONCATENATE("R1C",'Mapa final'!$O$13),"")</f>
        <v/>
      </c>
      <c r="Z16" s="33" t="str">
        <f>IF(AND('Mapa final'!$Y$14="Alta",'Mapa final'!$AA$14="Moderado"),CONCATENATE("R1C",'Mapa final'!$O$14),"")</f>
        <v/>
      </c>
      <c r="AA16" s="34" t="str">
        <f>IF(AND('Mapa final'!$Y$15="Alta",'Mapa final'!$AA$15="Moderado"),CONCATENATE("R1C",'Mapa final'!$O$15),"")</f>
        <v/>
      </c>
      <c r="AB16" s="32" t="str">
        <f>IF(AND('Mapa final'!$Y$10="Alta",'Mapa final'!$AA$10="Mayor"),CONCATENATE("R1C",'Mapa final'!$O$10),"")</f>
        <v/>
      </c>
      <c r="AC16" s="33" t="str">
        <f>IF(AND('Mapa final'!$Y$11="Alta",'Mapa final'!$AA$11="Mayor"),CONCATENATE("R1C",'Mapa final'!$O$11),"")</f>
        <v/>
      </c>
      <c r="AD16" s="33" t="str">
        <f>IF(AND('Mapa final'!$Y$12="Alta",'Mapa final'!$AA$12="Mayor"),CONCATENATE("R1C",'Mapa final'!$O$12),"")</f>
        <v/>
      </c>
      <c r="AE16" s="33" t="str">
        <f>IF(AND('Mapa final'!$Y$13="Alta",'Mapa final'!$AA$13="Mayor"),CONCATENATE("R1C",'Mapa final'!$O$13),"")</f>
        <v/>
      </c>
      <c r="AF16" s="33" t="str">
        <f>IF(AND('Mapa final'!$Y$14="Alta",'Mapa final'!$AA$14="Mayor"),CONCATENATE("R1C",'Mapa final'!$O$14),"")</f>
        <v/>
      </c>
      <c r="AG16" s="34" t="str">
        <f>IF(AND('Mapa final'!$Y$15="Alta",'Mapa final'!$AA$15="Mayor"),CONCATENATE("R1C",'Mapa final'!$O$15),"")</f>
        <v/>
      </c>
      <c r="AH16" s="35" t="str">
        <f>IF(AND('Mapa final'!$Y$10="Alta",'Mapa final'!$AA$10="Catastrófico"),CONCATENATE("R1C",'Mapa final'!$O$10),"")</f>
        <v/>
      </c>
      <c r="AI16" s="36" t="str">
        <f>IF(AND('Mapa final'!$Y$11="Alta",'Mapa final'!$AA$11="Catastrófico"),CONCATENATE("R1C",'Mapa final'!$O$11),"")</f>
        <v/>
      </c>
      <c r="AJ16" s="36" t="str">
        <f>IF(AND('Mapa final'!$Y$12="Alta",'Mapa final'!$AA$12="Catastrófico"),CONCATENATE("R1C",'Mapa final'!$O$12),"")</f>
        <v/>
      </c>
      <c r="AK16" s="36" t="str">
        <f>IF(AND('Mapa final'!$Y$13="Alta",'Mapa final'!$AA$13="Catastrófico"),CONCATENATE("R1C",'Mapa final'!$O$13),"")</f>
        <v/>
      </c>
      <c r="AL16" s="36" t="str">
        <f>IF(AND('Mapa final'!$Y$14="Alta",'Mapa final'!$AA$14="Catastrófico"),CONCATENATE("R1C",'Mapa final'!$O$14),"")</f>
        <v/>
      </c>
      <c r="AM16" s="37" t="str">
        <f>IF(AND('Mapa final'!$Y$15="Alta",'Mapa final'!$AA$15="Catastrófico"),CONCATENATE("R1C",'Mapa final'!$O$15),"")</f>
        <v/>
      </c>
      <c r="AN16" s="70"/>
      <c r="AO16" s="470" t="s">
        <v>80</v>
      </c>
      <c r="AP16" s="471"/>
      <c r="AQ16" s="471"/>
      <c r="AR16" s="471"/>
      <c r="AS16" s="471"/>
      <c r="AT16" s="472"/>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row>
    <row r="17" spans="1:76" ht="15" customHeight="1" x14ac:dyDescent="0.25">
      <c r="A17" s="70"/>
      <c r="B17" s="422"/>
      <c r="C17" s="422"/>
      <c r="D17" s="423"/>
      <c r="E17" s="479"/>
      <c r="F17" s="480"/>
      <c r="G17" s="480"/>
      <c r="H17" s="480"/>
      <c r="I17" s="480"/>
      <c r="J17" s="54" t="str">
        <f>IF(AND('Mapa final'!$Y$16="Alta",'Mapa final'!$AA$16="Leve"),CONCATENATE("R2C",'Mapa final'!$O$16),"")</f>
        <v/>
      </c>
      <c r="K17" s="55" t="str">
        <f>IF(AND('Mapa final'!$Y$17="Alta",'Mapa final'!$AA$17="Leve"),CONCATENATE("R2C",'Mapa final'!$O$17),"")</f>
        <v/>
      </c>
      <c r="L17" s="55" t="str">
        <f>IF(AND('Mapa final'!$Y$18="Alta",'Mapa final'!$AA$18="Leve"),CONCATENATE("R2C",'Mapa final'!$O$18),"")</f>
        <v/>
      </c>
      <c r="M17" s="55" t="str">
        <f>IF(AND('Mapa final'!$Y$19="Alta",'Mapa final'!$AA$19="Leve"),CONCATENATE("R2C",'Mapa final'!$O$19),"")</f>
        <v/>
      </c>
      <c r="N17" s="55" t="str">
        <f>IF(AND('Mapa final'!$Y$20="Alta",'Mapa final'!$AA$20="Leve"),CONCATENATE("R2C",'Mapa final'!$O$20),"")</f>
        <v/>
      </c>
      <c r="O17" s="56" t="str">
        <f>IF(AND('Mapa final'!$Y$21="Alta",'Mapa final'!$AA$21="Leve"),CONCATENATE("R2C",'Mapa final'!$O$21),"")</f>
        <v/>
      </c>
      <c r="P17" s="54" t="str">
        <f>IF(AND('Mapa final'!$Y$16="Alta",'Mapa final'!$AA$16="Menor"),CONCATENATE("R2C",'Mapa final'!$O$16),"")</f>
        <v/>
      </c>
      <c r="Q17" s="55" t="str">
        <f>IF(AND('Mapa final'!$Y$17="Alta",'Mapa final'!$AA$17="Menor"),CONCATENATE("R2C",'Mapa final'!$O$17),"")</f>
        <v/>
      </c>
      <c r="R17" s="55" t="str">
        <f>IF(AND('Mapa final'!$Y$18="Alta",'Mapa final'!$AA$18="Menor"),CONCATENATE("R2C",'Mapa final'!$O$18),"")</f>
        <v/>
      </c>
      <c r="S17" s="55" t="str">
        <f>IF(AND('Mapa final'!$Y$19="Alta",'Mapa final'!$AA$19="Menor"),CONCATENATE("R2C",'Mapa final'!$O$19),"")</f>
        <v/>
      </c>
      <c r="T17" s="55" t="str">
        <f>IF(AND('Mapa final'!$Y$20="Alta",'Mapa final'!$AA$20="Menor"),CONCATENATE("R2C",'Mapa final'!$O$20),"")</f>
        <v/>
      </c>
      <c r="U17" s="56" t="str">
        <f>IF(AND('Mapa final'!$Y$21="Alta",'Mapa final'!$AA$21="Menor"),CONCATENATE("R2C",'Mapa final'!$O$21),"")</f>
        <v/>
      </c>
      <c r="V17" s="38" t="str">
        <f>IF(AND('Mapa final'!$Y$16="Alta",'Mapa final'!$AA$16="Moderado"),CONCATENATE("R2C",'Mapa final'!$O$16),"")</f>
        <v/>
      </c>
      <c r="W17" s="39" t="str">
        <f>IF(AND('Mapa final'!$Y$17="Alta",'Mapa final'!$AA$17="Moderado"),CONCATENATE("R2C",'Mapa final'!$O$17),"")</f>
        <v/>
      </c>
      <c r="X17" s="39" t="str">
        <f>IF(AND('Mapa final'!$Y$18="Alta",'Mapa final'!$AA$18="Moderado"),CONCATENATE("R2C",'Mapa final'!$O$18),"")</f>
        <v/>
      </c>
      <c r="Y17" s="39" t="str">
        <f>IF(AND('Mapa final'!$Y$19="Alta",'Mapa final'!$AA$19="Moderado"),CONCATENATE("R2C",'Mapa final'!$O$19),"")</f>
        <v/>
      </c>
      <c r="Z17" s="39" t="str">
        <f>IF(AND('Mapa final'!$Y$20="Alta",'Mapa final'!$AA$20="Moderado"),CONCATENATE("R2C",'Mapa final'!$O$20),"")</f>
        <v/>
      </c>
      <c r="AA17" s="40" t="str">
        <f>IF(AND('Mapa final'!$Y$21="Alta",'Mapa final'!$AA$21="Moderado"),CONCATENATE("R2C",'Mapa final'!$O$21),"")</f>
        <v/>
      </c>
      <c r="AB17" s="38" t="str">
        <f>IF(AND('Mapa final'!$Y$16="Alta",'Mapa final'!$AA$16="Mayor"),CONCATENATE("R2C",'Mapa final'!$O$16),"")</f>
        <v/>
      </c>
      <c r="AC17" s="39" t="str">
        <f>IF(AND('Mapa final'!$Y$17="Alta",'Mapa final'!$AA$17="Mayor"),CONCATENATE("R2C",'Mapa final'!$O$17),"")</f>
        <v/>
      </c>
      <c r="AD17" s="39" t="str">
        <f>IF(AND('Mapa final'!$Y$18="Alta",'Mapa final'!$AA$18="Mayor"),CONCATENATE("R2C",'Mapa final'!$O$18),"")</f>
        <v/>
      </c>
      <c r="AE17" s="39" t="str">
        <f>IF(AND('Mapa final'!$Y$19="Alta",'Mapa final'!$AA$19="Mayor"),CONCATENATE("R2C",'Mapa final'!$O$19),"")</f>
        <v/>
      </c>
      <c r="AF17" s="39" t="str">
        <f>IF(AND('Mapa final'!$Y$20="Alta",'Mapa final'!$AA$20="Mayor"),CONCATENATE("R2C",'Mapa final'!$O$20),"")</f>
        <v/>
      </c>
      <c r="AG17" s="40" t="str">
        <f>IF(AND('Mapa final'!$Y$21="Alta",'Mapa final'!$AA$21="Mayor"),CONCATENATE("R2C",'Mapa final'!$O$21),"")</f>
        <v/>
      </c>
      <c r="AH17" s="41" t="str">
        <f>IF(AND('Mapa final'!$Y$16="Alta",'Mapa final'!$AA$16="Catastrófico"),CONCATENATE("R2C",'Mapa final'!$O$16),"")</f>
        <v/>
      </c>
      <c r="AI17" s="42" t="str">
        <f>IF(AND('Mapa final'!$Y$17="Alta",'Mapa final'!$AA$17="Catastrófico"),CONCATENATE("R2C",'Mapa final'!$O$17),"")</f>
        <v/>
      </c>
      <c r="AJ17" s="42" t="str">
        <f>IF(AND('Mapa final'!$Y$18="Alta",'Mapa final'!$AA$18="Catastrófico"),CONCATENATE("R2C",'Mapa final'!$O$18),"")</f>
        <v/>
      </c>
      <c r="AK17" s="42" t="str">
        <f>IF(AND('Mapa final'!$Y$19="Alta",'Mapa final'!$AA$19="Catastrófico"),CONCATENATE("R2C",'Mapa final'!$O$19),"")</f>
        <v/>
      </c>
      <c r="AL17" s="42" t="str">
        <f>IF(AND('Mapa final'!$Y$20="Alta",'Mapa final'!$AA$20="Catastrófico"),CONCATENATE("R2C",'Mapa final'!$O$20),"")</f>
        <v/>
      </c>
      <c r="AM17" s="43" t="str">
        <f>IF(AND('Mapa final'!$Y$21="Alta",'Mapa final'!$AA$21="Catastrófico"),CONCATENATE("R2C",'Mapa final'!$O$21),"")</f>
        <v/>
      </c>
      <c r="AN17" s="70"/>
      <c r="AO17" s="473"/>
      <c r="AP17" s="474"/>
      <c r="AQ17" s="474"/>
      <c r="AR17" s="474"/>
      <c r="AS17" s="474"/>
      <c r="AT17" s="475"/>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row>
    <row r="18" spans="1:76" ht="15" customHeight="1" x14ac:dyDescent="0.25">
      <c r="A18" s="70"/>
      <c r="B18" s="422"/>
      <c r="C18" s="422"/>
      <c r="D18" s="423"/>
      <c r="E18" s="463"/>
      <c r="F18" s="464"/>
      <c r="G18" s="464"/>
      <c r="H18" s="464"/>
      <c r="I18" s="480"/>
      <c r="J18" s="54" t="str">
        <f>IF(AND('Mapa final'!$Y$22="Alta",'Mapa final'!$AA$22="Leve"),CONCATENATE("R3C",'Mapa final'!$O$22),"")</f>
        <v/>
      </c>
      <c r="K18" s="55" t="str">
        <f>IF(AND('Mapa final'!$Y$23="Alta",'Mapa final'!$AA$23="Leve"),CONCATENATE("R3C",'Mapa final'!$O$23),"")</f>
        <v/>
      </c>
      <c r="L18" s="55" t="str">
        <f>IF(AND('Mapa final'!$Y$24="Alta",'Mapa final'!$AA$24="Leve"),CONCATENATE("R3C",'Mapa final'!$O$24),"")</f>
        <v/>
      </c>
      <c r="M18" s="55" t="str">
        <f>IF(AND('Mapa final'!$Y$25="Alta",'Mapa final'!$AA$25="Leve"),CONCATENATE("R3C",'Mapa final'!$O$25),"")</f>
        <v/>
      </c>
      <c r="N18" s="55" t="str">
        <f>IF(AND('Mapa final'!$Y$26="Alta",'Mapa final'!$AA$26="Leve"),CONCATENATE("R3C",'Mapa final'!$O$26),"")</f>
        <v/>
      </c>
      <c r="O18" s="56" t="str">
        <f>IF(AND('Mapa final'!$Y$27="Alta",'Mapa final'!$AA$27="Leve"),CONCATENATE("R3C",'Mapa final'!$O$27),"")</f>
        <v/>
      </c>
      <c r="P18" s="54" t="str">
        <f>IF(AND('Mapa final'!$Y$22="Alta",'Mapa final'!$AA$22="Menor"),CONCATENATE("R3C",'Mapa final'!$O$22),"")</f>
        <v/>
      </c>
      <c r="Q18" s="55" t="str">
        <f>IF(AND('Mapa final'!$Y$23="Alta",'Mapa final'!$AA$23="Menor"),CONCATENATE("R3C",'Mapa final'!$O$23),"")</f>
        <v/>
      </c>
      <c r="R18" s="55" t="str">
        <f>IF(AND('Mapa final'!$Y$24="Alta",'Mapa final'!$AA$24="Menor"),CONCATENATE("R3C",'Mapa final'!$O$24),"")</f>
        <v/>
      </c>
      <c r="S18" s="55" t="str">
        <f>IF(AND('Mapa final'!$Y$25="Alta",'Mapa final'!$AA$25="Menor"),CONCATENATE("R3C",'Mapa final'!$O$25),"")</f>
        <v/>
      </c>
      <c r="T18" s="55" t="str">
        <f>IF(AND('Mapa final'!$Y$26="Alta",'Mapa final'!$AA$26="Menor"),CONCATENATE("R3C",'Mapa final'!$O$26),"")</f>
        <v/>
      </c>
      <c r="U18" s="56" t="str">
        <f>IF(AND('Mapa final'!$Y$27="Alta",'Mapa final'!$AA$27="Menor"),CONCATENATE("R3C",'Mapa final'!$O$27),"")</f>
        <v/>
      </c>
      <c r="V18" s="38" t="str">
        <f>IF(AND('Mapa final'!$Y$22="Alta",'Mapa final'!$AA$22="Moderado"),CONCATENATE("R3C",'Mapa final'!$O$22),"")</f>
        <v/>
      </c>
      <c r="W18" s="39" t="str">
        <f>IF(AND('Mapa final'!$Y$23="Alta",'Mapa final'!$AA$23="Moderado"),CONCATENATE("R3C",'Mapa final'!$O$23),"")</f>
        <v/>
      </c>
      <c r="X18" s="39" t="str">
        <f>IF(AND('Mapa final'!$Y$24="Alta",'Mapa final'!$AA$24="Moderado"),CONCATENATE("R3C",'Mapa final'!$O$24),"")</f>
        <v/>
      </c>
      <c r="Y18" s="39" t="str">
        <f>IF(AND('Mapa final'!$Y$25="Alta",'Mapa final'!$AA$25="Moderado"),CONCATENATE("R3C",'Mapa final'!$O$25),"")</f>
        <v/>
      </c>
      <c r="Z18" s="39" t="str">
        <f>IF(AND('Mapa final'!$Y$26="Alta",'Mapa final'!$AA$26="Moderado"),CONCATENATE("R3C",'Mapa final'!$O$26),"")</f>
        <v/>
      </c>
      <c r="AA18" s="40" t="str">
        <f>IF(AND('Mapa final'!$Y$27="Alta",'Mapa final'!$AA$27="Moderado"),CONCATENATE("R3C",'Mapa final'!$O$27),"")</f>
        <v/>
      </c>
      <c r="AB18" s="38" t="str">
        <f>IF(AND('Mapa final'!$Y$22="Alta",'Mapa final'!$AA$22="Mayor"),CONCATENATE("R3C",'Mapa final'!$O$22),"")</f>
        <v/>
      </c>
      <c r="AC18" s="39" t="str">
        <f>IF(AND('Mapa final'!$Y$23="Alta",'Mapa final'!$AA$23="Mayor"),CONCATENATE("R3C",'Mapa final'!$O$23),"")</f>
        <v/>
      </c>
      <c r="AD18" s="39" t="str">
        <f>IF(AND('Mapa final'!$Y$24="Alta",'Mapa final'!$AA$24="Mayor"),CONCATENATE("R3C",'Mapa final'!$O$24),"")</f>
        <v/>
      </c>
      <c r="AE18" s="39" t="str">
        <f>IF(AND('Mapa final'!$Y$25="Alta",'Mapa final'!$AA$25="Mayor"),CONCATENATE("R3C",'Mapa final'!$O$25),"")</f>
        <v/>
      </c>
      <c r="AF18" s="39" t="str">
        <f>IF(AND('Mapa final'!$Y$26="Alta",'Mapa final'!$AA$26="Mayor"),CONCATENATE("R3C",'Mapa final'!$O$26),"")</f>
        <v/>
      </c>
      <c r="AG18" s="40" t="str">
        <f>IF(AND('Mapa final'!$Y$27="Alta",'Mapa final'!$AA$27="Mayor"),CONCATENATE("R3C",'Mapa final'!$O$27),"")</f>
        <v/>
      </c>
      <c r="AH18" s="41" t="str">
        <f>IF(AND('Mapa final'!$Y$22="Alta",'Mapa final'!$AA$22="Catastrófico"),CONCATENATE("R3C",'Mapa final'!$O$22),"")</f>
        <v/>
      </c>
      <c r="AI18" s="42" t="str">
        <f>IF(AND('Mapa final'!$Y$23="Alta",'Mapa final'!$AA$23="Catastrófico"),CONCATENATE("R3C",'Mapa final'!$O$23),"")</f>
        <v/>
      </c>
      <c r="AJ18" s="42" t="str">
        <f>IF(AND('Mapa final'!$Y$24="Alta",'Mapa final'!$AA$24="Catastrófico"),CONCATENATE("R3C",'Mapa final'!$O$24),"")</f>
        <v/>
      </c>
      <c r="AK18" s="42" t="str">
        <f>IF(AND('Mapa final'!$Y$25="Alta",'Mapa final'!$AA$25="Catastrófico"),CONCATENATE("R3C",'Mapa final'!$O$25),"")</f>
        <v/>
      </c>
      <c r="AL18" s="42" t="str">
        <f>IF(AND('Mapa final'!$Y$26="Alta",'Mapa final'!$AA$26="Catastrófico"),CONCATENATE("R3C",'Mapa final'!$O$26),"")</f>
        <v/>
      </c>
      <c r="AM18" s="43" t="str">
        <f>IF(AND('Mapa final'!$Y$27="Alta",'Mapa final'!$AA$27="Catastrófico"),CONCATENATE("R3C",'Mapa final'!$O$27),"")</f>
        <v/>
      </c>
      <c r="AN18" s="70"/>
      <c r="AO18" s="473"/>
      <c r="AP18" s="474"/>
      <c r="AQ18" s="474"/>
      <c r="AR18" s="474"/>
      <c r="AS18" s="474"/>
      <c r="AT18" s="475"/>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row>
    <row r="19" spans="1:76" ht="15" customHeight="1" x14ac:dyDescent="0.25">
      <c r="A19" s="70"/>
      <c r="B19" s="422"/>
      <c r="C19" s="422"/>
      <c r="D19" s="423"/>
      <c r="E19" s="463"/>
      <c r="F19" s="464"/>
      <c r="G19" s="464"/>
      <c r="H19" s="464"/>
      <c r="I19" s="480"/>
      <c r="J19" s="54" t="str">
        <f>IF(AND('Mapa final'!$Y$28="Alta",'Mapa final'!$AA$28="Leve"),CONCATENATE("R4C",'Mapa final'!$O$28),"")</f>
        <v/>
      </c>
      <c r="K19" s="55" t="str">
        <f>IF(AND('Mapa final'!$Y$29="Alta",'Mapa final'!$AA$29="Leve"),CONCATENATE("R4C",'Mapa final'!$O$29),"")</f>
        <v/>
      </c>
      <c r="L19" s="55" t="str">
        <f>IF(AND('Mapa final'!$Y$30="Alta",'Mapa final'!$AA$30="Leve"),CONCATENATE("R4C",'Mapa final'!$O$30),"")</f>
        <v/>
      </c>
      <c r="M19" s="55" t="str">
        <f>IF(AND('Mapa final'!$Y$31="Alta",'Mapa final'!$AA$31="Leve"),CONCATENATE("R4C",'Mapa final'!$O$31),"")</f>
        <v/>
      </c>
      <c r="N19" s="55" t="str">
        <f>IF(AND('Mapa final'!$Y$32="Alta",'Mapa final'!$AA$32="Leve"),CONCATENATE("R4C",'Mapa final'!$O$32),"")</f>
        <v/>
      </c>
      <c r="O19" s="56" t="str">
        <f>IF(AND('Mapa final'!$Y$33="Alta",'Mapa final'!$AA$33="Leve"),CONCATENATE("R4C",'Mapa final'!$O$33),"")</f>
        <v/>
      </c>
      <c r="P19" s="54" t="str">
        <f>IF(AND('Mapa final'!$Y$28="Alta",'Mapa final'!$AA$28="Menor"),CONCATENATE("R4C",'Mapa final'!$O$28),"")</f>
        <v/>
      </c>
      <c r="Q19" s="55" t="str">
        <f>IF(AND('Mapa final'!$Y$29="Alta",'Mapa final'!$AA$29="Menor"),CONCATENATE("R4C",'Mapa final'!$O$29),"")</f>
        <v/>
      </c>
      <c r="R19" s="55" t="str">
        <f>IF(AND('Mapa final'!$Y$30="Alta",'Mapa final'!$AA$30="Menor"),CONCATENATE("R4C",'Mapa final'!$O$30),"")</f>
        <v/>
      </c>
      <c r="S19" s="55" t="str">
        <f>IF(AND('Mapa final'!$Y$31="Alta",'Mapa final'!$AA$31="Menor"),CONCATENATE("R4C",'Mapa final'!$O$31),"")</f>
        <v/>
      </c>
      <c r="T19" s="55" t="str">
        <f>IF(AND('Mapa final'!$Y$32="Alta",'Mapa final'!$AA$32="Menor"),CONCATENATE("R4C",'Mapa final'!$O$32),"")</f>
        <v/>
      </c>
      <c r="U19" s="56" t="str">
        <f>IF(AND('Mapa final'!$Y$33="Alta",'Mapa final'!$AA$33="Menor"),CONCATENATE("R4C",'Mapa final'!$O$33),"")</f>
        <v/>
      </c>
      <c r="V19" s="38" t="str">
        <f>IF(AND('Mapa final'!$Y$28="Alta",'Mapa final'!$AA$28="Moderado"),CONCATENATE("R4C",'Mapa final'!$O$28),"")</f>
        <v/>
      </c>
      <c r="W19" s="39" t="str">
        <f>IF(AND('Mapa final'!$Y$29="Alta",'Mapa final'!$AA$29="Moderado"),CONCATENATE("R4C",'Mapa final'!$O$29),"")</f>
        <v/>
      </c>
      <c r="X19" s="44" t="str">
        <f>IF(AND('Mapa final'!$Y$30="Alta",'Mapa final'!$AA$30="Moderado"),CONCATENATE("R4C",'Mapa final'!$O$30),"")</f>
        <v/>
      </c>
      <c r="Y19" s="44" t="str">
        <f>IF(AND('Mapa final'!$Y$31="Alta",'Mapa final'!$AA$31="Moderado"),CONCATENATE("R4C",'Mapa final'!$O$31),"")</f>
        <v/>
      </c>
      <c r="Z19" s="44" t="str">
        <f>IF(AND('Mapa final'!$Y$32="Alta",'Mapa final'!$AA$32="Moderado"),CONCATENATE("R4C",'Mapa final'!$O$32),"")</f>
        <v/>
      </c>
      <c r="AA19" s="40" t="str">
        <f>IF(AND('Mapa final'!$Y$33="Alta",'Mapa final'!$AA$33="Moderado"),CONCATENATE("R4C",'Mapa final'!$O$33),"")</f>
        <v/>
      </c>
      <c r="AB19" s="38" t="str">
        <f>IF(AND('Mapa final'!$Y$28="Alta",'Mapa final'!$AA$28="Mayor"),CONCATENATE("R4C",'Mapa final'!$O$28),"")</f>
        <v/>
      </c>
      <c r="AC19" s="39" t="str">
        <f>IF(AND('Mapa final'!$Y$29="Alta",'Mapa final'!$AA$29="Mayor"),CONCATENATE("R4C",'Mapa final'!$O$29),"")</f>
        <v/>
      </c>
      <c r="AD19" s="44" t="str">
        <f>IF(AND('Mapa final'!$Y$30="Alta",'Mapa final'!$AA$30="Mayor"),CONCATENATE("R4C",'Mapa final'!$O$30),"")</f>
        <v/>
      </c>
      <c r="AE19" s="44" t="str">
        <f>IF(AND('Mapa final'!$Y$31="Alta",'Mapa final'!$AA$31="Mayor"),CONCATENATE("R4C",'Mapa final'!$O$31),"")</f>
        <v/>
      </c>
      <c r="AF19" s="44" t="str">
        <f>IF(AND('Mapa final'!$Y$32="Alta",'Mapa final'!$AA$32="Mayor"),CONCATENATE("R4C",'Mapa final'!$O$32),"")</f>
        <v/>
      </c>
      <c r="AG19" s="40" t="str">
        <f>IF(AND('Mapa final'!$Y$33="Alta",'Mapa final'!$AA$33="Mayor"),CONCATENATE("R4C",'Mapa final'!$O$33),"")</f>
        <v/>
      </c>
      <c r="AH19" s="41" t="str">
        <f>IF(AND('Mapa final'!$Y$28="Alta",'Mapa final'!$AA$28="Catastrófico"),CONCATENATE("R4C",'Mapa final'!$O$28),"")</f>
        <v/>
      </c>
      <c r="AI19" s="42" t="str">
        <f>IF(AND('Mapa final'!$Y$29="Alta",'Mapa final'!$AA$29="Catastrófico"),CONCATENATE("R4C",'Mapa final'!$O$29),"")</f>
        <v/>
      </c>
      <c r="AJ19" s="42" t="str">
        <f>IF(AND('Mapa final'!$Y$30="Alta",'Mapa final'!$AA$30="Catastrófico"),CONCATENATE("R4C",'Mapa final'!$O$30),"")</f>
        <v/>
      </c>
      <c r="AK19" s="42" t="str">
        <f>IF(AND('Mapa final'!$Y$31="Alta",'Mapa final'!$AA$31="Catastrófico"),CONCATENATE("R4C",'Mapa final'!$O$31),"")</f>
        <v/>
      </c>
      <c r="AL19" s="42" t="str">
        <f>IF(AND('Mapa final'!$Y$32="Alta",'Mapa final'!$AA$32="Catastrófico"),CONCATENATE("R4C",'Mapa final'!$O$32),"")</f>
        <v/>
      </c>
      <c r="AM19" s="43" t="str">
        <f>IF(AND('Mapa final'!$Y$33="Alta",'Mapa final'!$AA$33="Catastrófico"),CONCATENATE("R4C",'Mapa final'!$O$33),"")</f>
        <v/>
      </c>
      <c r="AN19" s="70"/>
      <c r="AO19" s="473"/>
      <c r="AP19" s="474"/>
      <c r="AQ19" s="474"/>
      <c r="AR19" s="474"/>
      <c r="AS19" s="474"/>
      <c r="AT19" s="475"/>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row>
    <row r="20" spans="1:76" ht="15" customHeight="1" x14ac:dyDescent="0.25">
      <c r="A20" s="70"/>
      <c r="B20" s="422"/>
      <c r="C20" s="422"/>
      <c r="D20" s="423"/>
      <c r="E20" s="463"/>
      <c r="F20" s="464"/>
      <c r="G20" s="464"/>
      <c r="H20" s="464"/>
      <c r="I20" s="480"/>
      <c r="J20" s="54" t="str">
        <f>IF(AND('Mapa final'!$Y$34="Alta",'Mapa final'!$AA$34="Leve"),CONCATENATE("R5C",'Mapa final'!$O$34),"")</f>
        <v/>
      </c>
      <c r="K20" s="55" t="str">
        <f>IF(AND('Mapa final'!$Y$35="Alta",'Mapa final'!$AA$35="Leve"),CONCATENATE("R5C",'Mapa final'!$O$35),"")</f>
        <v/>
      </c>
      <c r="L20" s="55" t="str">
        <f>IF(AND('Mapa final'!$Y$36="Alta",'Mapa final'!$AA$36="Leve"),CONCATENATE("R5C",'Mapa final'!$O$36),"")</f>
        <v/>
      </c>
      <c r="M20" s="55" t="str">
        <f>IF(AND('Mapa final'!$Y$37="Alta",'Mapa final'!$AA$37="Leve"),CONCATENATE("R5C",'Mapa final'!$O$37),"")</f>
        <v/>
      </c>
      <c r="N20" s="55" t="str">
        <f>IF(AND('Mapa final'!$Y$38="Alta",'Mapa final'!$AA$38="Leve"),CONCATENATE("R5C",'Mapa final'!$O$38),"")</f>
        <v/>
      </c>
      <c r="O20" s="56" t="str">
        <f>IF(AND('Mapa final'!$Y$39="Alta",'Mapa final'!$AA$39="Leve"),CONCATENATE("R5C",'Mapa final'!$O$39),"")</f>
        <v/>
      </c>
      <c r="P20" s="54" t="str">
        <f>IF(AND('Mapa final'!$Y$34="Alta",'Mapa final'!$AA$34="Menor"),CONCATENATE("R5C",'Mapa final'!$O$34),"")</f>
        <v/>
      </c>
      <c r="Q20" s="55" t="str">
        <f>IF(AND('Mapa final'!$Y$35="Alta",'Mapa final'!$AA$35="Menor"),CONCATENATE("R5C",'Mapa final'!$O$35),"")</f>
        <v/>
      </c>
      <c r="R20" s="55" t="str">
        <f>IF(AND('Mapa final'!$Y$36="Alta",'Mapa final'!$AA$36="Menor"),CONCATENATE("R5C",'Mapa final'!$O$36),"")</f>
        <v/>
      </c>
      <c r="S20" s="55" t="str">
        <f>IF(AND('Mapa final'!$Y$37="Alta",'Mapa final'!$AA$37="Menor"),CONCATENATE("R5C",'Mapa final'!$O$37),"")</f>
        <v/>
      </c>
      <c r="T20" s="55" t="str">
        <f>IF(AND('Mapa final'!$Y$38="Alta",'Mapa final'!$AA$38="Menor"),CONCATENATE("R5C",'Mapa final'!$O$38),"")</f>
        <v/>
      </c>
      <c r="U20" s="56" t="str">
        <f>IF(AND('Mapa final'!$Y$39="Alta",'Mapa final'!$AA$39="Menor"),CONCATENATE("R5C",'Mapa final'!$O$39),"")</f>
        <v/>
      </c>
      <c r="V20" s="38" t="str">
        <f>IF(AND('Mapa final'!$Y$34="Alta",'Mapa final'!$AA$34="Moderado"),CONCATENATE("R5C",'Mapa final'!$O$34),"")</f>
        <v/>
      </c>
      <c r="W20" s="39" t="str">
        <f>IF(AND('Mapa final'!$Y$35="Alta",'Mapa final'!$AA$35="Moderado"),CONCATENATE("R5C",'Mapa final'!$O$35),"")</f>
        <v/>
      </c>
      <c r="X20" s="44" t="str">
        <f>IF(AND('Mapa final'!$Y$36="Alta",'Mapa final'!$AA$36="Moderado"),CONCATENATE("R5C",'Mapa final'!$O$36),"")</f>
        <v/>
      </c>
      <c r="Y20" s="44" t="str">
        <f>IF(AND('Mapa final'!$Y$37="Alta",'Mapa final'!$AA$37="Moderado"),CONCATENATE("R5C",'Mapa final'!$O$37),"")</f>
        <v/>
      </c>
      <c r="Z20" s="44" t="str">
        <f>IF(AND('Mapa final'!$Y$38="Alta",'Mapa final'!$AA$38="Moderado"),CONCATENATE("R5C",'Mapa final'!$O$38),"")</f>
        <v/>
      </c>
      <c r="AA20" s="40" t="str">
        <f>IF(AND('Mapa final'!$Y$39="Alta",'Mapa final'!$AA$39="Moderado"),CONCATENATE("R5C",'Mapa final'!$O$39),"")</f>
        <v/>
      </c>
      <c r="AB20" s="38" t="str">
        <f>IF(AND('Mapa final'!$Y$34="Alta",'Mapa final'!$AA$34="Mayor"),CONCATENATE("R5C",'Mapa final'!$O$34),"")</f>
        <v/>
      </c>
      <c r="AC20" s="39" t="str">
        <f>IF(AND('Mapa final'!$Y$35="Alta",'Mapa final'!$AA$35="Mayor"),CONCATENATE("R5C",'Mapa final'!$O$35),"")</f>
        <v/>
      </c>
      <c r="AD20" s="44" t="str">
        <f>IF(AND('Mapa final'!$Y$36="Alta",'Mapa final'!$AA$36="Mayor"),CONCATENATE("R5C",'Mapa final'!$O$36),"")</f>
        <v/>
      </c>
      <c r="AE20" s="44" t="str">
        <f>IF(AND('Mapa final'!$Y$37="Alta",'Mapa final'!$AA$37="Mayor"),CONCATENATE("R5C",'Mapa final'!$O$37),"")</f>
        <v/>
      </c>
      <c r="AF20" s="44" t="str">
        <f>IF(AND('Mapa final'!$Y$38="Alta",'Mapa final'!$AA$38="Mayor"),CONCATENATE("R5C",'Mapa final'!$O$38),"")</f>
        <v/>
      </c>
      <c r="AG20" s="40" t="str">
        <f>IF(AND('Mapa final'!$Y$39="Alta",'Mapa final'!$AA$39="Mayor"),CONCATENATE("R5C",'Mapa final'!$O$39),"")</f>
        <v/>
      </c>
      <c r="AH20" s="41" t="str">
        <f>IF(AND('Mapa final'!$Y$34="Alta",'Mapa final'!$AA$34="Catastrófico"),CONCATENATE("R5C",'Mapa final'!$O$34),"")</f>
        <v/>
      </c>
      <c r="AI20" s="42" t="str">
        <f>IF(AND('Mapa final'!$Y$35="Alta",'Mapa final'!$AA$35="Catastrófico"),CONCATENATE("R5C",'Mapa final'!$O$35),"")</f>
        <v/>
      </c>
      <c r="AJ20" s="42" t="str">
        <f>IF(AND('Mapa final'!$Y$36="Alta",'Mapa final'!$AA$36="Catastrófico"),CONCATENATE("R5C",'Mapa final'!$O$36),"")</f>
        <v/>
      </c>
      <c r="AK20" s="42" t="str">
        <f>IF(AND('Mapa final'!$Y$37="Alta",'Mapa final'!$AA$37="Catastrófico"),CONCATENATE("R5C",'Mapa final'!$O$37),"")</f>
        <v/>
      </c>
      <c r="AL20" s="42" t="str">
        <f>IF(AND('Mapa final'!$Y$38="Alta",'Mapa final'!$AA$38="Catastrófico"),CONCATENATE("R5C",'Mapa final'!$O$38),"")</f>
        <v/>
      </c>
      <c r="AM20" s="43" t="str">
        <f>IF(AND('Mapa final'!$Y$39="Alta",'Mapa final'!$AA$39="Catastrófico"),CONCATENATE("R5C",'Mapa final'!$O$39),"")</f>
        <v/>
      </c>
      <c r="AN20" s="70"/>
      <c r="AO20" s="473"/>
      <c r="AP20" s="474"/>
      <c r="AQ20" s="474"/>
      <c r="AR20" s="474"/>
      <c r="AS20" s="474"/>
      <c r="AT20" s="475"/>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row>
    <row r="21" spans="1:76" ht="15" customHeight="1" x14ac:dyDescent="0.25">
      <c r="A21" s="70"/>
      <c r="B21" s="422"/>
      <c r="C21" s="422"/>
      <c r="D21" s="423"/>
      <c r="E21" s="463"/>
      <c r="F21" s="464"/>
      <c r="G21" s="464"/>
      <c r="H21" s="464"/>
      <c r="I21" s="480"/>
      <c r="J21" s="54" t="str">
        <f>IF(AND('Mapa final'!$Y$40="Alta",'Mapa final'!$AA$40="Leve"),CONCATENATE("R6C",'Mapa final'!$O$40),"")</f>
        <v/>
      </c>
      <c r="K21" s="55" t="str">
        <f>IF(AND('Mapa final'!$Y$41="Alta",'Mapa final'!$AA$41="Leve"),CONCATENATE("R6C",'Mapa final'!$O$41),"")</f>
        <v/>
      </c>
      <c r="L21" s="55" t="str">
        <f>IF(AND('Mapa final'!$Y$42="Alta",'Mapa final'!$AA$42="Leve"),CONCATENATE("R6C",'Mapa final'!$O$42),"")</f>
        <v/>
      </c>
      <c r="M21" s="55" t="str">
        <f>IF(AND('Mapa final'!$Y$43="Alta",'Mapa final'!$AA$43="Leve"),CONCATENATE("R6C",'Mapa final'!$O$43),"")</f>
        <v/>
      </c>
      <c r="N21" s="55" t="str">
        <f>IF(AND('Mapa final'!$Y$44="Alta",'Mapa final'!$AA$44="Leve"),CONCATENATE("R6C",'Mapa final'!$O$44),"")</f>
        <v/>
      </c>
      <c r="O21" s="56" t="str">
        <f>IF(AND('Mapa final'!$Y$45="Alta",'Mapa final'!$AA$45="Leve"),CONCATENATE("R6C",'Mapa final'!$O$45),"")</f>
        <v/>
      </c>
      <c r="P21" s="54" t="str">
        <f>IF(AND('Mapa final'!$Y$40="Alta",'Mapa final'!$AA$40="Menor"),CONCATENATE("R6C",'Mapa final'!$O$40),"")</f>
        <v/>
      </c>
      <c r="Q21" s="55" t="str">
        <f>IF(AND('Mapa final'!$Y$41="Alta",'Mapa final'!$AA$41="Menor"),CONCATENATE("R6C",'Mapa final'!$O$41),"")</f>
        <v/>
      </c>
      <c r="R21" s="55" t="str">
        <f>IF(AND('Mapa final'!$Y$42="Alta",'Mapa final'!$AA$42="Menor"),CONCATENATE("R6C",'Mapa final'!$O$42),"")</f>
        <v/>
      </c>
      <c r="S21" s="55" t="str">
        <f>IF(AND('Mapa final'!$Y$43="Alta",'Mapa final'!$AA$43="Menor"),CONCATENATE("R6C",'Mapa final'!$O$43),"")</f>
        <v/>
      </c>
      <c r="T21" s="55" t="str">
        <f>IF(AND('Mapa final'!$Y$44="Alta",'Mapa final'!$AA$44="Menor"),CONCATENATE("R6C",'Mapa final'!$O$44),"")</f>
        <v/>
      </c>
      <c r="U21" s="56" t="str">
        <f>IF(AND('Mapa final'!$Y$45="Alta",'Mapa final'!$AA$45="Menor"),CONCATENATE("R6C",'Mapa final'!$O$45),"")</f>
        <v/>
      </c>
      <c r="V21" s="38" t="str">
        <f>IF(AND('Mapa final'!$Y$40="Alta",'Mapa final'!$AA$40="Moderado"),CONCATENATE("R6C",'Mapa final'!$O$40),"")</f>
        <v/>
      </c>
      <c r="W21" s="39" t="str">
        <f>IF(AND('Mapa final'!$Y$41="Alta",'Mapa final'!$AA$41="Moderado"),CONCATENATE("R6C",'Mapa final'!$O$41),"")</f>
        <v/>
      </c>
      <c r="X21" s="44" t="str">
        <f>IF(AND('Mapa final'!$Y$42="Alta",'Mapa final'!$AA$42="Moderado"),CONCATENATE("R6C",'Mapa final'!$O$42),"")</f>
        <v/>
      </c>
      <c r="Y21" s="44" t="str">
        <f>IF(AND('Mapa final'!$Y$43="Alta",'Mapa final'!$AA$43="Moderado"),CONCATENATE("R6C",'Mapa final'!$O$43),"")</f>
        <v/>
      </c>
      <c r="Z21" s="44" t="str">
        <f>IF(AND('Mapa final'!$Y$44="Alta",'Mapa final'!$AA$44="Moderado"),CONCATENATE("R6C",'Mapa final'!$O$44),"")</f>
        <v/>
      </c>
      <c r="AA21" s="40" t="str">
        <f>IF(AND('Mapa final'!$Y$45="Alta",'Mapa final'!$AA$45="Moderado"),CONCATENATE("R6C",'Mapa final'!$O$45),"")</f>
        <v/>
      </c>
      <c r="AB21" s="38" t="str">
        <f>IF(AND('Mapa final'!$Y$40="Alta",'Mapa final'!$AA$40="Mayor"),CONCATENATE("R6C",'Mapa final'!$O$40),"")</f>
        <v/>
      </c>
      <c r="AC21" s="39" t="str">
        <f>IF(AND('Mapa final'!$Y$41="Alta",'Mapa final'!$AA$41="Mayor"),CONCATENATE("R6C",'Mapa final'!$O$41),"")</f>
        <v/>
      </c>
      <c r="AD21" s="44" t="str">
        <f>IF(AND('Mapa final'!$Y$42="Alta",'Mapa final'!$AA$42="Mayor"),CONCATENATE("R6C",'Mapa final'!$O$42),"")</f>
        <v/>
      </c>
      <c r="AE21" s="44" t="str">
        <f>IF(AND('Mapa final'!$Y$43="Alta",'Mapa final'!$AA$43="Mayor"),CONCATENATE("R6C",'Mapa final'!$O$43),"")</f>
        <v/>
      </c>
      <c r="AF21" s="44" t="str">
        <f>IF(AND('Mapa final'!$Y$44="Alta",'Mapa final'!$AA$44="Mayor"),CONCATENATE("R6C",'Mapa final'!$O$44),"")</f>
        <v/>
      </c>
      <c r="AG21" s="40" t="str">
        <f>IF(AND('Mapa final'!$Y$45="Alta",'Mapa final'!$AA$45="Mayor"),CONCATENATE("R6C",'Mapa final'!$O$45),"")</f>
        <v/>
      </c>
      <c r="AH21" s="41" t="str">
        <f>IF(AND('Mapa final'!$Y$40="Alta",'Mapa final'!$AA$40="Catastrófico"),CONCATENATE("R6C",'Mapa final'!$O$40),"")</f>
        <v/>
      </c>
      <c r="AI21" s="42" t="str">
        <f>IF(AND('Mapa final'!$Y$41="Alta",'Mapa final'!$AA$41="Catastrófico"),CONCATENATE("R6C",'Mapa final'!$O$41),"")</f>
        <v/>
      </c>
      <c r="AJ21" s="42" t="str">
        <f>IF(AND('Mapa final'!$Y$42="Alta",'Mapa final'!$AA$42="Catastrófico"),CONCATENATE("R6C",'Mapa final'!$O$42),"")</f>
        <v/>
      </c>
      <c r="AK21" s="42" t="str">
        <f>IF(AND('Mapa final'!$Y$43="Alta",'Mapa final'!$AA$43="Catastrófico"),CONCATENATE("R6C",'Mapa final'!$O$43),"")</f>
        <v/>
      </c>
      <c r="AL21" s="42" t="str">
        <f>IF(AND('Mapa final'!$Y$44="Alta",'Mapa final'!$AA$44="Catastrófico"),CONCATENATE("R6C",'Mapa final'!$O$44),"")</f>
        <v/>
      </c>
      <c r="AM21" s="43" t="str">
        <f>IF(AND('Mapa final'!$Y$45="Alta",'Mapa final'!$AA$45="Catastrófico"),CONCATENATE("R6C",'Mapa final'!$O$45),"")</f>
        <v/>
      </c>
      <c r="AN21" s="70"/>
      <c r="AO21" s="473"/>
      <c r="AP21" s="474"/>
      <c r="AQ21" s="474"/>
      <c r="AR21" s="474"/>
      <c r="AS21" s="474"/>
      <c r="AT21" s="475"/>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row>
    <row r="22" spans="1:76" ht="15" customHeight="1" x14ac:dyDescent="0.25">
      <c r="A22" s="70"/>
      <c r="B22" s="422"/>
      <c r="C22" s="422"/>
      <c r="D22" s="423"/>
      <c r="E22" s="463"/>
      <c r="F22" s="464"/>
      <c r="G22" s="464"/>
      <c r="H22" s="464"/>
      <c r="I22" s="480"/>
      <c r="J22" s="54" t="str">
        <f>IF(AND('Mapa final'!$Y$46="Alta",'Mapa final'!$AA$46="Leve"),CONCATENATE("R7C",'Mapa final'!$O$46),"")</f>
        <v/>
      </c>
      <c r="K22" s="55" t="str">
        <f>IF(AND('Mapa final'!$Y$47="Alta",'Mapa final'!$AA$47="Leve"),CONCATENATE("R7C",'Mapa final'!$O$47),"")</f>
        <v/>
      </c>
      <c r="L22" s="55" t="str">
        <f>IF(AND('Mapa final'!$Y$48="Alta",'Mapa final'!$AA$48="Leve"),CONCATENATE("R7C",'Mapa final'!$O$48),"")</f>
        <v/>
      </c>
      <c r="M22" s="55" t="str">
        <f>IF(AND('Mapa final'!$Y$49="Alta",'Mapa final'!$AA$49="Leve"),CONCATENATE("R7C",'Mapa final'!$O$49),"")</f>
        <v/>
      </c>
      <c r="N22" s="55" t="str">
        <f>IF(AND('Mapa final'!$Y$50="Alta",'Mapa final'!$AA$50="Leve"),CONCATENATE("R7C",'Mapa final'!$O$50),"")</f>
        <v/>
      </c>
      <c r="O22" s="56" t="str">
        <f>IF(AND('Mapa final'!$Y$51="Alta",'Mapa final'!$AA$51="Leve"),CONCATENATE("R7C",'Mapa final'!$O$51),"")</f>
        <v/>
      </c>
      <c r="P22" s="54" t="str">
        <f>IF(AND('Mapa final'!$Y$46="Alta",'Mapa final'!$AA$46="Menor"),CONCATENATE("R7C",'Mapa final'!$O$46),"")</f>
        <v/>
      </c>
      <c r="Q22" s="55" t="str">
        <f>IF(AND('Mapa final'!$Y$47="Alta",'Mapa final'!$AA$47="Menor"),CONCATENATE("R7C",'Mapa final'!$O$47),"")</f>
        <v/>
      </c>
      <c r="R22" s="55" t="str">
        <f>IF(AND('Mapa final'!$Y$48="Alta",'Mapa final'!$AA$48="Menor"),CONCATENATE("R7C",'Mapa final'!$O$48),"")</f>
        <v/>
      </c>
      <c r="S22" s="55" t="str">
        <f>IF(AND('Mapa final'!$Y$49="Alta",'Mapa final'!$AA$49="Menor"),CONCATENATE("R7C",'Mapa final'!$O$49),"")</f>
        <v/>
      </c>
      <c r="T22" s="55" t="str">
        <f>IF(AND('Mapa final'!$Y$50="Alta",'Mapa final'!$AA$50="Menor"),CONCATENATE("R7C",'Mapa final'!$O$50),"")</f>
        <v/>
      </c>
      <c r="U22" s="56" t="str">
        <f>IF(AND('Mapa final'!$Y$51="Alta",'Mapa final'!$AA$51="Menor"),CONCATENATE("R7C",'Mapa final'!$O$51),"")</f>
        <v/>
      </c>
      <c r="V22" s="38" t="str">
        <f>IF(AND('Mapa final'!$Y$46="Alta",'Mapa final'!$AA$46="Moderado"),CONCATENATE("R7C",'Mapa final'!$O$46),"")</f>
        <v/>
      </c>
      <c r="W22" s="39" t="str">
        <f>IF(AND('Mapa final'!$Y$47="Alta",'Mapa final'!$AA$47="Moderado"),CONCATENATE("R7C",'Mapa final'!$O$47),"")</f>
        <v/>
      </c>
      <c r="X22" s="44" t="str">
        <f>IF(AND('Mapa final'!$Y$48="Alta",'Mapa final'!$AA$48="Moderado"),CONCATENATE("R7C",'Mapa final'!$O$48),"")</f>
        <v/>
      </c>
      <c r="Y22" s="44" t="str">
        <f>IF(AND('Mapa final'!$Y$49="Alta",'Mapa final'!$AA$49="Moderado"),CONCATENATE("R7C",'Mapa final'!$O$49),"")</f>
        <v/>
      </c>
      <c r="Z22" s="44" t="str">
        <f>IF(AND('Mapa final'!$Y$50="Alta",'Mapa final'!$AA$50="Moderado"),CONCATENATE("R7C",'Mapa final'!$O$50),"")</f>
        <v/>
      </c>
      <c r="AA22" s="40" t="str">
        <f>IF(AND('Mapa final'!$Y$51="Alta",'Mapa final'!$AA$51="Moderado"),CONCATENATE("R7C",'Mapa final'!$O$51),"")</f>
        <v/>
      </c>
      <c r="AB22" s="38" t="str">
        <f>IF(AND('Mapa final'!$Y$46="Alta",'Mapa final'!$AA$46="Mayor"),CONCATENATE("R7C",'Mapa final'!$O$46),"")</f>
        <v/>
      </c>
      <c r="AC22" s="39" t="str">
        <f>IF(AND('Mapa final'!$Y$47="Alta",'Mapa final'!$AA$47="Mayor"),CONCATENATE("R7C",'Mapa final'!$O$47),"")</f>
        <v/>
      </c>
      <c r="AD22" s="44" t="str">
        <f>IF(AND('Mapa final'!$Y$48="Alta",'Mapa final'!$AA$48="Mayor"),CONCATENATE("R7C",'Mapa final'!$O$48),"")</f>
        <v/>
      </c>
      <c r="AE22" s="44" t="str">
        <f>IF(AND('Mapa final'!$Y$49="Alta",'Mapa final'!$AA$49="Mayor"),CONCATENATE("R7C",'Mapa final'!$O$49),"")</f>
        <v/>
      </c>
      <c r="AF22" s="44" t="str">
        <f>IF(AND('Mapa final'!$Y$50="Alta",'Mapa final'!$AA$50="Mayor"),CONCATENATE("R7C",'Mapa final'!$O$50),"")</f>
        <v/>
      </c>
      <c r="AG22" s="40" t="str">
        <f>IF(AND('Mapa final'!$Y$51="Alta",'Mapa final'!$AA$51="Mayor"),CONCATENATE("R7C",'Mapa final'!$O$51),"")</f>
        <v/>
      </c>
      <c r="AH22" s="41" t="str">
        <f>IF(AND('Mapa final'!$Y$46="Alta",'Mapa final'!$AA$46="Catastrófico"),CONCATENATE("R7C",'Mapa final'!$O$46),"")</f>
        <v/>
      </c>
      <c r="AI22" s="42" t="str">
        <f>IF(AND('Mapa final'!$Y$47="Alta",'Mapa final'!$AA$47="Catastrófico"),CONCATENATE("R7C",'Mapa final'!$O$47),"")</f>
        <v/>
      </c>
      <c r="AJ22" s="42" t="str">
        <f>IF(AND('Mapa final'!$Y$48="Alta",'Mapa final'!$AA$48="Catastrófico"),CONCATENATE("R7C",'Mapa final'!$O$48),"")</f>
        <v/>
      </c>
      <c r="AK22" s="42" t="str">
        <f>IF(AND('Mapa final'!$Y$49="Alta",'Mapa final'!$AA$49="Catastrófico"),CONCATENATE("R7C",'Mapa final'!$O$49),"")</f>
        <v/>
      </c>
      <c r="AL22" s="42" t="str">
        <f>IF(AND('Mapa final'!$Y$50="Alta",'Mapa final'!$AA$50="Catastrófico"),CONCATENATE("R7C",'Mapa final'!$O$50),"")</f>
        <v/>
      </c>
      <c r="AM22" s="43" t="str">
        <f>IF(AND('Mapa final'!$Y$51="Alta",'Mapa final'!$AA$51="Catastrófico"),CONCATENATE("R7C",'Mapa final'!$O$51),"")</f>
        <v/>
      </c>
      <c r="AN22" s="70"/>
      <c r="AO22" s="473"/>
      <c r="AP22" s="474"/>
      <c r="AQ22" s="474"/>
      <c r="AR22" s="474"/>
      <c r="AS22" s="474"/>
      <c r="AT22" s="475"/>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row>
    <row r="23" spans="1:76" ht="15" customHeight="1" x14ac:dyDescent="0.25">
      <c r="A23" s="70"/>
      <c r="B23" s="422"/>
      <c r="C23" s="422"/>
      <c r="D23" s="423"/>
      <c r="E23" s="463"/>
      <c r="F23" s="464"/>
      <c r="G23" s="464"/>
      <c r="H23" s="464"/>
      <c r="I23" s="480"/>
      <c r="J23" s="54" t="str">
        <f>IF(AND('Mapa final'!$Y$52="Alta",'Mapa final'!$AA$52="Leve"),CONCATENATE("R8C",'Mapa final'!$O$52),"")</f>
        <v/>
      </c>
      <c r="K23" s="55" t="str">
        <f>IF(AND('Mapa final'!$Y$53="Alta",'Mapa final'!$AA$53="Leve"),CONCATENATE("R8C",'Mapa final'!$O$53),"")</f>
        <v/>
      </c>
      <c r="L23" s="55" t="str">
        <f>IF(AND('Mapa final'!$Y$54="Alta",'Mapa final'!$AA$54="Leve"),CONCATENATE("R8C",'Mapa final'!$O$54),"")</f>
        <v/>
      </c>
      <c r="M23" s="55" t="str">
        <f>IF(AND('Mapa final'!$Y$55="Alta",'Mapa final'!$AA$55="Leve"),CONCATENATE("R8C",'Mapa final'!$O$55),"")</f>
        <v/>
      </c>
      <c r="N23" s="55" t="str">
        <f>IF(AND('Mapa final'!$Y$56="Alta",'Mapa final'!$AA$56="Leve"),CONCATENATE("R8C",'Mapa final'!$O$56),"")</f>
        <v/>
      </c>
      <c r="O23" s="56" t="str">
        <f>IF(AND('Mapa final'!$Y$57="Alta",'Mapa final'!$AA$57="Leve"),CONCATENATE("R8C",'Mapa final'!$O$57),"")</f>
        <v/>
      </c>
      <c r="P23" s="54" t="str">
        <f>IF(AND('Mapa final'!$Y$52="Alta",'Mapa final'!$AA$52="Menor"),CONCATENATE("R8C",'Mapa final'!$O$52),"")</f>
        <v/>
      </c>
      <c r="Q23" s="55" t="str">
        <f>IF(AND('Mapa final'!$Y$53="Alta",'Mapa final'!$AA$53="Menor"),CONCATENATE("R8C",'Mapa final'!$O$53),"")</f>
        <v/>
      </c>
      <c r="R23" s="55" t="str">
        <f>IF(AND('Mapa final'!$Y$54="Alta",'Mapa final'!$AA$54="Menor"),CONCATENATE("R8C",'Mapa final'!$O$54),"")</f>
        <v/>
      </c>
      <c r="S23" s="55" t="str">
        <f>IF(AND('Mapa final'!$Y$55="Alta",'Mapa final'!$AA$55="Menor"),CONCATENATE("R8C",'Mapa final'!$O$55),"")</f>
        <v/>
      </c>
      <c r="T23" s="55" t="str">
        <f>IF(AND('Mapa final'!$Y$56="Alta",'Mapa final'!$AA$56="Menor"),CONCATENATE("R8C",'Mapa final'!$O$56),"")</f>
        <v/>
      </c>
      <c r="U23" s="56" t="str">
        <f>IF(AND('Mapa final'!$Y$57="Alta",'Mapa final'!$AA$57="Menor"),CONCATENATE("R8C",'Mapa final'!$O$57),"")</f>
        <v/>
      </c>
      <c r="V23" s="38" t="str">
        <f>IF(AND('Mapa final'!$Y$52="Alta",'Mapa final'!$AA$52="Moderado"),CONCATENATE("R8C",'Mapa final'!$O$52),"")</f>
        <v/>
      </c>
      <c r="W23" s="39" t="str">
        <f>IF(AND('Mapa final'!$Y$53="Alta",'Mapa final'!$AA$53="Moderado"),CONCATENATE("R8C",'Mapa final'!$O$53),"")</f>
        <v/>
      </c>
      <c r="X23" s="44" t="str">
        <f>IF(AND('Mapa final'!$Y$54="Alta",'Mapa final'!$AA$54="Moderado"),CONCATENATE("R8C",'Mapa final'!$O$54),"")</f>
        <v/>
      </c>
      <c r="Y23" s="44" t="str">
        <f>IF(AND('Mapa final'!$Y$55="Alta",'Mapa final'!$AA$55="Moderado"),CONCATENATE("R8C",'Mapa final'!$O$55),"")</f>
        <v/>
      </c>
      <c r="Z23" s="44" t="str">
        <f>IF(AND('Mapa final'!$Y$56="Alta",'Mapa final'!$AA$56="Moderado"),CONCATENATE("R8C",'Mapa final'!$O$56),"")</f>
        <v/>
      </c>
      <c r="AA23" s="40" t="str">
        <f>IF(AND('Mapa final'!$Y$57="Alta",'Mapa final'!$AA$57="Moderado"),CONCATENATE("R8C",'Mapa final'!$O$57),"")</f>
        <v/>
      </c>
      <c r="AB23" s="38" t="str">
        <f>IF(AND('Mapa final'!$Y$52="Alta",'Mapa final'!$AA$52="Mayor"),CONCATENATE("R8C",'Mapa final'!$O$52),"")</f>
        <v/>
      </c>
      <c r="AC23" s="39" t="str">
        <f>IF(AND('Mapa final'!$Y$53="Alta",'Mapa final'!$AA$53="Mayor"),CONCATENATE("R8C",'Mapa final'!$O$53),"")</f>
        <v/>
      </c>
      <c r="AD23" s="44" t="str">
        <f>IF(AND('Mapa final'!$Y$54="Alta",'Mapa final'!$AA$54="Mayor"),CONCATENATE("R8C",'Mapa final'!$O$54),"")</f>
        <v/>
      </c>
      <c r="AE23" s="44" t="str">
        <f>IF(AND('Mapa final'!$Y$55="Alta",'Mapa final'!$AA$55="Mayor"),CONCATENATE("R8C",'Mapa final'!$O$55),"")</f>
        <v/>
      </c>
      <c r="AF23" s="44" t="str">
        <f>IF(AND('Mapa final'!$Y$56="Alta",'Mapa final'!$AA$56="Mayor"),CONCATENATE("R8C",'Mapa final'!$O$56),"")</f>
        <v/>
      </c>
      <c r="AG23" s="40" t="str">
        <f>IF(AND('Mapa final'!$Y$57="Alta",'Mapa final'!$AA$57="Mayor"),CONCATENATE("R8C",'Mapa final'!$O$57),"")</f>
        <v/>
      </c>
      <c r="AH23" s="41" t="str">
        <f>IF(AND('Mapa final'!$Y$52="Alta",'Mapa final'!$AA$52="Catastrófico"),CONCATENATE("R8C",'Mapa final'!$O$52),"")</f>
        <v/>
      </c>
      <c r="AI23" s="42" t="str">
        <f>IF(AND('Mapa final'!$Y$53="Alta",'Mapa final'!$AA$53="Catastrófico"),CONCATENATE("R8C",'Mapa final'!$O$53),"")</f>
        <v/>
      </c>
      <c r="AJ23" s="42" t="str">
        <f>IF(AND('Mapa final'!$Y$54="Alta",'Mapa final'!$AA$54="Catastrófico"),CONCATENATE("R8C",'Mapa final'!$O$54),"")</f>
        <v/>
      </c>
      <c r="AK23" s="42" t="str">
        <f>IF(AND('Mapa final'!$Y$55="Alta",'Mapa final'!$AA$55="Catastrófico"),CONCATENATE("R8C",'Mapa final'!$O$55),"")</f>
        <v/>
      </c>
      <c r="AL23" s="42" t="str">
        <f>IF(AND('Mapa final'!$Y$56="Alta",'Mapa final'!$AA$56="Catastrófico"),CONCATENATE("R8C",'Mapa final'!$O$56),"")</f>
        <v/>
      </c>
      <c r="AM23" s="43" t="str">
        <f>IF(AND('Mapa final'!$Y$57="Alta",'Mapa final'!$AA$57="Catastrófico"),CONCATENATE("R8C",'Mapa final'!$O$57),"")</f>
        <v/>
      </c>
      <c r="AN23" s="70"/>
      <c r="AO23" s="473"/>
      <c r="AP23" s="474"/>
      <c r="AQ23" s="474"/>
      <c r="AR23" s="474"/>
      <c r="AS23" s="474"/>
      <c r="AT23" s="475"/>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row>
    <row r="24" spans="1:76" ht="15" customHeight="1" x14ac:dyDescent="0.25">
      <c r="A24" s="70"/>
      <c r="B24" s="422"/>
      <c r="C24" s="422"/>
      <c r="D24" s="423"/>
      <c r="E24" s="463"/>
      <c r="F24" s="464"/>
      <c r="G24" s="464"/>
      <c r="H24" s="464"/>
      <c r="I24" s="480"/>
      <c r="J24" s="54" t="str">
        <f>IF(AND('Mapa final'!$Y$58="Alta",'Mapa final'!$AA$58="Leve"),CONCATENATE("R9C",'Mapa final'!$O$58),"")</f>
        <v/>
      </c>
      <c r="K24" s="55" t="str">
        <f>IF(AND('Mapa final'!$Y$59="Alta",'Mapa final'!$AA$59="Leve"),CONCATENATE("R9C",'Mapa final'!$O$59),"")</f>
        <v/>
      </c>
      <c r="L24" s="55" t="str">
        <f>IF(AND('Mapa final'!$Y$60="Alta",'Mapa final'!$AA$60="Leve"),CONCATENATE("R9C",'Mapa final'!$O$60),"")</f>
        <v/>
      </c>
      <c r="M24" s="55" t="str">
        <f>IF(AND('Mapa final'!$Y$61="Alta",'Mapa final'!$AA$61="Leve"),CONCATENATE("R9C",'Mapa final'!$O$61),"")</f>
        <v/>
      </c>
      <c r="N24" s="55" t="str">
        <f>IF(AND('Mapa final'!$Y$62="Alta",'Mapa final'!$AA$62="Leve"),CONCATENATE("R9C",'Mapa final'!$O$62),"")</f>
        <v/>
      </c>
      <c r="O24" s="56" t="str">
        <f>IF(AND('Mapa final'!$Y$63="Alta",'Mapa final'!$AA$63="Leve"),CONCATENATE("R9C",'Mapa final'!$O$63),"")</f>
        <v/>
      </c>
      <c r="P24" s="54" t="str">
        <f>IF(AND('Mapa final'!$Y$58="Alta",'Mapa final'!$AA$58="Menor"),CONCATENATE("R9C",'Mapa final'!$O$58),"")</f>
        <v/>
      </c>
      <c r="Q24" s="55" t="str">
        <f>IF(AND('Mapa final'!$Y$59="Alta",'Mapa final'!$AA$59="Menor"),CONCATENATE("R9C",'Mapa final'!$O$59),"")</f>
        <v/>
      </c>
      <c r="R24" s="55" t="str">
        <f>IF(AND('Mapa final'!$Y$60="Alta",'Mapa final'!$AA$60="Menor"),CONCATENATE("R9C",'Mapa final'!$O$60),"")</f>
        <v/>
      </c>
      <c r="S24" s="55" t="str">
        <f>IF(AND('Mapa final'!$Y$61="Alta",'Mapa final'!$AA$61="Menor"),CONCATENATE("R9C",'Mapa final'!$O$61),"")</f>
        <v/>
      </c>
      <c r="T24" s="55" t="str">
        <f>IF(AND('Mapa final'!$Y$62="Alta",'Mapa final'!$AA$62="Menor"),CONCATENATE("R9C",'Mapa final'!$O$62),"")</f>
        <v/>
      </c>
      <c r="U24" s="56" t="str">
        <f>IF(AND('Mapa final'!$Y$63="Alta",'Mapa final'!$AA$63="Menor"),CONCATENATE("R9C",'Mapa final'!$O$63),"")</f>
        <v/>
      </c>
      <c r="V24" s="38" t="str">
        <f>IF(AND('Mapa final'!$Y$58="Alta",'Mapa final'!$AA$58="Moderado"),CONCATENATE("R9C",'Mapa final'!$O$58),"")</f>
        <v/>
      </c>
      <c r="W24" s="39" t="str">
        <f>IF(AND('Mapa final'!$Y$59="Alta",'Mapa final'!$AA$59="Moderado"),CONCATENATE("R9C",'Mapa final'!$O$59),"")</f>
        <v/>
      </c>
      <c r="X24" s="44" t="str">
        <f>IF(AND('Mapa final'!$Y$60="Alta",'Mapa final'!$AA$60="Moderado"),CONCATENATE("R9C",'Mapa final'!$O$60),"")</f>
        <v/>
      </c>
      <c r="Y24" s="44" t="str">
        <f>IF(AND('Mapa final'!$Y$61="Alta",'Mapa final'!$AA$61="Moderado"),CONCATENATE("R9C",'Mapa final'!$O$61),"")</f>
        <v/>
      </c>
      <c r="Z24" s="44" t="str">
        <f>IF(AND('Mapa final'!$Y$62="Alta",'Mapa final'!$AA$62="Moderado"),CONCATENATE("R9C",'Mapa final'!$O$62),"")</f>
        <v/>
      </c>
      <c r="AA24" s="40" t="str">
        <f>IF(AND('Mapa final'!$Y$63="Alta",'Mapa final'!$AA$63="Moderado"),CONCATENATE("R9C",'Mapa final'!$O$63),"")</f>
        <v/>
      </c>
      <c r="AB24" s="38" t="str">
        <f>IF(AND('Mapa final'!$Y$58="Alta",'Mapa final'!$AA$58="Mayor"),CONCATENATE("R9C",'Mapa final'!$O$58),"")</f>
        <v/>
      </c>
      <c r="AC24" s="39" t="str">
        <f>IF(AND('Mapa final'!$Y$59="Alta",'Mapa final'!$AA$59="Mayor"),CONCATENATE("R9C",'Mapa final'!$O$59),"")</f>
        <v/>
      </c>
      <c r="AD24" s="44" t="str">
        <f>IF(AND('Mapa final'!$Y$60="Alta",'Mapa final'!$AA$60="Mayor"),CONCATENATE("R9C",'Mapa final'!$O$60),"")</f>
        <v/>
      </c>
      <c r="AE24" s="44" t="str">
        <f>IF(AND('Mapa final'!$Y$61="Alta",'Mapa final'!$AA$61="Mayor"),CONCATENATE("R9C",'Mapa final'!$O$61),"")</f>
        <v/>
      </c>
      <c r="AF24" s="44" t="str">
        <f>IF(AND('Mapa final'!$Y$62="Alta",'Mapa final'!$AA$62="Mayor"),CONCATENATE("R9C",'Mapa final'!$O$62),"")</f>
        <v/>
      </c>
      <c r="AG24" s="40" t="str">
        <f>IF(AND('Mapa final'!$Y$63="Alta",'Mapa final'!$AA$63="Mayor"),CONCATENATE("R9C",'Mapa final'!$O$63),"")</f>
        <v/>
      </c>
      <c r="AH24" s="41" t="str">
        <f>IF(AND('Mapa final'!$Y$58="Alta",'Mapa final'!$AA$58="Catastrófico"),CONCATENATE("R9C",'Mapa final'!$O$58),"")</f>
        <v/>
      </c>
      <c r="AI24" s="42" t="str">
        <f>IF(AND('Mapa final'!$Y$59="Alta",'Mapa final'!$AA$59="Catastrófico"),CONCATENATE("R9C",'Mapa final'!$O$59),"")</f>
        <v/>
      </c>
      <c r="AJ24" s="42" t="str">
        <f>IF(AND('Mapa final'!$Y$60="Alta",'Mapa final'!$AA$60="Catastrófico"),CONCATENATE("R9C",'Mapa final'!$O$60),"")</f>
        <v/>
      </c>
      <c r="AK24" s="42" t="str">
        <f>IF(AND('Mapa final'!$Y$61="Alta",'Mapa final'!$AA$61="Catastrófico"),CONCATENATE("R9C",'Mapa final'!$O$61),"")</f>
        <v/>
      </c>
      <c r="AL24" s="42" t="str">
        <f>IF(AND('Mapa final'!$Y$62="Alta",'Mapa final'!$AA$62="Catastrófico"),CONCATENATE("R9C",'Mapa final'!$O$62),"")</f>
        <v/>
      </c>
      <c r="AM24" s="43" t="str">
        <f>IF(AND('Mapa final'!$Y$63="Alta",'Mapa final'!$AA$63="Catastrófico"),CONCATENATE("R9C",'Mapa final'!$O$63),"")</f>
        <v/>
      </c>
      <c r="AN24" s="70"/>
      <c r="AO24" s="473"/>
      <c r="AP24" s="474"/>
      <c r="AQ24" s="474"/>
      <c r="AR24" s="474"/>
      <c r="AS24" s="474"/>
      <c r="AT24" s="475"/>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row>
    <row r="25" spans="1:76" ht="15.75" customHeight="1" thickBot="1" x14ac:dyDescent="0.3">
      <c r="A25" s="70"/>
      <c r="B25" s="422"/>
      <c r="C25" s="422"/>
      <c r="D25" s="423"/>
      <c r="E25" s="466"/>
      <c r="F25" s="467"/>
      <c r="G25" s="467"/>
      <c r="H25" s="467"/>
      <c r="I25" s="467"/>
      <c r="J25" s="57" t="str">
        <f>IF(AND('Mapa final'!$Y$64="Alta",'Mapa final'!$AA$64="Leve"),CONCATENATE("R10C",'Mapa final'!$O$64),"")</f>
        <v/>
      </c>
      <c r="K25" s="58" t="str">
        <f>IF(AND('Mapa final'!$Y$65="Alta",'Mapa final'!$AA$65="Leve"),CONCATENATE("R10C",'Mapa final'!$O$65),"")</f>
        <v/>
      </c>
      <c r="L25" s="58" t="str">
        <f>IF(AND('Mapa final'!$Y$66="Alta",'Mapa final'!$AA$66="Leve"),CONCATENATE("R10C",'Mapa final'!$O$66),"")</f>
        <v/>
      </c>
      <c r="M25" s="58" t="str">
        <f>IF(AND('Mapa final'!$Y$67="Alta",'Mapa final'!$AA$67="Leve"),CONCATENATE("R10C",'Mapa final'!$O$67),"")</f>
        <v/>
      </c>
      <c r="N25" s="58" t="str">
        <f>IF(AND('Mapa final'!$Y$68="Alta",'Mapa final'!$AA$68="Leve"),CONCATENATE("R10C",'Mapa final'!$O$68),"")</f>
        <v/>
      </c>
      <c r="O25" s="59" t="str">
        <f>IF(AND('Mapa final'!$Y$69="Alta",'Mapa final'!$AA$69="Leve"),CONCATENATE("R10C",'Mapa final'!$O$69),"")</f>
        <v/>
      </c>
      <c r="P25" s="57" t="str">
        <f>IF(AND('Mapa final'!$Y$64="Alta",'Mapa final'!$AA$64="Menor"),CONCATENATE("R10C",'Mapa final'!$O$64),"")</f>
        <v/>
      </c>
      <c r="Q25" s="58" t="str">
        <f>IF(AND('Mapa final'!$Y$65="Alta",'Mapa final'!$AA$65="Menor"),CONCATENATE("R10C",'Mapa final'!$O$65),"")</f>
        <v/>
      </c>
      <c r="R25" s="58" t="str">
        <f>IF(AND('Mapa final'!$Y$66="Alta",'Mapa final'!$AA$66="Menor"),CONCATENATE("R10C",'Mapa final'!$O$66),"")</f>
        <v/>
      </c>
      <c r="S25" s="58" t="str">
        <f>IF(AND('Mapa final'!$Y$67="Alta",'Mapa final'!$AA$67="Menor"),CONCATENATE("R10C",'Mapa final'!$O$67),"")</f>
        <v/>
      </c>
      <c r="T25" s="58" t="str">
        <f>IF(AND('Mapa final'!$Y$68="Alta",'Mapa final'!$AA$68="Menor"),CONCATENATE("R10C",'Mapa final'!$O$68),"")</f>
        <v/>
      </c>
      <c r="U25" s="59" t="str">
        <f>IF(AND('Mapa final'!$Y$69="Alta",'Mapa final'!$AA$69="Menor"),CONCATENATE("R10C",'Mapa final'!$O$69),"")</f>
        <v/>
      </c>
      <c r="V25" s="45" t="str">
        <f>IF(AND('Mapa final'!$Y$64="Alta",'Mapa final'!$AA$64="Moderado"),CONCATENATE("R10C",'Mapa final'!$O$64),"")</f>
        <v/>
      </c>
      <c r="W25" s="46" t="str">
        <f>IF(AND('Mapa final'!$Y$65="Alta",'Mapa final'!$AA$65="Moderado"),CONCATENATE("R10C",'Mapa final'!$O$65),"")</f>
        <v/>
      </c>
      <c r="X25" s="46" t="str">
        <f>IF(AND('Mapa final'!$Y$66="Alta",'Mapa final'!$AA$66="Moderado"),CONCATENATE("R10C",'Mapa final'!$O$66),"")</f>
        <v/>
      </c>
      <c r="Y25" s="46" t="str">
        <f>IF(AND('Mapa final'!$Y$67="Alta",'Mapa final'!$AA$67="Moderado"),CONCATENATE("R10C",'Mapa final'!$O$67),"")</f>
        <v/>
      </c>
      <c r="Z25" s="46" t="str">
        <f>IF(AND('Mapa final'!$Y$68="Alta",'Mapa final'!$AA$68="Moderado"),CONCATENATE("R10C",'Mapa final'!$O$68),"")</f>
        <v/>
      </c>
      <c r="AA25" s="47" t="str">
        <f>IF(AND('Mapa final'!$Y$69="Alta",'Mapa final'!$AA$69="Moderado"),CONCATENATE("R10C",'Mapa final'!$O$69),"")</f>
        <v/>
      </c>
      <c r="AB25" s="45" t="str">
        <f>IF(AND('Mapa final'!$Y$64="Alta",'Mapa final'!$AA$64="Mayor"),CONCATENATE("R10C",'Mapa final'!$O$64),"")</f>
        <v/>
      </c>
      <c r="AC25" s="46" t="str">
        <f>IF(AND('Mapa final'!$Y$65="Alta",'Mapa final'!$AA$65="Mayor"),CONCATENATE("R10C",'Mapa final'!$O$65),"")</f>
        <v/>
      </c>
      <c r="AD25" s="46" t="str">
        <f>IF(AND('Mapa final'!$Y$66="Alta",'Mapa final'!$AA$66="Mayor"),CONCATENATE("R10C",'Mapa final'!$O$66),"")</f>
        <v/>
      </c>
      <c r="AE25" s="46" t="str">
        <f>IF(AND('Mapa final'!$Y$67="Alta",'Mapa final'!$AA$67="Mayor"),CONCATENATE("R10C",'Mapa final'!$O$67),"")</f>
        <v/>
      </c>
      <c r="AF25" s="46" t="str">
        <f>IF(AND('Mapa final'!$Y$68="Alta",'Mapa final'!$AA$68="Mayor"),CONCATENATE("R10C",'Mapa final'!$O$68),"")</f>
        <v/>
      </c>
      <c r="AG25" s="47" t="str">
        <f>IF(AND('Mapa final'!$Y$69="Alta",'Mapa final'!$AA$69="Mayor"),CONCATENATE("R10C",'Mapa final'!$O$69),"")</f>
        <v/>
      </c>
      <c r="AH25" s="48" t="str">
        <f>IF(AND('Mapa final'!$Y$64="Alta",'Mapa final'!$AA$64="Catastrófico"),CONCATENATE("R10C",'Mapa final'!$O$64),"")</f>
        <v/>
      </c>
      <c r="AI25" s="49" t="str">
        <f>IF(AND('Mapa final'!$Y$65="Alta",'Mapa final'!$AA$65="Catastrófico"),CONCATENATE("R10C",'Mapa final'!$O$65),"")</f>
        <v/>
      </c>
      <c r="AJ25" s="49" t="str">
        <f>IF(AND('Mapa final'!$Y$66="Alta",'Mapa final'!$AA$66="Catastrófico"),CONCATENATE("R10C",'Mapa final'!$O$66),"")</f>
        <v/>
      </c>
      <c r="AK25" s="49" t="str">
        <f>IF(AND('Mapa final'!$Y$67="Alta",'Mapa final'!$AA$67="Catastrófico"),CONCATENATE("R10C",'Mapa final'!$O$67),"")</f>
        <v/>
      </c>
      <c r="AL25" s="49" t="str">
        <f>IF(AND('Mapa final'!$Y$68="Alta",'Mapa final'!$AA$68="Catastrófico"),CONCATENATE("R10C",'Mapa final'!$O$68),"")</f>
        <v/>
      </c>
      <c r="AM25" s="50" t="str">
        <f>IF(AND('Mapa final'!$Y$69="Alta",'Mapa final'!$AA$69="Catastrófico"),CONCATENATE("R10C",'Mapa final'!$O$69),"")</f>
        <v/>
      </c>
      <c r="AN25" s="70"/>
      <c r="AO25" s="476"/>
      <c r="AP25" s="477"/>
      <c r="AQ25" s="477"/>
      <c r="AR25" s="477"/>
      <c r="AS25" s="477"/>
      <c r="AT25" s="478"/>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row>
    <row r="26" spans="1:76" ht="15" customHeight="1" x14ac:dyDescent="0.25">
      <c r="A26" s="70"/>
      <c r="B26" s="422"/>
      <c r="C26" s="422"/>
      <c r="D26" s="423"/>
      <c r="E26" s="460" t="s">
        <v>117</v>
      </c>
      <c r="F26" s="461"/>
      <c r="G26" s="461"/>
      <c r="H26" s="461"/>
      <c r="I26" s="462"/>
      <c r="J26" s="51" t="str">
        <f>IF(AND('Mapa final'!$Y$10="Media",'Mapa final'!$AA$10="Leve"),CONCATENATE("R1C",'Mapa final'!$O$10),"")</f>
        <v/>
      </c>
      <c r="K26" s="52" t="str">
        <f>IF(AND('Mapa final'!$Y$11="Media",'Mapa final'!$AA$11="Leve"),CONCATENATE("R1C",'Mapa final'!$O$11),"")</f>
        <v/>
      </c>
      <c r="L26" s="52" t="str">
        <f>IF(AND('Mapa final'!$Y$12="Media",'Mapa final'!$AA$12="Leve"),CONCATENATE("R1C",'Mapa final'!$O$12),"")</f>
        <v/>
      </c>
      <c r="M26" s="52" t="str">
        <f>IF(AND('Mapa final'!$Y$13="Media",'Mapa final'!$AA$13="Leve"),CONCATENATE("R1C",'Mapa final'!$O$13),"")</f>
        <v/>
      </c>
      <c r="N26" s="52" t="str">
        <f>IF(AND('Mapa final'!$Y$14="Media",'Mapa final'!$AA$14="Leve"),CONCATENATE("R1C",'Mapa final'!$O$14),"")</f>
        <v/>
      </c>
      <c r="O26" s="53" t="str">
        <f>IF(AND('Mapa final'!$Y$15="Media",'Mapa final'!$AA$15="Leve"),CONCATENATE("R1C",'Mapa final'!$O$15),"")</f>
        <v/>
      </c>
      <c r="P26" s="51" t="str">
        <f>IF(AND('Mapa final'!$Y$10="Media",'Mapa final'!$AA$10="Menor"),CONCATENATE("R1C",'Mapa final'!$O$10),"")</f>
        <v/>
      </c>
      <c r="Q26" s="52" t="str">
        <f>IF(AND('Mapa final'!$Y$11="Media",'Mapa final'!$AA$11="Menor"),CONCATENATE("R1C",'Mapa final'!$O$11),"")</f>
        <v/>
      </c>
      <c r="R26" s="52" t="str">
        <f>IF(AND('Mapa final'!$Y$12="Media",'Mapa final'!$AA$12="Menor"),CONCATENATE("R1C",'Mapa final'!$O$12),"")</f>
        <v/>
      </c>
      <c r="S26" s="52" t="str">
        <f>IF(AND('Mapa final'!$Y$13="Media",'Mapa final'!$AA$13="Menor"),CONCATENATE("R1C",'Mapa final'!$O$13),"")</f>
        <v/>
      </c>
      <c r="T26" s="52" t="str">
        <f>IF(AND('Mapa final'!$Y$14="Media",'Mapa final'!$AA$14="Menor"),CONCATENATE("R1C",'Mapa final'!$O$14),"")</f>
        <v/>
      </c>
      <c r="U26" s="53" t="str">
        <f>IF(AND('Mapa final'!$Y$15="Media",'Mapa final'!$AA$15="Menor"),CONCATENATE("R1C",'Mapa final'!$O$15),"")</f>
        <v/>
      </c>
      <c r="V26" s="51" t="str">
        <f>IF(AND('Mapa final'!$Y$10="Media",'Mapa final'!$AA$10="Moderado"),CONCATENATE("R1C",'Mapa final'!$O$10),"")</f>
        <v/>
      </c>
      <c r="W26" s="52" t="str">
        <f>IF(AND('Mapa final'!$Y$11="Media",'Mapa final'!$AA$11="Moderado"),CONCATENATE("R1C",'Mapa final'!$O$11),"")</f>
        <v/>
      </c>
      <c r="X26" s="52" t="str">
        <f>IF(AND('Mapa final'!$Y$12="Media",'Mapa final'!$AA$12="Moderado"),CONCATENATE("R1C",'Mapa final'!$O$12),"")</f>
        <v/>
      </c>
      <c r="Y26" s="52" t="str">
        <f>IF(AND('Mapa final'!$Y$13="Media",'Mapa final'!$AA$13="Moderado"),CONCATENATE("R1C",'Mapa final'!$O$13),"")</f>
        <v/>
      </c>
      <c r="Z26" s="52" t="str">
        <f>IF(AND('Mapa final'!$Y$14="Media",'Mapa final'!$AA$14="Moderado"),CONCATENATE("R1C",'Mapa final'!$O$14),"")</f>
        <v/>
      </c>
      <c r="AA26" s="53" t="str">
        <f>IF(AND('Mapa final'!$Y$15="Media",'Mapa final'!$AA$15="Moderado"),CONCATENATE("R1C",'Mapa final'!$O$15),"")</f>
        <v/>
      </c>
      <c r="AB26" s="32" t="str">
        <f>IF(AND('Mapa final'!$Y$10="Media",'Mapa final'!$AA$10="Mayor"),CONCATENATE("R1C",'Mapa final'!$O$10),"")</f>
        <v/>
      </c>
      <c r="AC26" s="33" t="str">
        <f>IF(AND('Mapa final'!$Y$11="Media",'Mapa final'!$AA$11="Mayor"),CONCATENATE("R1C",'Mapa final'!$O$11),"")</f>
        <v/>
      </c>
      <c r="AD26" s="33" t="str">
        <f>IF(AND('Mapa final'!$Y$12="Media",'Mapa final'!$AA$12="Mayor"),CONCATENATE("R1C",'Mapa final'!$O$12),"")</f>
        <v/>
      </c>
      <c r="AE26" s="33" t="str">
        <f>IF(AND('Mapa final'!$Y$13="Media",'Mapa final'!$AA$13="Mayor"),CONCATENATE("R1C",'Mapa final'!$O$13),"")</f>
        <v/>
      </c>
      <c r="AF26" s="33" t="str">
        <f>IF(AND('Mapa final'!$Y$14="Media",'Mapa final'!$AA$14="Mayor"),CONCATENATE("R1C",'Mapa final'!$O$14),"")</f>
        <v/>
      </c>
      <c r="AG26" s="34" t="str">
        <f>IF(AND('Mapa final'!$Y$15="Media",'Mapa final'!$AA$15="Mayor"),CONCATENATE("R1C",'Mapa final'!$O$15),"")</f>
        <v/>
      </c>
      <c r="AH26" s="35" t="str">
        <f>IF(AND('Mapa final'!$Y$10="Media",'Mapa final'!$AA$10="Catastrófico"),CONCATENATE("R1C",'Mapa final'!$O$10),"")</f>
        <v/>
      </c>
      <c r="AI26" s="36" t="str">
        <f>IF(AND('Mapa final'!$Y$11="Media",'Mapa final'!$AA$11="Catastrófico"),CONCATENATE("R1C",'Mapa final'!$O$11),"")</f>
        <v/>
      </c>
      <c r="AJ26" s="36" t="str">
        <f>IF(AND('Mapa final'!$Y$12="Media",'Mapa final'!$AA$12="Catastrófico"),CONCATENATE("R1C",'Mapa final'!$O$12),"")</f>
        <v/>
      </c>
      <c r="AK26" s="36" t="str">
        <f>IF(AND('Mapa final'!$Y$13="Media",'Mapa final'!$AA$13="Catastrófico"),CONCATENATE("R1C",'Mapa final'!$O$13),"")</f>
        <v/>
      </c>
      <c r="AL26" s="36" t="str">
        <f>IF(AND('Mapa final'!$Y$14="Media",'Mapa final'!$AA$14="Catastrófico"),CONCATENATE("R1C",'Mapa final'!$O$14),"")</f>
        <v/>
      </c>
      <c r="AM26" s="37" t="str">
        <f>IF(AND('Mapa final'!$Y$15="Media",'Mapa final'!$AA$15="Catastrófico"),CONCATENATE("R1C",'Mapa final'!$O$15),"")</f>
        <v/>
      </c>
      <c r="AN26" s="70"/>
      <c r="AO26" s="501" t="s">
        <v>81</v>
      </c>
      <c r="AP26" s="502"/>
      <c r="AQ26" s="502"/>
      <c r="AR26" s="502"/>
      <c r="AS26" s="502"/>
      <c r="AT26" s="503"/>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row>
    <row r="27" spans="1:76" ht="15" customHeight="1" x14ac:dyDescent="0.25">
      <c r="A27" s="70"/>
      <c r="B27" s="422"/>
      <c r="C27" s="422"/>
      <c r="D27" s="423"/>
      <c r="E27" s="479"/>
      <c r="F27" s="480"/>
      <c r="G27" s="480"/>
      <c r="H27" s="480"/>
      <c r="I27" s="465"/>
      <c r="J27" s="54" t="str">
        <f>IF(AND('Mapa final'!$Y$16="Media",'Mapa final'!$AA$16="Leve"),CONCATENATE("R2C",'Mapa final'!$O$16),"")</f>
        <v/>
      </c>
      <c r="K27" s="55" t="str">
        <f>IF(AND('Mapa final'!$Y$17="Media",'Mapa final'!$AA$17="Leve"),CONCATENATE("R2C",'Mapa final'!$O$17),"")</f>
        <v/>
      </c>
      <c r="L27" s="55" t="str">
        <f>IF(AND('Mapa final'!$Y$18="Media",'Mapa final'!$AA$18="Leve"),CONCATENATE("R2C",'Mapa final'!$O$18),"")</f>
        <v/>
      </c>
      <c r="M27" s="55" t="str">
        <f>IF(AND('Mapa final'!$Y$19="Media",'Mapa final'!$AA$19="Leve"),CONCATENATE("R2C",'Mapa final'!$O$19),"")</f>
        <v/>
      </c>
      <c r="N27" s="55" t="str">
        <f>IF(AND('Mapa final'!$Y$20="Media",'Mapa final'!$AA$20="Leve"),CONCATENATE("R2C",'Mapa final'!$O$20),"")</f>
        <v/>
      </c>
      <c r="O27" s="56" t="str">
        <f>IF(AND('Mapa final'!$Y$21="Media",'Mapa final'!$AA$21="Leve"),CONCATENATE("R2C",'Mapa final'!$O$21),"")</f>
        <v/>
      </c>
      <c r="P27" s="54" t="str">
        <f>IF(AND('Mapa final'!$Y$16="Media",'Mapa final'!$AA$16="Menor"),CONCATENATE("R2C",'Mapa final'!$O$16),"")</f>
        <v/>
      </c>
      <c r="Q27" s="55" t="str">
        <f>IF(AND('Mapa final'!$Y$17="Media",'Mapa final'!$AA$17="Menor"),CONCATENATE("R2C",'Mapa final'!$O$17),"")</f>
        <v/>
      </c>
      <c r="R27" s="55" t="str">
        <f>IF(AND('Mapa final'!$Y$18="Media",'Mapa final'!$AA$18="Menor"),CONCATENATE("R2C",'Mapa final'!$O$18),"")</f>
        <v/>
      </c>
      <c r="S27" s="55" t="str">
        <f>IF(AND('Mapa final'!$Y$19="Media",'Mapa final'!$AA$19="Menor"),CONCATENATE("R2C",'Mapa final'!$O$19),"")</f>
        <v/>
      </c>
      <c r="T27" s="55" t="str">
        <f>IF(AND('Mapa final'!$Y$20="Media",'Mapa final'!$AA$20="Menor"),CONCATENATE("R2C",'Mapa final'!$O$20),"")</f>
        <v/>
      </c>
      <c r="U27" s="56" t="str">
        <f>IF(AND('Mapa final'!$Y$21="Media",'Mapa final'!$AA$21="Menor"),CONCATENATE("R2C",'Mapa final'!$O$21),"")</f>
        <v/>
      </c>
      <c r="V27" s="54" t="str">
        <f>IF(AND('Mapa final'!$Y$16="Media",'Mapa final'!$AA$16="Moderado"),CONCATENATE("R2C",'Mapa final'!$O$16),"")</f>
        <v/>
      </c>
      <c r="W27" s="55" t="str">
        <f>IF(AND('Mapa final'!$Y$17="Media",'Mapa final'!$AA$17="Moderado"),CONCATENATE("R2C",'Mapa final'!$O$17),"")</f>
        <v/>
      </c>
      <c r="X27" s="55" t="str">
        <f>IF(AND('Mapa final'!$Y$18="Media",'Mapa final'!$AA$18="Moderado"),CONCATENATE("R2C",'Mapa final'!$O$18),"")</f>
        <v/>
      </c>
      <c r="Y27" s="55" t="str">
        <f>IF(AND('Mapa final'!$Y$19="Media",'Mapa final'!$AA$19="Moderado"),CONCATENATE("R2C",'Mapa final'!$O$19),"")</f>
        <v/>
      </c>
      <c r="Z27" s="55" t="str">
        <f>IF(AND('Mapa final'!$Y$20="Media",'Mapa final'!$AA$20="Moderado"),CONCATENATE("R2C",'Mapa final'!$O$20),"")</f>
        <v/>
      </c>
      <c r="AA27" s="56" t="str">
        <f>IF(AND('Mapa final'!$Y$21="Media",'Mapa final'!$AA$21="Moderado"),CONCATENATE("R2C",'Mapa final'!$O$21),"")</f>
        <v/>
      </c>
      <c r="AB27" s="38" t="str">
        <f>IF(AND('Mapa final'!$Y$16="Media",'Mapa final'!$AA$16="Mayor"),CONCATENATE("R2C",'Mapa final'!$O$16),"")</f>
        <v/>
      </c>
      <c r="AC27" s="39" t="str">
        <f>IF(AND('Mapa final'!$Y$17="Media",'Mapa final'!$AA$17="Mayor"),CONCATENATE("R2C",'Mapa final'!$O$17),"")</f>
        <v/>
      </c>
      <c r="AD27" s="39" t="str">
        <f>IF(AND('Mapa final'!$Y$18="Media",'Mapa final'!$AA$18="Mayor"),CONCATENATE("R2C",'Mapa final'!$O$18),"")</f>
        <v/>
      </c>
      <c r="AE27" s="39" t="str">
        <f>IF(AND('Mapa final'!$Y$19="Media",'Mapa final'!$AA$19="Mayor"),CONCATENATE("R2C",'Mapa final'!$O$19),"")</f>
        <v/>
      </c>
      <c r="AF27" s="39" t="str">
        <f>IF(AND('Mapa final'!$Y$20="Media",'Mapa final'!$AA$20="Mayor"),CONCATENATE("R2C",'Mapa final'!$O$20),"")</f>
        <v/>
      </c>
      <c r="AG27" s="40" t="str">
        <f>IF(AND('Mapa final'!$Y$21="Media",'Mapa final'!$AA$21="Mayor"),CONCATENATE("R2C",'Mapa final'!$O$21),"")</f>
        <v/>
      </c>
      <c r="AH27" s="41" t="str">
        <f>IF(AND('Mapa final'!$Y$16="Media",'Mapa final'!$AA$16="Catastrófico"),CONCATENATE("R2C",'Mapa final'!$O$16),"")</f>
        <v/>
      </c>
      <c r="AI27" s="42" t="str">
        <f>IF(AND('Mapa final'!$Y$17="Media",'Mapa final'!$AA$17="Catastrófico"),CONCATENATE("R2C",'Mapa final'!$O$17),"")</f>
        <v/>
      </c>
      <c r="AJ27" s="42" t="str">
        <f>IF(AND('Mapa final'!$Y$18="Media",'Mapa final'!$AA$18="Catastrófico"),CONCATENATE("R2C",'Mapa final'!$O$18),"")</f>
        <v/>
      </c>
      <c r="AK27" s="42" t="str">
        <f>IF(AND('Mapa final'!$Y$19="Media",'Mapa final'!$AA$19="Catastrófico"),CONCATENATE("R2C",'Mapa final'!$O$19),"")</f>
        <v/>
      </c>
      <c r="AL27" s="42" t="str">
        <f>IF(AND('Mapa final'!$Y$20="Media",'Mapa final'!$AA$20="Catastrófico"),CONCATENATE("R2C",'Mapa final'!$O$20),"")</f>
        <v/>
      </c>
      <c r="AM27" s="43" t="str">
        <f>IF(AND('Mapa final'!$Y$21="Media",'Mapa final'!$AA$21="Catastrófico"),CONCATENATE("R2C",'Mapa final'!$O$21),"")</f>
        <v/>
      </c>
      <c r="AN27" s="70"/>
      <c r="AO27" s="504"/>
      <c r="AP27" s="505"/>
      <c r="AQ27" s="505"/>
      <c r="AR27" s="505"/>
      <c r="AS27" s="505"/>
      <c r="AT27" s="506"/>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row>
    <row r="28" spans="1:76" ht="15" customHeight="1" x14ac:dyDescent="0.25">
      <c r="A28" s="70"/>
      <c r="B28" s="422"/>
      <c r="C28" s="422"/>
      <c r="D28" s="423"/>
      <c r="E28" s="463"/>
      <c r="F28" s="464"/>
      <c r="G28" s="464"/>
      <c r="H28" s="464"/>
      <c r="I28" s="465"/>
      <c r="J28" s="54" t="str">
        <f>IF(AND('Mapa final'!$Y$22="Media",'Mapa final'!$AA$22="Leve"),CONCATENATE("R3C",'Mapa final'!$O$22),"")</f>
        <v/>
      </c>
      <c r="K28" s="55" t="str">
        <f>IF(AND('Mapa final'!$Y$23="Media",'Mapa final'!$AA$23="Leve"),CONCATENATE("R3C",'Mapa final'!$O$23),"")</f>
        <v/>
      </c>
      <c r="L28" s="55" t="str">
        <f>IF(AND('Mapa final'!$Y$24="Media",'Mapa final'!$AA$24="Leve"),CONCATENATE("R3C",'Mapa final'!$O$24),"")</f>
        <v/>
      </c>
      <c r="M28" s="55" t="str">
        <f>IF(AND('Mapa final'!$Y$25="Media",'Mapa final'!$AA$25="Leve"),CONCATENATE("R3C",'Mapa final'!$O$25),"")</f>
        <v/>
      </c>
      <c r="N28" s="55" t="str">
        <f>IF(AND('Mapa final'!$Y$26="Media",'Mapa final'!$AA$26="Leve"),CONCATENATE("R3C",'Mapa final'!$O$26),"")</f>
        <v/>
      </c>
      <c r="O28" s="56" t="str">
        <f>IF(AND('Mapa final'!$Y$27="Media",'Mapa final'!$AA$27="Leve"),CONCATENATE("R3C",'Mapa final'!$O$27),"")</f>
        <v/>
      </c>
      <c r="P28" s="54" t="str">
        <f>IF(AND('Mapa final'!$Y$22="Media",'Mapa final'!$AA$22="Menor"),CONCATENATE("R3C",'Mapa final'!$O$22),"")</f>
        <v/>
      </c>
      <c r="Q28" s="55" t="str">
        <f>IF(AND('Mapa final'!$Y$23="Media",'Mapa final'!$AA$23="Menor"),CONCATENATE("R3C",'Mapa final'!$O$23),"")</f>
        <v/>
      </c>
      <c r="R28" s="55" t="str">
        <f>IF(AND('Mapa final'!$Y$24="Media",'Mapa final'!$AA$24="Menor"),CONCATENATE("R3C",'Mapa final'!$O$24),"")</f>
        <v/>
      </c>
      <c r="S28" s="55" t="str">
        <f>IF(AND('Mapa final'!$Y$25="Media",'Mapa final'!$AA$25="Menor"),CONCATENATE("R3C",'Mapa final'!$O$25),"")</f>
        <v/>
      </c>
      <c r="T28" s="55" t="str">
        <f>IF(AND('Mapa final'!$Y$26="Media",'Mapa final'!$AA$26="Menor"),CONCATENATE("R3C",'Mapa final'!$O$26),"")</f>
        <v/>
      </c>
      <c r="U28" s="56" t="str">
        <f>IF(AND('Mapa final'!$Y$27="Media",'Mapa final'!$AA$27="Menor"),CONCATENATE("R3C",'Mapa final'!$O$27),"")</f>
        <v/>
      </c>
      <c r="V28" s="54" t="str">
        <f>IF(AND('Mapa final'!$Y$22="Media",'Mapa final'!$AA$22="Moderado"),CONCATENATE("R3C",'Mapa final'!$O$22),"")</f>
        <v/>
      </c>
      <c r="W28" s="55" t="str">
        <f>IF(AND('Mapa final'!$Y$23="Media",'Mapa final'!$AA$23="Moderado"),CONCATENATE("R3C",'Mapa final'!$O$23),"")</f>
        <v/>
      </c>
      <c r="X28" s="55" t="str">
        <f>IF(AND('Mapa final'!$Y$24="Media",'Mapa final'!$AA$24="Moderado"),CONCATENATE("R3C",'Mapa final'!$O$24),"")</f>
        <v/>
      </c>
      <c r="Y28" s="55" t="str">
        <f>IF(AND('Mapa final'!$Y$25="Media",'Mapa final'!$AA$25="Moderado"),CONCATENATE("R3C",'Mapa final'!$O$25),"")</f>
        <v/>
      </c>
      <c r="Z28" s="55" t="str">
        <f>IF(AND('Mapa final'!$Y$26="Media",'Mapa final'!$AA$26="Moderado"),CONCATENATE("R3C",'Mapa final'!$O$26),"")</f>
        <v/>
      </c>
      <c r="AA28" s="56" t="str">
        <f>IF(AND('Mapa final'!$Y$27="Media",'Mapa final'!$AA$27="Moderado"),CONCATENATE("R3C",'Mapa final'!$O$27),"")</f>
        <v/>
      </c>
      <c r="AB28" s="38" t="str">
        <f>IF(AND('Mapa final'!$Y$22="Media",'Mapa final'!$AA$22="Mayor"),CONCATENATE("R3C",'Mapa final'!$O$22),"")</f>
        <v/>
      </c>
      <c r="AC28" s="39" t="str">
        <f>IF(AND('Mapa final'!$Y$23="Media",'Mapa final'!$AA$23="Mayor"),CONCATENATE("R3C",'Mapa final'!$O$23),"")</f>
        <v/>
      </c>
      <c r="AD28" s="39" t="str">
        <f>IF(AND('Mapa final'!$Y$24="Media",'Mapa final'!$AA$24="Mayor"),CONCATENATE("R3C",'Mapa final'!$O$24),"")</f>
        <v/>
      </c>
      <c r="AE28" s="39" t="str">
        <f>IF(AND('Mapa final'!$Y$25="Media",'Mapa final'!$AA$25="Mayor"),CONCATENATE("R3C",'Mapa final'!$O$25),"")</f>
        <v/>
      </c>
      <c r="AF28" s="39" t="str">
        <f>IF(AND('Mapa final'!$Y$26="Media",'Mapa final'!$AA$26="Mayor"),CONCATENATE("R3C",'Mapa final'!$O$26),"")</f>
        <v/>
      </c>
      <c r="AG28" s="40" t="str">
        <f>IF(AND('Mapa final'!$Y$27="Media",'Mapa final'!$AA$27="Mayor"),CONCATENATE("R3C",'Mapa final'!$O$27),"")</f>
        <v/>
      </c>
      <c r="AH28" s="41" t="str">
        <f>IF(AND('Mapa final'!$Y$22="Media",'Mapa final'!$AA$22="Catastrófico"),CONCATENATE("R3C",'Mapa final'!$O$22),"")</f>
        <v/>
      </c>
      <c r="AI28" s="42" t="str">
        <f>IF(AND('Mapa final'!$Y$23="Media",'Mapa final'!$AA$23="Catastrófico"),CONCATENATE("R3C",'Mapa final'!$O$23),"")</f>
        <v/>
      </c>
      <c r="AJ28" s="42" t="str">
        <f>IF(AND('Mapa final'!$Y$24="Media",'Mapa final'!$AA$24="Catastrófico"),CONCATENATE("R3C",'Mapa final'!$O$24),"")</f>
        <v/>
      </c>
      <c r="AK28" s="42" t="str">
        <f>IF(AND('Mapa final'!$Y$25="Media",'Mapa final'!$AA$25="Catastrófico"),CONCATENATE("R3C",'Mapa final'!$O$25),"")</f>
        <v/>
      </c>
      <c r="AL28" s="42" t="str">
        <f>IF(AND('Mapa final'!$Y$26="Media",'Mapa final'!$AA$26="Catastrófico"),CONCATENATE("R3C",'Mapa final'!$O$26),"")</f>
        <v/>
      </c>
      <c r="AM28" s="43" t="str">
        <f>IF(AND('Mapa final'!$Y$27="Media",'Mapa final'!$AA$27="Catastrófico"),CONCATENATE("R3C",'Mapa final'!$O$27),"")</f>
        <v/>
      </c>
      <c r="AN28" s="70"/>
      <c r="AO28" s="504"/>
      <c r="AP28" s="505"/>
      <c r="AQ28" s="505"/>
      <c r="AR28" s="505"/>
      <c r="AS28" s="505"/>
      <c r="AT28" s="506"/>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row>
    <row r="29" spans="1:76" ht="15" customHeight="1" x14ac:dyDescent="0.25">
      <c r="A29" s="70"/>
      <c r="B29" s="422"/>
      <c r="C29" s="422"/>
      <c r="D29" s="423"/>
      <c r="E29" s="463"/>
      <c r="F29" s="464"/>
      <c r="G29" s="464"/>
      <c r="H29" s="464"/>
      <c r="I29" s="465"/>
      <c r="J29" s="54" t="str">
        <f>IF(AND('Mapa final'!$Y$28="Media",'Mapa final'!$AA$28="Leve"),CONCATENATE("R4C",'Mapa final'!$O$28),"")</f>
        <v/>
      </c>
      <c r="K29" s="55" t="str">
        <f>IF(AND('Mapa final'!$Y$29="Media",'Mapa final'!$AA$29="Leve"),CONCATENATE("R4C",'Mapa final'!$O$29),"")</f>
        <v/>
      </c>
      <c r="L29" s="55" t="str">
        <f>IF(AND('Mapa final'!$Y$30="Media",'Mapa final'!$AA$30="Leve"),CONCATENATE("R4C",'Mapa final'!$O$30),"")</f>
        <v/>
      </c>
      <c r="M29" s="55" t="str">
        <f>IF(AND('Mapa final'!$Y$31="Media",'Mapa final'!$AA$31="Leve"),CONCATENATE("R4C",'Mapa final'!$O$31),"")</f>
        <v/>
      </c>
      <c r="N29" s="55" t="str">
        <f>IF(AND('Mapa final'!$Y$32="Media",'Mapa final'!$AA$32="Leve"),CONCATENATE("R4C",'Mapa final'!$O$32),"")</f>
        <v/>
      </c>
      <c r="O29" s="56" t="str">
        <f>IF(AND('Mapa final'!$Y$33="Media",'Mapa final'!$AA$33="Leve"),CONCATENATE("R4C",'Mapa final'!$O$33),"")</f>
        <v/>
      </c>
      <c r="P29" s="54" t="str">
        <f>IF(AND('Mapa final'!$Y$28="Media",'Mapa final'!$AA$28="Menor"),CONCATENATE("R4C",'Mapa final'!$O$28),"")</f>
        <v/>
      </c>
      <c r="Q29" s="55" t="str">
        <f>IF(AND('Mapa final'!$Y$29="Media",'Mapa final'!$AA$29="Menor"),CONCATENATE("R4C",'Mapa final'!$O$29),"")</f>
        <v/>
      </c>
      <c r="R29" s="55" t="str">
        <f>IF(AND('Mapa final'!$Y$30="Media",'Mapa final'!$AA$30="Menor"),CONCATENATE("R4C",'Mapa final'!$O$30),"")</f>
        <v/>
      </c>
      <c r="S29" s="55" t="str">
        <f>IF(AND('Mapa final'!$Y$31="Media",'Mapa final'!$AA$31="Menor"),CONCATENATE("R4C",'Mapa final'!$O$31),"")</f>
        <v/>
      </c>
      <c r="T29" s="55" t="str">
        <f>IF(AND('Mapa final'!$Y$32="Media",'Mapa final'!$AA$32="Menor"),CONCATENATE("R4C",'Mapa final'!$O$32),"")</f>
        <v/>
      </c>
      <c r="U29" s="56" t="str">
        <f>IF(AND('Mapa final'!$Y$33="Media",'Mapa final'!$AA$33="Menor"),CONCATENATE("R4C",'Mapa final'!$O$33),"")</f>
        <v/>
      </c>
      <c r="V29" s="54" t="str">
        <f>IF(AND('Mapa final'!$Y$28="Media",'Mapa final'!$AA$28="Moderado"),CONCATENATE("R4C",'Mapa final'!$O$28),"")</f>
        <v/>
      </c>
      <c r="W29" s="55" t="str">
        <f>IF(AND('Mapa final'!$Y$29="Media",'Mapa final'!$AA$29="Moderado"),CONCATENATE("R4C",'Mapa final'!$O$29),"")</f>
        <v/>
      </c>
      <c r="X29" s="55" t="str">
        <f>IF(AND('Mapa final'!$Y$30="Media",'Mapa final'!$AA$30="Moderado"),CONCATENATE("R4C",'Mapa final'!$O$30),"")</f>
        <v/>
      </c>
      <c r="Y29" s="55" t="str">
        <f>IF(AND('Mapa final'!$Y$31="Media",'Mapa final'!$AA$31="Moderado"),CONCATENATE("R4C",'Mapa final'!$O$31),"")</f>
        <v/>
      </c>
      <c r="Z29" s="55" t="str">
        <f>IF(AND('Mapa final'!$Y$32="Media",'Mapa final'!$AA$32="Moderado"),CONCATENATE("R4C",'Mapa final'!$O$32),"")</f>
        <v/>
      </c>
      <c r="AA29" s="56" t="str">
        <f>IF(AND('Mapa final'!$Y$33="Media",'Mapa final'!$AA$33="Moderado"),CONCATENATE("R4C",'Mapa final'!$O$33),"")</f>
        <v/>
      </c>
      <c r="AB29" s="38" t="str">
        <f>IF(AND('Mapa final'!$Y$28="Media",'Mapa final'!$AA$28="Mayor"),CONCATENATE("R4C",'Mapa final'!$O$28),"")</f>
        <v/>
      </c>
      <c r="AC29" s="39" t="str">
        <f>IF(AND('Mapa final'!$Y$29="Media",'Mapa final'!$AA$29="Mayor"),CONCATENATE("R4C",'Mapa final'!$O$29),"")</f>
        <v/>
      </c>
      <c r="AD29" s="44" t="str">
        <f>IF(AND('Mapa final'!$Y$30="Media",'Mapa final'!$AA$30="Mayor"),CONCATENATE("R4C",'Mapa final'!$O$30),"")</f>
        <v/>
      </c>
      <c r="AE29" s="44" t="str">
        <f>IF(AND('Mapa final'!$Y$31="Media",'Mapa final'!$AA$31="Mayor"),CONCATENATE("R4C",'Mapa final'!$O$31),"")</f>
        <v/>
      </c>
      <c r="AF29" s="44" t="str">
        <f>IF(AND('Mapa final'!$Y$32="Media",'Mapa final'!$AA$32="Mayor"),CONCATENATE("R4C",'Mapa final'!$O$32),"")</f>
        <v/>
      </c>
      <c r="AG29" s="40" t="str">
        <f>IF(AND('Mapa final'!$Y$33="Media",'Mapa final'!$AA$33="Mayor"),CONCATENATE("R4C",'Mapa final'!$O$33),"")</f>
        <v/>
      </c>
      <c r="AH29" s="41" t="str">
        <f>IF(AND('Mapa final'!$Y$28="Media",'Mapa final'!$AA$28="Catastrófico"),CONCATENATE("R4C",'Mapa final'!$O$28),"")</f>
        <v/>
      </c>
      <c r="AI29" s="42" t="str">
        <f>IF(AND('Mapa final'!$Y$29="Media",'Mapa final'!$AA$29="Catastrófico"),CONCATENATE("R4C",'Mapa final'!$O$29),"")</f>
        <v/>
      </c>
      <c r="AJ29" s="42" t="str">
        <f>IF(AND('Mapa final'!$Y$30="Media",'Mapa final'!$AA$30="Catastrófico"),CONCATENATE("R4C",'Mapa final'!$O$30),"")</f>
        <v/>
      </c>
      <c r="AK29" s="42" t="str">
        <f>IF(AND('Mapa final'!$Y$31="Media",'Mapa final'!$AA$31="Catastrófico"),CONCATENATE("R4C",'Mapa final'!$O$31),"")</f>
        <v/>
      </c>
      <c r="AL29" s="42" t="str">
        <f>IF(AND('Mapa final'!$Y$32="Media",'Mapa final'!$AA$32="Catastrófico"),CONCATENATE("R4C",'Mapa final'!$O$32),"")</f>
        <v/>
      </c>
      <c r="AM29" s="43" t="str">
        <f>IF(AND('Mapa final'!$Y$33="Media",'Mapa final'!$AA$33="Catastrófico"),CONCATENATE("R4C",'Mapa final'!$O$33),"")</f>
        <v/>
      </c>
      <c r="AN29" s="70"/>
      <c r="AO29" s="504"/>
      <c r="AP29" s="505"/>
      <c r="AQ29" s="505"/>
      <c r="AR29" s="505"/>
      <c r="AS29" s="505"/>
      <c r="AT29" s="506"/>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row>
    <row r="30" spans="1:76" ht="15" customHeight="1" x14ac:dyDescent="0.25">
      <c r="A30" s="70"/>
      <c r="B30" s="422"/>
      <c r="C30" s="422"/>
      <c r="D30" s="423"/>
      <c r="E30" s="463"/>
      <c r="F30" s="464"/>
      <c r="G30" s="464"/>
      <c r="H30" s="464"/>
      <c r="I30" s="465"/>
      <c r="J30" s="54" t="str">
        <f>IF(AND('Mapa final'!$Y$34="Media",'Mapa final'!$AA$34="Leve"),CONCATENATE("R5C",'Mapa final'!$O$34),"")</f>
        <v/>
      </c>
      <c r="K30" s="55" t="str">
        <f>IF(AND('Mapa final'!$Y$35="Media",'Mapa final'!$AA$35="Leve"),CONCATENATE("R5C",'Mapa final'!$O$35),"")</f>
        <v/>
      </c>
      <c r="L30" s="55" t="str">
        <f>IF(AND('Mapa final'!$Y$36="Media",'Mapa final'!$AA$36="Leve"),CONCATENATE("R5C",'Mapa final'!$O$36),"")</f>
        <v/>
      </c>
      <c r="M30" s="55" t="str">
        <f>IF(AND('Mapa final'!$Y$37="Media",'Mapa final'!$AA$37="Leve"),CONCATENATE("R5C",'Mapa final'!$O$37),"")</f>
        <v/>
      </c>
      <c r="N30" s="55" t="str">
        <f>IF(AND('Mapa final'!$Y$38="Media",'Mapa final'!$AA$38="Leve"),CONCATENATE("R5C",'Mapa final'!$O$38),"")</f>
        <v/>
      </c>
      <c r="O30" s="56" t="str">
        <f>IF(AND('Mapa final'!$Y$39="Media",'Mapa final'!$AA$39="Leve"),CONCATENATE("R5C",'Mapa final'!$O$39),"")</f>
        <v/>
      </c>
      <c r="P30" s="54" t="str">
        <f>IF(AND('Mapa final'!$Y$34="Media",'Mapa final'!$AA$34="Menor"),CONCATENATE("R5C",'Mapa final'!$O$34),"")</f>
        <v/>
      </c>
      <c r="Q30" s="55" t="str">
        <f>IF(AND('Mapa final'!$Y$35="Media",'Mapa final'!$AA$35="Menor"),CONCATENATE("R5C",'Mapa final'!$O$35),"")</f>
        <v/>
      </c>
      <c r="R30" s="55" t="str">
        <f>IF(AND('Mapa final'!$Y$36="Media",'Mapa final'!$AA$36="Menor"),CONCATENATE("R5C",'Mapa final'!$O$36),"")</f>
        <v/>
      </c>
      <c r="S30" s="55" t="str">
        <f>IF(AND('Mapa final'!$Y$37="Media",'Mapa final'!$AA$37="Menor"),CONCATENATE("R5C",'Mapa final'!$O$37),"")</f>
        <v/>
      </c>
      <c r="T30" s="55" t="str">
        <f>IF(AND('Mapa final'!$Y$38="Media",'Mapa final'!$AA$38="Menor"),CONCATENATE("R5C",'Mapa final'!$O$38),"")</f>
        <v/>
      </c>
      <c r="U30" s="56" t="str">
        <f>IF(AND('Mapa final'!$Y$39="Media",'Mapa final'!$AA$39="Menor"),CONCATENATE("R5C",'Mapa final'!$O$39),"")</f>
        <v/>
      </c>
      <c r="V30" s="54" t="str">
        <f>IF(AND('Mapa final'!$Y$34="Media",'Mapa final'!$AA$34="Moderado"),CONCATENATE("R5C",'Mapa final'!$O$34),"")</f>
        <v/>
      </c>
      <c r="W30" s="55" t="str">
        <f>IF(AND('Mapa final'!$Y$35="Media",'Mapa final'!$AA$35="Moderado"),CONCATENATE("R5C",'Mapa final'!$O$35),"")</f>
        <v/>
      </c>
      <c r="X30" s="55" t="str">
        <f>IF(AND('Mapa final'!$Y$36="Media",'Mapa final'!$AA$36="Moderado"),CONCATENATE("R5C",'Mapa final'!$O$36),"")</f>
        <v/>
      </c>
      <c r="Y30" s="55" t="str">
        <f>IF(AND('Mapa final'!$Y$37="Media",'Mapa final'!$AA$37="Moderado"),CONCATENATE("R5C",'Mapa final'!$O$37),"")</f>
        <v/>
      </c>
      <c r="Z30" s="55" t="str">
        <f>IF(AND('Mapa final'!$Y$38="Media",'Mapa final'!$AA$38="Moderado"),CONCATENATE("R5C",'Mapa final'!$O$38),"")</f>
        <v/>
      </c>
      <c r="AA30" s="56" t="str">
        <f>IF(AND('Mapa final'!$Y$39="Media",'Mapa final'!$AA$39="Moderado"),CONCATENATE("R5C",'Mapa final'!$O$39),"")</f>
        <v/>
      </c>
      <c r="AB30" s="38" t="str">
        <f>IF(AND('Mapa final'!$Y$34="Media",'Mapa final'!$AA$34="Mayor"),CONCATENATE("R5C",'Mapa final'!$O$34),"")</f>
        <v/>
      </c>
      <c r="AC30" s="39" t="str">
        <f>IF(AND('Mapa final'!$Y$35="Media",'Mapa final'!$AA$35="Mayor"),CONCATENATE("R5C",'Mapa final'!$O$35),"")</f>
        <v/>
      </c>
      <c r="AD30" s="44" t="str">
        <f>IF(AND('Mapa final'!$Y$36="Media",'Mapa final'!$AA$36="Mayor"),CONCATENATE("R5C",'Mapa final'!$O$36),"")</f>
        <v/>
      </c>
      <c r="AE30" s="44" t="str">
        <f>IF(AND('Mapa final'!$Y$37="Media",'Mapa final'!$AA$37="Mayor"),CONCATENATE("R5C",'Mapa final'!$O$37),"")</f>
        <v/>
      </c>
      <c r="AF30" s="44" t="str">
        <f>IF(AND('Mapa final'!$Y$38="Media",'Mapa final'!$AA$38="Mayor"),CONCATENATE("R5C",'Mapa final'!$O$38),"")</f>
        <v/>
      </c>
      <c r="AG30" s="40" t="str">
        <f>IF(AND('Mapa final'!$Y$39="Media",'Mapa final'!$AA$39="Mayor"),CONCATENATE("R5C",'Mapa final'!$O$39),"")</f>
        <v/>
      </c>
      <c r="AH30" s="41" t="str">
        <f>IF(AND('Mapa final'!$Y$34="Media",'Mapa final'!$AA$34="Catastrófico"),CONCATENATE("R5C",'Mapa final'!$O$34),"")</f>
        <v/>
      </c>
      <c r="AI30" s="42" t="str">
        <f>IF(AND('Mapa final'!$Y$35="Media",'Mapa final'!$AA$35="Catastrófico"),CONCATENATE("R5C",'Mapa final'!$O$35),"")</f>
        <v/>
      </c>
      <c r="AJ30" s="42" t="str">
        <f>IF(AND('Mapa final'!$Y$36="Media",'Mapa final'!$AA$36="Catastrófico"),CONCATENATE("R5C",'Mapa final'!$O$36),"")</f>
        <v/>
      </c>
      <c r="AK30" s="42" t="str">
        <f>IF(AND('Mapa final'!$Y$37="Media",'Mapa final'!$AA$37="Catastrófico"),CONCATENATE("R5C",'Mapa final'!$O$37),"")</f>
        <v/>
      </c>
      <c r="AL30" s="42" t="str">
        <f>IF(AND('Mapa final'!$Y$38="Media",'Mapa final'!$AA$38="Catastrófico"),CONCATENATE("R5C",'Mapa final'!$O$38),"")</f>
        <v/>
      </c>
      <c r="AM30" s="43" t="str">
        <f>IF(AND('Mapa final'!$Y$39="Media",'Mapa final'!$AA$39="Catastrófico"),CONCATENATE("R5C",'Mapa final'!$O$39),"")</f>
        <v/>
      </c>
      <c r="AN30" s="70"/>
      <c r="AO30" s="504"/>
      <c r="AP30" s="505"/>
      <c r="AQ30" s="505"/>
      <c r="AR30" s="505"/>
      <c r="AS30" s="505"/>
      <c r="AT30" s="506"/>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row>
    <row r="31" spans="1:76" ht="15" customHeight="1" x14ac:dyDescent="0.25">
      <c r="A31" s="70"/>
      <c r="B31" s="422"/>
      <c r="C31" s="422"/>
      <c r="D31" s="423"/>
      <c r="E31" s="463"/>
      <c r="F31" s="464"/>
      <c r="G31" s="464"/>
      <c r="H31" s="464"/>
      <c r="I31" s="465"/>
      <c r="J31" s="54" t="str">
        <f>IF(AND('Mapa final'!$Y$40="Media",'Mapa final'!$AA$40="Leve"),CONCATENATE("R6C",'Mapa final'!$O$40),"")</f>
        <v/>
      </c>
      <c r="K31" s="55" t="str">
        <f>IF(AND('Mapa final'!$Y$41="Media",'Mapa final'!$AA$41="Leve"),CONCATENATE("R6C",'Mapa final'!$O$41),"")</f>
        <v/>
      </c>
      <c r="L31" s="55" t="str">
        <f>IF(AND('Mapa final'!$Y$42="Media",'Mapa final'!$AA$42="Leve"),CONCATENATE("R6C",'Mapa final'!$O$42),"")</f>
        <v/>
      </c>
      <c r="M31" s="55" t="str">
        <f>IF(AND('Mapa final'!$Y$43="Media",'Mapa final'!$AA$43="Leve"),CONCATENATE("R6C",'Mapa final'!$O$43),"")</f>
        <v/>
      </c>
      <c r="N31" s="55" t="str">
        <f>IF(AND('Mapa final'!$Y$44="Media",'Mapa final'!$AA$44="Leve"),CONCATENATE("R6C",'Mapa final'!$O$44),"")</f>
        <v/>
      </c>
      <c r="O31" s="56" t="str">
        <f>IF(AND('Mapa final'!$Y$45="Media",'Mapa final'!$AA$45="Leve"),CONCATENATE("R6C",'Mapa final'!$O$45),"")</f>
        <v/>
      </c>
      <c r="P31" s="54" t="str">
        <f>IF(AND('Mapa final'!$Y$40="Media",'Mapa final'!$AA$40="Menor"),CONCATENATE("R6C",'Mapa final'!$O$40),"")</f>
        <v/>
      </c>
      <c r="Q31" s="55" t="str">
        <f>IF(AND('Mapa final'!$Y$41="Media",'Mapa final'!$AA$41="Menor"),CONCATENATE("R6C",'Mapa final'!$O$41),"")</f>
        <v/>
      </c>
      <c r="R31" s="55" t="str">
        <f>IF(AND('Mapa final'!$Y$42="Media",'Mapa final'!$AA$42="Menor"),CONCATENATE("R6C",'Mapa final'!$O$42),"")</f>
        <v/>
      </c>
      <c r="S31" s="55" t="str">
        <f>IF(AND('Mapa final'!$Y$43="Media",'Mapa final'!$AA$43="Menor"),CONCATENATE("R6C",'Mapa final'!$O$43),"")</f>
        <v/>
      </c>
      <c r="T31" s="55" t="str">
        <f>IF(AND('Mapa final'!$Y$44="Media",'Mapa final'!$AA$44="Menor"),CONCATENATE("R6C",'Mapa final'!$O$44),"")</f>
        <v/>
      </c>
      <c r="U31" s="56" t="str">
        <f>IF(AND('Mapa final'!$Y$45="Media",'Mapa final'!$AA$45="Menor"),CONCATENATE("R6C",'Mapa final'!$O$45),"")</f>
        <v/>
      </c>
      <c r="V31" s="54" t="str">
        <f>IF(AND('Mapa final'!$Y$40="Media",'Mapa final'!$AA$40="Moderado"),CONCATENATE("R6C",'Mapa final'!$O$40),"")</f>
        <v/>
      </c>
      <c r="W31" s="55" t="str">
        <f>IF(AND('Mapa final'!$Y$41="Media",'Mapa final'!$AA$41="Moderado"),CONCATENATE("R6C",'Mapa final'!$O$41),"")</f>
        <v/>
      </c>
      <c r="X31" s="55" t="str">
        <f>IF(AND('Mapa final'!$Y$42="Media",'Mapa final'!$AA$42="Moderado"),CONCATENATE("R6C",'Mapa final'!$O$42),"")</f>
        <v/>
      </c>
      <c r="Y31" s="55" t="str">
        <f>IF(AND('Mapa final'!$Y$43="Media",'Mapa final'!$AA$43="Moderado"),CONCATENATE("R6C",'Mapa final'!$O$43),"")</f>
        <v/>
      </c>
      <c r="Z31" s="55" t="str">
        <f>IF(AND('Mapa final'!$Y$44="Media",'Mapa final'!$AA$44="Moderado"),CONCATENATE("R6C",'Mapa final'!$O$44),"")</f>
        <v/>
      </c>
      <c r="AA31" s="56" t="str">
        <f>IF(AND('Mapa final'!$Y$45="Media",'Mapa final'!$AA$45="Moderado"),CONCATENATE("R6C",'Mapa final'!$O$45),"")</f>
        <v/>
      </c>
      <c r="AB31" s="38" t="str">
        <f>IF(AND('Mapa final'!$Y$40="Media",'Mapa final'!$AA$40="Mayor"),CONCATENATE("R6C",'Mapa final'!$O$40),"")</f>
        <v/>
      </c>
      <c r="AC31" s="39" t="str">
        <f>IF(AND('Mapa final'!$Y$41="Media",'Mapa final'!$AA$41="Mayor"),CONCATENATE("R6C",'Mapa final'!$O$41),"")</f>
        <v/>
      </c>
      <c r="AD31" s="44" t="str">
        <f>IF(AND('Mapa final'!$Y$42="Media",'Mapa final'!$AA$42="Mayor"),CONCATENATE("R6C",'Mapa final'!$O$42),"")</f>
        <v/>
      </c>
      <c r="AE31" s="44" t="str">
        <f>IF(AND('Mapa final'!$Y$43="Media",'Mapa final'!$AA$43="Mayor"),CONCATENATE("R6C",'Mapa final'!$O$43),"")</f>
        <v/>
      </c>
      <c r="AF31" s="44" t="str">
        <f>IF(AND('Mapa final'!$Y$44="Media",'Mapa final'!$AA$44="Mayor"),CONCATENATE("R6C",'Mapa final'!$O$44),"")</f>
        <v/>
      </c>
      <c r="AG31" s="40" t="str">
        <f>IF(AND('Mapa final'!$Y$45="Media",'Mapa final'!$AA$45="Mayor"),CONCATENATE("R6C",'Mapa final'!$O$45),"")</f>
        <v/>
      </c>
      <c r="AH31" s="41" t="str">
        <f>IF(AND('Mapa final'!$Y$40="Media",'Mapa final'!$AA$40="Catastrófico"),CONCATENATE("R6C",'Mapa final'!$O$40),"")</f>
        <v/>
      </c>
      <c r="AI31" s="42" t="str">
        <f>IF(AND('Mapa final'!$Y$41="Media",'Mapa final'!$AA$41="Catastrófico"),CONCATENATE("R6C",'Mapa final'!$O$41),"")</f>
        <v/>
      </c>
      <c r="AJ31" s="42" t="str">
        <f>IF(AND('Mapa final'!$Y$42="Media",'Mapa final'!$AA$42="Catastrófico"),CONCATENATE("R6C",'Mapa final'!$O$42),"")</f>
        <v/>
      </c>
      <c r="AK31" s="42" t="str">
        <f>IF(AND('Mapa final'!$Y$43="Media",'Mapa final'!$AA$43="Catastrófico"),CONCATENATE("R6C",'Mapa final'!$O$43),"")</f>
        <v/>
      </c>
      <c r="AL31" s="42" t="str">
        <f>IF(AND('Mapa final'!$Y$44="Media",'Mapa final'!$AA$44="Catastrófico"),CONCATENATE("R6C",'Mapa final'!$O$44),"")</f>
        <v/>
      </c>
      <c r="AM31" s="43" t="str">
        <f>IF(AND('Mapa final'!$Y$45="Media",'Mapa final'!$AA$45="Catastrófico"),CONCATENATE("R6C",'Mapa final'!$O$45),"")</f>
        <v/>
      </c>
      <c r="AN31" s="70"/>
      <c r="AO31" s="504"/>
      <c r="AP31" s="505"/>
      <c r="AQ31" s="505"/>
      <c r="AR31" s="505"/>
      <c r="AS31" s="505"/>
      <c r="AT31" s="506"/>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row>
    <row r="32" spans="1:76" ht="15" customHeight="1" x14ac:dyDescent="0.25">
      <c r="A32" s="70"/>
      <c r="B32" s="422"/>
      <c r="C32" s="422"/>
      <c r="D32" s="423"/>
      <c r="E32" s="463"/>
      <c r="F32" s="464"/>
      <c r="G32" s="464"/>
      <c r="H32" s="464"/>
      <c r="I32" s="465"/>
      <c r="J32" s="54" t="str">
        <f>IF(AND('Mapa final'!$Y$46="Media",'Mapa final'!$AA$46="Leve"),CONCATENATE("R7C",'Mapa final'!$O$46),"")</f>
        <v/>
      </c>
      <c r="K32" s="55" t="str">
        <f>IF(AND('Mapa final'!$Y$47="Media",'Mapa final'!$AA$47="Leve"),CONCATENATE("R7C",'Mapa final'!$O$47),"")</f>
        <v/>
      </c>
      <c r="L32" s="55" t="str">
        <f>IF(AND('Mapa final'!$Y$48="Media",'Mapa final'!$AA$48="Leve"),CONCATENATE("R7C",'Mapa final'!$O$48),"")</f>
        <v/>
      </c>
      <c r="M32" s="55" t="str">
        <f>IF(AND('Mapa final'!$Y$49="Media",'Mapa final'!$AA$49="Leve"),CONCATENATE("R7C",'Mapa final'!$O$49),"")</f>
        <v/>
      </c>
      <c r="N32" s="55" t="str">
        <f>IF(AND('Mapa final'!$Y$50="Media",'Mapa final'!$AA$50="Leve"),CONCATENATE("R7C",'Mapa final'!$O$50),"")</f>
        <v/>
      </c>
      <c r="O32" s="56" t="str">
        <f>IF(AND('Mapa final'!$Y$51="Media",'Mapa final'!$AA$51="Leve"),CONCATENATE("R7C",'Mapa final'!$O$51),"")</f>
        <v/>
      </c>
      <c r="P32" s="54" t="str">
        <f>IF(AND('Mapa final'!$Y$46="Media",'Mapa final'!$AA$46="Menor"),CONCATENATE("R7C",'Mapa final'!$O$46),"")</f>
        <v/>
      </c>
      <c r="Q32" s="55" t="str">
        <f>IF(AND('Mapa final'!$Y$47="Media",'Mapa final'!$AA$47="Menor"),CONCATENATE("R7C",'Mapa final'!$O$47),"")</f>
        <v/>
      </c>
      <c r="R32" s="55" t="str">
        <f>IF(AND('Mapa final'!$Y$48="Media",'Mapa final'!$AA$48="Menor"),CONCATENATE("R7C",'Mapa final'!$O$48),"")</f>
        <v/>
      </c>
      <c r="S32" s="55" t="str">
        <f>IF(AND('Mapa final'!$Y$49="Media",'Mapa final'!$AA$49="Menor"),CONCATENATE("R7C",'Mapa final'!$O$49),"")</f>
        <v/>
      </c>
      <c r="T32" s="55" t="str">
        <f>IF(AND('Mapa final'!$Y$50="Media",'Mapa final'!$AA$50="Menor"),CONCATENATE("R7C",'Mapa final'!$O$50),"")</f>
        <v/>
      </c>
      <c r="U32" s="56" t="str">
        <f>IF(AND('Mapa final'!$Y$51="Media",'Mapa final'!$AA$51="Menor"),CONCATENATE("R7C",'Mapa final'!$O$51),"")</f>
        <v/>
      </c>
      <c r="V32" s="54" t="str">
        <f>IF(AND('Mapa final'!$Y$46="Media",'Mapa final'!$AA$46="Moderado"),CONCATENATE("R7C",'Mapa final'!$O$46),"")</f>
        <v/>
      </c>
      <c r="W32" s="55" t="str">
        <f>IF(AND('Mapa final'!$Y$47="Media",'Mapa final'!$AA$47="Moderado"),CONCATENATE("R7C",'Mapa final'!$O$47),"")</f>
        <v/>
      </c>
      <c r="X32" s="55" t="str">
        <f>IF(AND('Mapa final'!$Y$48="Media",'Mapa final'!$AA$48="Moderado"),CONCATENATE("R7C",'Mapa final'!$O$48),"")</f>
        <v/>
      </c>
      <c r="Y32" s="55" t="str">
        <f>IF(AND('Mapa final'!$Y$49="Media",'Mapa final'!$AA$49="Moderado"),CONCATENATE("R7C",'Mapa final'!$O$49),"")</f>
        <v/>
      </c>
      <c r="Z32" s="55" t="str">
        <f>IF(AND('Mapa final'!$Y$50="Media",'Mapa final'!$AA$50="Moderado"),CONCATENATE("R7C",'Mapa final'!$O$50),"")</f>
        <v/>
      </c>
      <c r="AA32" s="56" t="str">
        <f>IF(AND('Mapa final'!$Y$51="Media",'Mapa final'!$AA$51="Moderado"),CONCATENATE("R7C",'Mapa final'!$O$51),"")</f>
        <v/>
      </c>
      <c r="AB32" s="38" t="str">
        <f>IF(AND('Mapa final'!$Y$46="Media",'Mapa final'!$AA$46="Mayor"),CONCATENATE("R7C",'Mapa final'!$O$46),"")</f>
        <v/>
      </c>
      <c r="AC32" s="39" t="str">
        <f>IF(AND('Mapa final'!$Y$47="Media",'Mapa final'!$AA$47="Mayor"),CONCATENATE("R7C",'Mapa final'!$O$47),"")</f>
        <v/>
      </c>
      <c r="AD32" s="44" t="str">
        <f>IF(AND('Mapa final'!$Y$48="Media",'Mapa final'!$AA$48="Mayor"),CONCATENATE("R7C",'Mapa final'!$O$48),"")</f>
        <v/>
      </c>
      <c r="AE32" s="44" t="str">
        <f>IF(AND('Mapa final'!$Y$49="Media",'Mapa final'!$AA$49="Mayor"),CONCATENATE("R7C",'Mapa final'!$O$49),"")</f>
        <v/>
      </c>
      <c r="AF32" s="44" t="str">
        <f>IF(AND('Mapa final'!$Y$50="Media",'Mapa final'!$AA$50="Mayor"),CONCATENATE("R7C",'Mapa final'!$O$50),"")</f>
        <v/>
      </c>
      <c r="AG32" s="40" t="str">
        <f>IF(AND('Mapa final'!$Y$51="Media",'Mapa final'!$AA$51="Mayor"),CONCATENATE("R7C",'Mapa final'!$O$51),"")</f>
        <v/>
      </c>
      <c r="AH32" s="41" t="str">
        <f>IF(AND('Mapa final'!$Y$46="Media",'Mapa final'!$AA$46="Catastrófico"),CONCATENATE("R7C",'Mapa final'!$O$46),"")</f>
        <v/>
      </c>
      <c r="AI32" s="42" t="str">
        <f>IF(AND('Mapa final'!$Y$47="Media",'Mapa final'!$AA$47="Catastrófico"),CONCATENATE("R7C",'Mapa final'!$O$47),"")</f>
        <v/>
      </c>
      <c r="AJ32" s="42" t="str">
        <f>IF(AND('Mapa final'!$Y$48="Media",'Mapa final'!$AA$48="Catastrófico"),CONCATENATE("R7C",'Mapa final'!$O$48),"")</f>
        <v/>
      </c>
      <c r="AK32" s="42" t="str">
        <f>IF(AND('Mapa final'!$Y$49="Media",'Mapa final'!$AA$49="Catastrófico"),CONCATENATE("R7C",'Mapa final'!$O$49),"")</f>
        <v/>
      </c>
      <c r="AL32" s="42" t="str">
        <f>IF(AND('Mapa final'!$Y$50="Media",'Mapa final'!$AA$50="Catastrófico"),CONCATENATE("R7C",'Mapa final'!$O$50),"")</f>
        <v/>
      </c>
      <c r="AM32" s="43" t="str">
        <f>IF(AND('Mapa final'!$Y$51="Media",'Mapa final'!$AA$51="Catastrófico"),CONCATENATE("R7C",'Mapa final'!$O$51),"")</f>
        <v/>
      </c>
      <c r="AN32" s="70"/>
      <c r="AO32" s="504"/>
      <c r="AP32" s="505"/>
      <c r="AQ32" s="505"/>
      <c r="AR32" s="505"/>
      <c r="AS32" s="505"/>
      <c r="AT32" s="506"/>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row>
    <row r="33" spans="1:80" ht="15" customHeight="1" x14ac:dyDescent="0.25">
      <c r="A33" s="70"/>
      <c r="B33" s="422"/>
      <c r="C33" s="422"/>
      <c r="D33" s="423"/>
      <c r="E33" s="463"/>
      <c r="F33" s="464"/>
      <c r="G33" s="464"/>
      <c r="H33" s="464"/>
      <c r="I33" s="465"/>
      <c r="J33" s="54" t="str">
        <f>IF(AND('Mapa final'!$Y$52="Media",'Mapa final'!$AA$52="Leve"),CONCATENATE("R8C",'Mapa final'!$O$52),"")</f>
        <v/>
      </c>
      <c r="K33" s="55" t="str">
        <f>IF(AND('Mapa final'!$Y$53="Media",'Mapa final'!$AA$53="Leve"),CONCATENATE("R8C",'Mapa final'!$O$53),"")</f>
        <v/>
      </c>
      <c r="L33" s="55" t="str">
        <f>IF(AND('Mapa final'!$Y$54="Media",'Mapa final'!$AA$54="Leve"),CONCATENATE("R8C",'Mapa final'!$O$54),"")</f>
        <v/>
      </c>
      <c r="M33" s="55" t="str">
        <f>IF(AND('Mapa final'!$Y$55="Media",'Mapa final'!$AA$55="Leve"),CONCATENATE("R8C",'Mapa final'!$O$55),"")</f>
        <v/>
      </c>
      <c r="N33" s="55" t="str">
        <f>IF(AND('Mapa final'!$Y$56="Media",'Mapa final'!$AA$56="Leve"),CONCATENATE("R8C",'Mapa final'!$O$56),"")</f>
        <v/>
      </c>
      <c r="O33" s="56" t="str">
        <f>IF(AND('Mapa final'!$Y$57="Media",'Mapa final'!$AA$57="Leve"),CONCATENATE("R8C",'Mapa final'!$O$57),"")</f>
        <v/>
      </c>
      <c r="P33" s="54" t="str">
        <f>IF(AND('Mapa final'!$Y$52="Media",'Mapa final'!$AA$52="Menor"),CONCATENATE("R8C",'Mapa final'!$O$52),"")</f>
        <v/>
      </c>
      <c r="Q33" s="55" t="str">
        <f>IF(AND('Mapa final'!$Y$53="Media",'Mapa final'!$AA$53="Menor"),CONCATENATE("R8C",'Mapa final'!$O$53),"")</f>
        <v/>
      </c>
      <c r="R33" s="55" t="str">
        <f>IF(AND('Mapa final'!$Y$54="Media",'Mapa final'!$AA$54="Menor"),CONCATENATE("R8C",'Mapa final'!$O$54),"")</f>
        <v/>
      </c>
      <c r="S33" s="55" t="str">
        <f>IF(AND('Mapa final'!$Y$55="Media",'Mapa final'!$AA$55="Menor"),CONCATENATE("R8C",'Mapa final'!$O$55),"")</f>
        <v/>
      </c>
      <c r="T33" s="55" t="str">
        <f>IF(AND('Mapa final'!$Y$56="Media",'Mapa final'!$AA$56="Menor"),CONCATENATE("R8C",'Mapa final'!$O$56),"")</f>
        <v/>
      </c>
      <c r="U33" s="56" t="str">
        <f>IF(AND('Mapa final'!$Y$57="Media",'Mapa final'!$AA$57="Menor"),CONCATENATE("R8C",'Mapa final'!$O$57),"")</f>
        <v/>
      </c>
      <c r="V33" s="54" t="str">
        <f>IF(AND('Mapa final'!$Y$52="Media",'Mapa final'!$AA$52="Moderado"),CONCATENATE("R8C",'Mapa final'!$O$52),"")</f>
        <v/>
      </c>
      <c r="W33" s="55" t="str">
        <f>IF(AND('Mapa final'!$Y$53="Media",'Mapa final'!$AA$53="Moderado"),CONCATENATE("R8C",'Mapa final'!$O$53),"")</f>
        <v/>
      </c>
      <c r="X33" s="55" t="str">
        <f>IF(AND('Mapa final'!$Y$54="Media",'Mapa final'!$AA$54="Moderado"),CONCATENATE("R8C",'Mapa final'!$O$54),"")</f>
        <v/>
      </c>
      <c r="Y33" s="55" t="str">
        <f>IF(AND('Mapa final'!$Y$55="Media",'Mapa final'!$AA$55="Moderado"),CONCATENATE("R8C",'Mapa final'!$O$55),"")</f>
        <v/>
      </c>
      <c r="Z33" s="55" t="str">
        <f>IF(AND('Mapa final'!$Y$56="Media",'Mapa final'!$AA$56="Moderado"),CONCATENATE("R8C",'Mapa final'!$O$56),"")</f>
        <v/>
      </c>
      <c r="AA33" s="56" t="str">
        <f>IF(AND('Mapa final'!$Y$57="Media",'Mapa final'!$AA$57="Moderado"),CONCATENATE("R8C",'Mapa final'!$O$57),"")</f>
        <v/>
      </c>
      <c r="AB33" s="38" t="str">
        <f>IF(AND('Mapa final'!$Y$52="Media",'Mapa final'!$AA$52="Mayor"),CONCATENATE("R8C",'Mapa final'!$O$52),"")</f>
        <v/>
      </c>
      <c r="AC33" s="39" t="str">
        <f>IF(AND('Mapa final'!$Y$53="Media",'Mapa final'!$AA$53="Mayor"),CONCATENATE("R8C",'Mapa final'!$O$53),"")</f>
        <v/>
      </c>
      <c r="AD33" s="44" t="str">
        <f>IF(AND('Mapa final'!$Y$54="Media",'Mapa final'!$AA$54="Mayor"),CONCATENATE("R8C",'Mapa final'!$O$54),"")</f>
        <v/>
      </c>
      <c r="AE33" s="44" t="str">
        <f>IF(AND('Mapa final'!$Y$55="Media",'Mapa final'!$AA$55="Mayor"),CONCATENATE("R8C",'Mapa final'!$O$55),"")</f>
        <v/>
      </c>
      <c r="AF33" s="44" t="str">
        <f>IF(AND('Mapa final'!$Y$56="Media",'Mapa final'!$AA$56="Mayor"),CONCATENATE("R8C",'Mapa final'!$O$56),"")</f>
        <v/>
      </c>
      <c r="AG33" s="40" t="str">
        <f>IF(AND('Mapa final'!$Y$57="Media",'Mapa final'!$AA$57="Mayor"),CONCATENATE("R8C",'Mapa final'!$O$57),"")</f>
        <v/>
      </c>
      <c r="AH33" s="41" t="str">
        <f>IF(AND('Mapa final'!$Y$52="Media",'Mapa final'!$AA$52="Catastrófico"),CONCATENATE("R8C",'Mapa final'!$O$52),"")</f>
        <v/>
      </c>
      <c r="AI33" s="42" t="str">
        <f>IF(AND('Mapa final'!$Y$53="Media",'Mapa final'!$AA$53="Catastrófico"),CONCATENATE("R8C",'Mapa final'!$O$53),"")</f>
        <v/>
      </c>
      <c r="AJ33" s="42" t="str">
        <f>IF(AND('Mapa final'!$Y$54="Media",'Mapa final'!$AA$54="Catastrófico"),CONCATENATE("R8C",'Mapa final'!$O$54),"")</f>
        <v/>
      </c>
      <c r="AK33" s="42" t="str">
        <f>IF(AND('Mapa final'!$Y$55="Media",'Mapa final'!$AA$55="Catastrófico"),CONCATENATE("R8C",'Mapa final'!$O$55),"")</f>
        <v/>
      </c>
      <c r="AL33" s="42" t="str">
        <f>IF(AND('Mapa final'!$Y$56="Media",'Mapa final'!$AA$56="Catastrófico"),CONCATENATE("R8C",'Mapa final'!$O$56),"")</f>
        <v/>
      </c>
      <c r="AM33" s="43" t="str">
        <f>IF(AND('Mapa final'!$Y$57="Media",'Mapa final'!$AA$57="Catastrófico"),CONCATENATE("R8C",'Mapa final'!$O$57),"")</f>
        <v/>
      </c>
      <c r="AN33" s="70"/>
      <c r="AO33" s="504"/>
      <c r="AP33" s="505"/>
      <c r="AQ33" s="505"/>
      <c r="AR33" s="505"/>
      <c r="AS33" s="505"/>
      <c r="AT33" s="506"/>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row>
    <row r="34" spans="1:80" ht="15" customHeight="1" x14ac:dyDescent="0.25">
      <c r="A34" s="70"/>
      <c r="B34" s="422"/>
      <c r="C34" s="422"/>
      <c r="D34" s="423"/>
      <c r="E34" s="463"/>
      <c r="F34" s="464"/>
      <c r="G34" s="464"/>
      <c r="H34" s="464"/>
      <c r="I34" s="465"/>
      <c r="J34" s="54" t="str">
        <f>IF(AND('Mapa final'!$Y$58="Media",'Mapa final'!$AA$58="Leve"),CONCATENATE("R9C",'Mapa final'!$O$58),"")</f>
        <v/>
      </c>
      <c r="K34" s="55" t="str">
        <f>IF(AND('Mapa final'!$Y$59="Media",'Mapa final'!$AA$59="Leve"),CONCATENATE("R9C",'Mapa final'!$O$59),"")</f>
        <v/>
      </c>
      <c r="L34" s="55" t="str">
        <f>IF(AND('Mapa final'!$Y$60="Media",'Mapa final'!$AA$60="Leve"),CONCATENATE("R9C",'Mapa final'!$O$60),"")</f>
        <v/>
      </c>
      <c r="M34" s="55" t="str">
        <f>IF(AND('Mapa final'!$Y$61="Media",'Mapa final'!$AA$61="Leve"),CONCATENATE("R9C",'Mapa final'!$O$61),"")</f>
        <v/>
      </c>
      <c r="N34" s="55" t="str">
        <f>IF(AND('Mapa final'!$Y$62="Media",'Mapa final'!$AA$62="Leve"),CONCATENATE("R9C",'Mapa final'!$O$62),"")</f>
        <v/>
      </c>
      <c r="O34" s="56" t="str">
        <f>IF(AND('Mapa final'!$Y$63="Media",'Mapa final'!$AA$63="Leve"),CONCATENATE("R9C",'Mapa final'!$O$63),"")</f>
        <v/>
      </c>
      <c r="P34" s="54" t="str">
        <f>IF(AND('Mapa final'!$Y$58="Media",'Mapa final'!$AA$58="Menor"),CONCATENATE("R9C",'Mapa final'!$O$58),"")</f>
        <v/>
      </c>
      <c r="Q34" s="55" t="str">
        <f>IF(AND('Mapa final'!$Y$59="Media",'Mapa final'!$AA$59="Menor"),CONCATENATE("R9C",'Mapa final'!$O$59),"")</f>
        <v/>
      </c>
      <c r="R34" s="55" t="str">
        <f>IF(AND('Mapa final'!$Y$60="Media",'Mapa final'!$AA$60="Menor"),CONCATENATE("R9C",'Mapa final'!$O$60),"")</f>
        <v/>
      </c>
      <c r="S34" s="55" t="str">
        <f>IF(AND('Mapa final'!$Y$61="Media",'Mapa final'!$AA$61="Menor"),CONCATENATE("R9C",'Mapa final'!$O$61),"")</f>
        <v/>
      </c>
      <c r="T34" s="55" t="str">
        <f>IF(AND('Mapa final'!$Y$62="Media",'Mapa final'!$AA$62="Menor"),CONCATENATE("R9C",'Mapa final'!$O$62),"")</f>
        <v/>
      </c>
      <c r="U34" s="56" t="str">
        <f>IF(AND('Mapa final'!$Y$63="Media",'Mapa final'!$AA$63="Menor"),CONCATENATE("R9C",'Mapa final'!$O$63),"")</f>
        <v/>
      </c>
      <c r="V34" s="54" t="str">
        <f>IF(AND('Mapa final'!$Y$58="Media",'Mapa final'!$AA$58="Moderado"),CONCATENATE("R9C",'Mapa final'!$O$58),"")</f>
        <v/>
      </c>
      <c r="W34" s="55" t="str">
        <f>IF(AND('Mapa final'!$Y$59="Media",'Mapa final'!$AA$59="Moderado"),CONCATENATE("R9C",'Mapa final'!$O$59),"")</f>
        <v/>
      </c>
      <c r="X34" s="55" t="str">
        <f>IF(AND('Mapa final'!$Y$60="Media",'Mapa final'!$AA$60="Moderado"),CONCATENATE("R9C",'Mapa final'!$O$60),"")</f>
        <v/>
      </c>
      <c r="Y34" s="55" t="str">
        <f>IF(AND('Mapa final'!$Y$61="Media",'Mapa final'!$AA$61="Moderado"),CONCATENATE("R9C",'Mapa final'!$O$61),"")</f>
        <v/>
      </c>
      <c r="Z34" s="55" t="str">
        <f>IF(AND('Mapa final'!$Y$62="Media",'Mapa final'!$AA$62="Moderado"),CONCATENATE("R9C",'Mapa final'!$O$62),"")</f>
        <v/>
      </c>
      <c r="AA34" s="56" t="str">
        <f>IF(AND('Mapa final'!$Y$63="Media",'Mapa final'!$AA$63="Moderado"),CONCATENATE("R9C",'Mapa final'!$O$63),"")</f>
        <v/>
      </c>
      <c r="AB34" s="38" t="str">
        <f>IF(AND('Mapa final'!$Y$58="Media",'Mapa final'!$AA$58="Mayor"),CONCATENATE("R9C",'Mapa final'!$O$58),"")</f>
        <v/>
      </c>
      <c r="AC34" s="39" t="str">
        <f>IF(AND('Mapa final'!$Y$59="Media",'Mapa final'!$AA$59="Mayor"),CONCATENATE("R9C",'Mapa final'!$O$59),"")</f>
        <v/>
      </c>
      <c r="AD34" s="44" t="str">
        <f>IF(AND('Mapa final'!$Y$60="Media",'Mapa final'!$AA$60="Mayor"),CONCATENATE("R9C",'Mapa final'!$O$60),"")</f>
        <v/>
      </c>
      <c r="AE34" s="44" t="str">
        <f>IF(AND('Mapa final'!$Y$61="Media",'Mapa final'!$AA$61="Mayor"),CONCATENATE("R9C",'Mapa final'!$O$61),"")</f>
        <v/>
      </c>
      <c r="AF34" s="44" t="str">
        <f>IF(AND('Mapa final'!$Y$62="Media",'Mapa final'!$AA$62="Mayor"),CONCATENATE("R9C",'Mapa final'!$O$62),"")</f>
        <v/>
      </c>
      <c r="AG34" s="40" t="str">
        <f>IF(AND('Mapa final'!$Y$63="Media",'Mapa final'!$AA$63="Mayor"),CONCATENATE("R9C",'Mapa final'!$O$63),"")</f>
        <v/>
      </c>
      <c r="AH34" s="41" t="str">
        <f>IF(AND('Mapa final'!$Y$58="Media",'Mapa final'!$AA$58="Catastrófico"),CONCATENATE("R9C",'Mapa final'!$O$58),"")</f>
        <v/>
      </c>
      <c r="AI34" s="42" t="str">
        <f>IF(AND('Mapa final'!$Y$59="Media",'Mapa final'!$AA$59="Catastrófico"),CONCATENATE("R9C",'Mapa final'!$O$59),"")</f>
        <v/>
      </c>
      <c r="AJ34" s="42" t="str">
        <f>IF(AND('Mapa final'!$Y$60="Media",'Mapa final'!$AA$60="Catastrófico"),CONCATENATE("R9C",'Mapa final'!$O$60),"")</f>
        <v/>
      </c>
      <c r="AK34" s="42" t="str">
        <f>IF(AND('Mapa final'!$Y$61="Media",'Mapa final'!$AA$61="Catastrófico"),CONCATENATE("R9C",'Mapa final'!$O$61),"")</f>
        <v/>
      </c>
      <c r="AL34" s="42" t="str">
        <f>IF(AND('Mapa final'!$Y$62="Media",'Mapa final'!$AA$62="Catastrófico"),CONCATENATE("R9C",'Mapa final'!$O$62),"")</f>
        <v/>
      </c>
      <c r="AM34" s="43" t="str">
        <f>IF(AND('Mapa final'!$Y$63="Media",'Mapa final'!$AA$63="Catastrófico"),CONCATENATE("R9C",'Mapa final'!$O$63),"")</f>
        <v/>
      </c>
      <c r="AN34" s="70"/>
      <c r="AO34" s="504"/>
      <c r="AP34" s="505"/>
      <c r="AQ34" s="505"/>
      <c r="AR34" s="505"/>
      <c r="AS34" s="505"/>
      <c r="AT34" s="506"/>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row>
    <row r="35" spans="1:80" ht="15.75" customHeight="1" thickBot="1" x14ac:dyDescent="0.3">
      <c r="A35" s="70"/>
      <c r="B35" s="422"/>
      <c r="C35" s="422"/>
      <c r="D35" s="423"/>
      <c r="E35" s="466"/>
      <c r="F35" s="467"/>
      <c r="G35" s="467"/>
      <c r="H35" s="467"/>
      <c r="I35" s="468"/>
      <c r="J35" s="54" t="str">
        <f>IF(AND('Mapa final'!$Y$64="Media",'Mapa final'!$AA$64="Leve"),CONCATENATE("R10C",'Mapa final'!$O$64),"")</f>
        <v/>
      </c>
      <c r="K35" s="55" t="str">
        <f>IF(AND('Mapa final'!$Y$65="Media",'Mapa final'!$AA$65="Leve"),CONCATENATE("R10C",'Mapa final'!$O$65),"")</f>
        <v/>
      </c>
      <c r="L35" s="55" t="str">
        <f>IF(AND('Mapa final'!$Y$66="Media",'Mapa final'!$AA$66="Leve"),CONCATENATE("R10C",'Mapa final'!$O$66),"")</f>
        <v/>
      </c>
      <c r="M35" s="55" t="str">
        <f>IF(AND('Mapa final'!$Y$67="Media",'Mapa final'!$AA$67="Leve"),CONCATENATE("R10C",'Mapa final'!$O$67),"")</f>
        <v/>
      </c>
      <c r="N35" s="55" t="str">
        <f>IF(AND('Mapa final'!$Y$68="Media",'Mapa final'!$AA$68="Leve"),CONCATENATE("R10C",'Mapa final'!$O$68),"")</f>
        <v/>
      </c>
      <c r="O35" s="56" t="str">
        <f>IF(AND('Mapa final'!$Y$69="Media",'Mapa final'!$AA$69="Leve"),CONCATENATE("R10C",'Mapa final'!$O$69),"")</f>
        <v/>
      </c>
      <c r="P35" s="54" t="str">
        <f>IF(AND('Mapa final'!$Y$64="Media",'Mapa final'!$AA$64="Menor"),CONCATENATE("R10C",'Mapa final'!$O$64),"")</f>
        <v/>
      </c>
      <c r="Q35" s="55" t="str">
        <f>IF(AND('Mapa final'!$Y$65="Media",'Mapa final'!$AA$65="Menor"),CONCATENATE("R10C",'Mapa final'!$O$65),"")</f>
        <v/>
      </c>
      <c r="R35" s="55" t="str">
        <f>IF(AND('Mapa final'!$Y$66="Media",'Mapa final'!$AA$66="Menor"),CONCATENATE("R10C",'Mapa final'!$O$66),"")</f>
        <v/>
      </c>
      <c r="S35" s="55" t="str">
        <f>IF(AND('Mapa final'!$Y$67="Media",'Mapa final'!$AA$67="Menor"),CONCATENATE("R10C",'Mapa final'!$O$67),"")</f>
        <v/>
      </c>
      <c r="T35" s="55" t="str">
        <f>IF(AND('Mapa final'!$Y$68="Media",'Mapa final'!$AA$68="Menor"),CONCATENATE("R10C",'Mapa final'!$O$68),"")</f>
        <v/>
      </c>
      <c r="U35" s="56" t="str">
        <f>IF(AND('Mapa final'!$Y$69="Media",'Mapa final'!$AA$69="Menor"),CONCATENATE("R10C",'Mapa final'!$O$69),"")</f>
        <v/>
      </c>
      <c r="V35" s="54" t="str">
        <f>IF(AND('Mapa final'!$Y$64="Media",'Mapa final'!$AA$64="Moderado"),CONCATENATE("R10C",'Mapa final'!$O$64),"")</f>
        <v/>
      </c>
      <c r="W35" s="55" t="str">
        <f>IF(AND('Mapa final'!$Y$65="Media",'Mapa final'!$AA$65="Moderado"),CONCATENATE("R10C",'Mapa final'!$O$65),"")</f>
        <v/>
      </c>
      <c r="X35" s="55" t="str">
        <f>IF(AND('Mapa final'!$Y$66="Media",'Mapa final'!$AA$66="Moderado"),CONCATENATE("R10C",'Mapa final'!$O$66),"")</f>
        <v/>
      </c>
      <c r="Y35" s="55" t="str">
        <f>IF(AND('Mapa final'!$Y$67="Media",'Mapa final'!$AA$67="Moderado"),CONCATENATE("R10C",'Mapa final'!$O$67),"")</f>
        <v/>
      </c>
      <c r="Z35" s="55" t="str">
        <f>IF(AND('Mapa final'!$Y$68="Media",'Mapa final'!$AA$68="Moderado"),CONCATENATE("R10C",'Mapa final'!$O$68),"")</f>
        <v/>
      </c>
      <c r="AA35" s="56" t="str">
        <f>IF(AND('Mapa final'!$Y$69="Media",'Mapa final'!$AA$69="Moderado"),CONCATENATE("R10C",'Mapa final'!$O$69),"")</f>
        <v/>
      </c>
      <c r="AB35" s="45" t="str">
        <f>IF(AND('Mapa final'!$Y$64="Media",'Mapa final'!$AA$64="Mayor"),CONCATENATE("R10C",'Mapa final'!$O$64),"")</f>
        <v/>
      </c>
      <c r="AC35" s="46" t="str">
        <f>IF(AND('Mapa final'!$Y$65="Media",'Mapa final'!$AA$65="Mayor"),CONCATENATE("R10C",'Mapa final'!$O$65),"")</f>
        <v/>
      </c>
      <c r="AD35" s="46" t="str">
        <f>IF(AND('Mapa final'!$Y$66="Media",'Mapa final'!$AA$66="Mayor"),CONCATENATE("R10C",'Mapa final'!$O$66),"")</f>
        <v/>
      </c>
      <c r="AE35" s="46" t="str">
        <f>IF(AND('Mapa final'!$Y$67="Media",'Mapa final'!$AA$67="Mayor"),CONCATENATE("R10C",'Mapa final'!$O$67),"")</f>
        <v/>
      </c>
      <c r="AF35" s="46" t="str">
        <f>IF(AND('Mapa final'!$Y$68="Media",'Mapa final'!$AA$68="Mayor"),CONCATENATE("R10C",'Mapa final'!$O$68),"")</f>
        <v/>
      </c>
      <c r="AG35" s="47" t="str">
        <f>IF(AND('Mapa final'!$Y$69="Media",'Mapa final'!$AA$69="Mayor"),CONCATENATE("R10C",'Mapa final'!$O$69),"")</f>
        <v/>
      </c>
      <c r="AH35" s="48" t="str">
        <f>IF(AND('Mapa final'!$Y$64="Media",'Mapa final'!$AA$64="Catastrófico"),CONCATENATE("R10C",'Mapa final'!$O$64),"")</f>
        <v/>
      </c>
      <c r="AI35" s="49" t="str">
        <f>IF(AND('Mapa final'!$Y$65="Media",'Mapa final'!$AA$65="Catastrófico"),CONCATENATE("R10C",'Mapa final'!$O$65),"")</f>
        <v/>
      </c>
      <c r="AJ35" s="49" t="str">
        <f>IF(AND('Mapa final'!$Y$66="Media",'Mapa final'!$AA$66="Catastrófico"),CONCATENATE("R10C",'Mapa final'!$O$66),"")</f>
        <v/>
      </c>
      <c r="AK35" s="49" t="str">
        <f>IF(AND('Mapa final'!$Y$67="Media",'Mapa final'!$AA$67="Catastrófico"),CONCATENATE("R10C",'Mapa final'!$O$67),"")</f>
        <v/>
      </c>
      <c r="AL35" s="49" t="str">
        <f>IF(AND('Mapa final'!$Y$68="Media",'Mapa final'!$AA$68="Catastrófico"),CONCATENATE("R10C",'Mapa final'!$O$68),"")</f>
        <v/>
      </c>
      <c r="AM35" s="50" t="str">
        <f>IF(AND('Mapa final'!$Y$69="Media",'Mapa final'!$AA$69="Catastrófico"),CONCATENATE("R10C",'Mapa final'!$O$69),"")</f>
        <v/>
      </c>
      <c r="AN35" s="70"/>
      <c r="AO35" s="507"/>
      <c r="AP35" s="508"/>
      <c r="AQ35" s="508"/>
      <c r="AR35" s="508"/>
      <c r="AS35" s="508"/>
      <c r="AT35" s="509"/>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row>
    <row r="36" spans="1:80" ht="15" customHeight="1" x14ac:dyDescent="0.25">
      <c r="A36" s="70"/>
      <c r="B36" s="422"/>
      <c r="C36" s="422"/>
      <c r="D36" s="423"/>
      <c r="E36" s="460" t="s">
        <v>114</v>
      </c>
      <c r="F36" s="461"/>
      <c r="G36" s="461"/>
      <c r="H36" s="461"/>
      <c r="I36" s="461"/>
      <c r="J36" s="60" t="str">
        <f>IF(AND('Mapa final'!$Y$10="Baja",'Mapa final'!$AA$10="Leve"),CONCATENATE("R1C",'Mapa final'!$O$10),"")</f>
        <v/>
      </c>
      <c r="K36" s="61" t="str">
        <f>IF(AND('Mapa final'!$Y$11="Baja",'Mapa final'!$AA$11="Leve"),CONCATENATE("R1C",'Mapa final'!$O$11),"")</f>
        <v/>
      </c>
      <c r="L36" s="61" t="str">
        <f>IF(AND('Mapa final'!$Y$12="Baja",'Mapa final'!$AA$12="Leve"),CONCATENATE("R1C",'Mapa final'!$O$12),"")</f>
        <v/>
      </c>
      <c r="M36" s="61" t="str">
        <f>IF(AND('Mapa final'!$Y$13="Baja",'Mapa final'!$AA$13="Leve"),CONCATENATE("R1C",'Mapa final'!$O$13),"")</f>
        <v/>
      </c>
      <c r="N36" s="61" t="str">
        <f>IF(AND('Mapa final'!$Y$14="Baja",'Mapa final'!$AA$14="Leve"),CONCATENATE("R1C",'Mapa final'!$O$14),"")</f>
        <v/>
      </c>
      <c r="O36" s="62" t="str">
        <f>IF(AND('Mapa final'!$Y$15="Baja",'Mapa final'!$AA$15="Leve"),CONCATENATE("R1C",'Mapa final'!$O$15),"")</f>
        <v/>
      </c>
      <c r="P36" s="51" t="str">
        <f>IF(AND('Mapa final'!$Y$10="Baja",'Mapa final'!$AA$10="Menor"),CONCATENATE("R1C",'Mapa final'!$O$10),"")</f>
        <v>R1C7</v>
      </c>
      <c r="Q36" s="52" t="str">
        <f>IF(AND('Mapa final'!$Y$11="Baja",'Mapa final'!$AA$11="Menor"),CONCATENATE("R1C",'Mapa final'!$O$11),"")</f>
        <v/>
      </c>
      <c r="R36" s="52" t="str">
        <f>IF(AND('Mapa final'!$Y$12="Baja",'Mapa final'!$AA$12="Menor"),CONCATENATE("R1C",'Mapa final'!$O$12),"")</f>
        <v/>
      </c>
      <c r="S36" s="52" t="str">
        <f>IF(AND('Mapa final'!$Y$13="Baja",'Mapa final'!$AA$13="Menor"),CONCATENATE("R1C",'Mapa final'!$O$13),"")</f>
        <v/>
      </c>
      <c r="T36" s="52" t="str">
        <f>IF(AND('Mapa final'!$Y$14="Baja",'Mapa final'!$AA$14="Menor"),CONCATENATE("R1C",'Mapa final'!$O$14),"")</f>
        <v/>
      </c>
      <c r="U36" s="53" t="str">
        <f>IF(AND('Mapa final'!$Y$15="Baja",'Mapa final'!$AA$15="Menor"),CONCATENATE("R1C",'Mapa final'!$O$15),"")</f>
        <v/>
      </c>
      <c r="V36" s="51" t="str">
        <f>IF(AND('Mapa final'!$Y$10="Baja",'Mapa final'!$AA$10="Moderado"),CONCATENATE("R1C",'Mapa final'!$O$10),"")</f>
        <v/>
      </c>
      <c r="W36" s="52" t="str">
        <f>IF(AND('Mapa final'!$Y$11="Baja",'Mapa final'!$AA$11="Moderado"),CONCATENATE("R1C",'Mapa final'!$O$11),"")</f>
        <v/>
      </c>
      <c r="X36" s="52" t="str">
        <f>IF(AND('Mapa final'!$Y$12="Baja",'Mapa final'!$AA$12="Moderado"),CONCATENATE("R1C",'Mapa final'!$O$12),"")</f>
        <v/>
      </c>
      <c r="Y36" s="52" t="str">
        <f>IF(AND('Mapa final'!$Y$13="Baja",'Mapa final'!$AA$13="Moderado"),CONCATENATE("R1C",'Mapa final'!$O$13),"")</f>
        <v/>
      </c>
      <c r="Z36" s="52" t="str">
        <f>IF(AND('Mapa final'!$Y$14="Baja",'Mapa final'!$AA$14="Moderado"),CONCATENATE("R1C",'Mapa final'!$O$14),"")</f>
        <v/>
      </c>
      <c r="AA36" s="53" t="str">
        <f>IF(AND('Mapa final'!$Y$15="Baja",'Mapa final'!$AA$15="Moderado"),CONCATENATE("R1C",'Mapa final'!$O$15),"")</f>
        <v/>
      </c>
      <c r="AB36" s="32" t="str">
        <f>IF(AND('Mapa final'!$Y$10="Baja",'Mapa final'!$AA$10="Mayor"),CONCATENATE("R1C",'Mapa final'!$O$10),"")</f>
        <v/>
      </c>
      <c r="AC36" s="33" t="str">
        <f>IF(AND('Mapa final'!$Y$11="Baja",'Mapa final'!$AA$11="Mayor"),CONCATENATE("R1C",'Mapa final'!$O$11),"")</f>
        <v/>
      </c>
      <c r="AD36" s="33" t="str">
        <f>IF(AND('Mapa final'!$Y$12="Baja",'Mapa final'!$AA$12="Mayor"),CONCATENATE("R1C",'Mapa final'!$O$12),"")</f>
        <v/>
      </c>
      <c r="AE36" s="33" t="str">
        <f>IF(AND('Mapa final'!$Y$13="Baja",'Mapa final'!$AA$13="Mayor"),CONCATENATE("R1C",'Mapa final'!$O$13),"")</f>
        <v/>
      </c>
      <c r="AF36" s="33" t="str">
        <f>IF(AND('Mapa final'!$Y$14="Baja",'Mapa final'!$AA$14="Mayor"),CONCATENATE("R1C",'Mapa final'!$O$14),"")</f>
        <v/>
      </c>
      <c r="AG36" s="34" t="str">
        <f>IF(AND('Mapa final'!$Y$15="Baja",'Mapa final'!$AA$15="Mayor"),CONCATENATE("R1C",'Mapa final'!$O$15),"")</f>
        <v/>
      </c>
      <c r="AH36" s="35" t="str">
        <f>IF(AND('Mapa final'!$Y$10="Baja",'Mapa final'!$AA$10="Catastrófico"),CONCATENATE("R1C",'Mapa final'!$O$10),"")</f>
        <v/>
      </c>
      <c r="AI36" s="36" t="str">
        <f>IF(AND('Mapa final'!$Y$11="Baja",'Mapa final'!$AA$11="Catastrófico"),CONCATENATE("R1C",'Mapa final'!$O$11),"")</f>
        <v/>
      </c>
      <c r="AJ36" s="36" t="str">
        <f>IF(AND('Mapa final'!$Y$12="Baja",'Mapa final'!$AA$12="Catastrófico"),CONCATENATE("R1C",'Mapa final'!$O$12),"")</f>
        <v/>
      </c>
      <c r="AK36" s="36" t="str">
        <f>IF(AND('Mapa final'!$Y$13="Baja",'Mapa final'!$AA$13="Catastrófico"),CONCATENATE("R1C",'Mapa final'!$O$13),"")</f>
        <v/>
      </c>
      <c r="AL36" s="36" t="str">
        <f>IF(AND('Mapa final'!$Y$14="Baja",'Mapa final'!$AA$14="Catastrófico"),CONCATENATE("R1C",'Mapa final'!$O$14),"")</f>
        <v/>
      </c>
      <c r="AM36" s="37" t="str">
        <f>IF(AND('Mapa final'!$Y$15="Baja",'Mapa final'!$AA$15="Catastrófico"),CONCATENATE("R1C",'Mapa final'!$O$15),"")</f>
        <v/>
      </c>
      <c r="AN36" s="70"/>
      <c r="AO36" s="492" t="s">
        <v>82</v>
      </c>
      <c r="AP36" s="493"/>
      <c r="AQ36" s="493"/>
      <c r="AR36" s="493"/>
      <c r="AS36" s="493"/>
      <c r="AT36" s="494"/>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row>
    <row r="37" spans="1:80" ht="15" customHeight="1" x14ac:dyDescent="0.25">
      <c r="A37" s="70"/>
      <c r="B37" s="422"/>
      <c r="C37" s="422"/>
      <c r="D37" s="423"/>
      <c r="E37" s="479"/>
      <c r="F37" s="480"/>
      <c r="G37" s="480"/>
      <c r="H37" s="480"/>
      <c r="I37" s="480"/>
      <c r="J37" s="63" t="str">
        <f>IF(AND('Mapa final'!$Y$16="Baja",'Mapa final'!$AA$16="Leve"),CONCATENATE("R2C",'Mapa final'!$O$16),"")</f>
        <v/>
      </c>
      <c r="K37" s="64" t="str">
        <f>IF(AND('Mapa final'!$Y$17="Baja",'Mapa final'!$AA$17="Leve"),CONCATENATE("R2C",'Mapa final'!$O$17),"")</f>
        <v/>
      </c>
      <c r="L37" s="64" t="str">
        <f>IF(AND('Mapa final'!$Y$18="Baja",'Mapa final'!$AA$18="Leve"),CONCATENATE("R2C",'Mapa final'!$O$18),"")</f>
        <v/>
      </c>
      <c r="M37" s="64" t="str">
        <f>IF(AND('Mapa final'!$Y$19="Baja",'Mapa final'!$AA$19="Leve"),CONCATENATE("R2C",'Mapa final'!$O$19),"")</f>
        <v/>
      </c>
      <c r="N37" s="64" t="str">
        <f>IF(AND('Mapa final'!$Y$20="Baja",'Mapa final'!$AA$20="Leve"),CONCATENATE("R2C",'Mapa final'!$O$20),"")</f>
        <v/>
      </c>
      <c r="O37" s="65" t="str">
        <f>IF(AND('Mapa final'!$Y$21="Baja",'Mapa final'!$AA$21="Leve"),CONCATENATE("R2C",'Mapa final'!$O$21),"")</f>
        <v/>
      </c>
      <c r="P37" s="54" t="str">
        <f>IF(AND('Mapa final'!$Y$16="Baja",'Mapa final'!$AA$16="Menor"),CONCATENATE("R2C",'Mapa final'!$O$16),"")</f>
        <v/>
      </c>
      <c r="Q37" s="55" t="str">
        <f>IF(AND('Mapa final'!$Y$17="Baja",'Mapa final'!$AA$17="Menor"),CONCATENATE("R2C",'Mapa final'!$O$17),"")</f>
        <v/>
      </c>
      <c r="R37" s="55" t="str">
        <f>IF(AND('Mapa final'!$Y$18="Baja",'Mapa final'!$AA$18="Menor"),CONCATENATE("R2C",'Mapa final'!$O$18),"")</f>
        <v/>
      </c>
      <c r="S37" s="55" t="str">
        <f>IF(AND('Mapa final'!$Y$19="Baja",'Mapa final'!$AA$19="Menor"),CONCATENATE("R2C",'Mapa final'!$O$19),"")</f>
        <v/>
      </c>
      <c r="T37" s="55" t="str">
        <f>IF(AND('Mapa final'!$Y$20="Baja",'Mapa final'!$AA$20="Menor"),CONCATENATE("R2C",'Mapa final'!$O$20),"")</f>
        <v/>
      </c>
      <c r="U37" s="56" t="str">
        <f>IF(AND('Mapa final'!$Y$21="Baja",'Mapa final'!$AA$21="Menor"),CONCATENATE("R2C",'Mapa final'!$O$21),"")</f>
        <v/>
      </c>
      <c r="V37" s="54" t="str">
        <f>IF(AND('Mapa final'!$Y$16="Baja",'Mapa final'!$AA$16="Moderado"),CONCATENATE("R2C",'Mapa final'!$O$16),"")</f>
        <v>R2C8</v>
      </c>
      <c r="W37" s="55" t="str">
        <f>IF(AND('Mapa final'!$Y$17="Baja",'Mapa final'!$AA$17="Moderado"),CONCATENATE("R2C",'Mapa final'!$O$17),"")</f>
        <v/>
      </c>
      <c r="X37" s="55" t="str">
        <f>IF(AND('Mapa final'!$Y$18="Baja",'Mapa final'!$AA$18="Moderado"),CONCATENATE("R2C",'Mapa final'!$O$18),"")</f>
        <v/>
      </c>
      <c r="Y37" s="55" t="str">
        <f>IF(AND('Mapa final'!$Y$19="Baja",'Mapa final'!$AA$19="Moderado"),CONCATENATE("R2C",'Mapa final'!$O$19),"")</f>
        <v/>
      </c>
      <c r="Z37" s="55" t="str">
        <f>IF(AND('Mapa final'!$Y$20="Baja",'Mapa final'!$AA$20="Moderado"),CONCATENATE("R2C",'Mapa final'!$O$20),"")</f>
        <v/>
      </c>
      <c r="AA37" s="56" t="str">
        <f>IF(AND('Mapa final'!$Y$21="Baja",'Mapa final'!$AA$21="Moderado"),CONCATENATE("R2C",'Mapa final'!$O$21),"")</f>
        <v/>
      </c>
      <c r="AB37" s="38" t="str">
        <f>IF(AND('Mapa final'!$Y$16="Baja",'Mapa final'!$AA$16="Mayor"),CONCATENATE("R2C",'Mapa final'!$O$16),"")</f>
        <v/>
      </c>
      <c r="AC37" s="39" t="str">
        <f>IF(AND('Mapa final'!$Y$17="Baja",'Mapa final'!$AA$17="Mayor"),CONCATENATE("R2C",'Mapa final'!$O$17),"")</f>
        <v/>
      </c>
      <c r="AD37" s="39" t="str">
        <f>IF(AND('Mapa final'!$Y$18="Baja",'Mapa final'!$AA$18="Mayor"),CONCATENATE("R2C",'Mapa final'!$O$18),"")</f>
        <v/>
      </c>
      <c r="AE37" s="39" t="str">
        <f>IF(AND('Mapa final'!$Y$19="Baja",'Mapa final'!$AA$19="Mayor"),CONCATENATE("R2C",'Mapa final'!$O$19),"")</f>
        <v/>
      </c>
      <c r="AF37" s="39" t="str">
        <f>IF(AND('Mapa final'!$Y$20="Baja",'Mapa final'!$AA$20="Mayor"),CONCATENATE("R2C",'Mapa final'!$O$20),"")</f>
        <v/>
      </c>
      <c r="AG37" s="40" t="str">
        <f>IF(AND('Mapa final'!$Y$21="Baja",'Mapa final'!$AA$21="Mayor"),CONCATENATE("R2C",'Mapa final'!$O$21),"")</f>
        <v/>
      </c>
      <c r="AH37" s="41" t="str">
        <f>IF(AND('Mapa final'!$Y$16="Baja",'Mapa final'!$AA$16="Catastrófico"),CONCATENATE("R2C",'Mapa final'!$O$16),"")</f>
        <v/>
      </c>
      <c r="AI37" s="42" t="str">
        <f>IF(AND('Mapa final'!$Y$17="Baja",'Mapa final'!$AA$17="Catastrófico"),CONCATENATE("R2C",'Mapa final'!$O$17),"")</f>
        <v/>
      </c>
      <c r="AJ37" s="42" t="str">
        <f>IF(AND('Mapa final'!$Y$18="Baja",'Mapa final'!$AA$18="Catastrófico"),CONCATENATE("R2C",'Mapa final'!$O$18),"")</f>
        <v/>
      </c>
      <c r="AK37" s="42" t="str">
        <f>IF(AND('Mapa final'!$Y$19="Baja",'Mapa final'!$AA$19="Catastrófico"),CONCATENATE("R2C",'Mapa final'!$O$19),"")</f>
        <v/>
      </c>
      <c r="AL37" s="42" t="str">
        <f>IF(AND('Mapa final'!$Y$20="Baja",'Mapa final'!$AA$20="Catastrófico"),CONCATENATE("R2C",'Mapa final'!$O$20),"")</f>
        <v/>
      </c>
      <c r="AM37" s="43" t="str">
        <f>IF(AND('Mapa final'!$Y$21="Baja",'Mapa final'!$AA$21="Catastrófico"),CONCATENATE("R2C",'Mapa final'!$O$21),"")</f>
        <v/>
      </c>
      <c r="AN37" s="70"/>
      <c r="AO37" s="495"/>
      <c r="AP37" s="496"/>
      <c r="AQ37" s="496"/>
      <c r="AR37" s="496"/>
      <c r="AS37" s="496"/>
      <c r="AT37" s="497"/>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row>
    <row r="38" spans="1:80" ht="15" customHeight="1" x14ac:dyDescent="0.25">
      <c r="A38" s="70"/>
      <c r="B38" s="422"/>
      <c r="C38" s="422"/>
      <c r="D38" s="423"/>
      <c r="E38" s="463"/>
      <c r="F38" s="464"/>
      <c r="G38" s="464"/>
      <c r="H38" s="464"/>
      <c r="I38" s="480"/>
      <c r="J38" s="63" t="str">
        <f>IF(AND('Mapa final'!$Y$22="Baja",'Mapa final'!$AA$22="Leve"),CONCATENATE("R3C",'Mapa final'!$O$22),"")</f>
        <v/>
      </c>
      <c r="K38" s="64" t="str">
        <f>IF(AND('Mapa final'!$Y$23="Baja",'Mapa final'!$AA$23="Leve"),CONCATENATE("R3C",'Mapa final'!$O$23),"")</f>
        <v/>
      </c>
      <c r="L38" s="64" t="str">
        <f>IF(AND('Mapa final'!$Y$24="Baja",'Mapa final'!$AA$24="Leve"),CONCATENATE("R3C",'Mapa final'!$O$24),"")</f>
        <v/>
      </c>
      <c r="M38" s="64" t="str">
        <f>IF(AND('Mapa final'!$Y$25="Baja",'Mapa final'!$AA$25="Leve"),CONCATENATE("R3C",'Mapa final'!$O$25),"")</f>
        <v/>
      </c>
      <c r="N38" s="64" t="str">
        <f>IF(AND('Mapa final'!$Y$26="Baja",'Mapa final'!$AA$26="Leve"),CONCATENATE("R3C",'Mapa final'!$O$26),"")</f>
        <v/>
      </c>
      <c r="O38" s="65" t="str">
        <f>IF(AND('Mapa final'!$Y$27="Baja",'Mapa final'!$AA$27="Leve"),CONCATENATE("R3C",'Mapa final'!$O$27),"")</f>
        <v/>
      </c>
      <c r="P38" s="54" t="str">
        <f>IF(AND('Mapa final'!$Y$22="Baja",'Mapa final'!$AA$22="Menor"),CONCATENATE("R3C",'Mapa final'!$O$22),"")</f>
        <v>R3C9</v>
      </c>
      <c r="Q38" s="55" t="str">
        <f>IF(AND('Mapa final'!$Y$23="Baja",'Mapa final'!$AA$23="Menor"),CONCATENATE("R3C",'Mapa final'!$O$23),"")</f>
        <v/>
      </c>
      <c r="R38" s="55" t="str">
        <f>IF(AND('Mapa final'!$Y$24="Baja",'Mapa final'!$AA$24="Menor"),CONCATENATE("R3C",'Mapa final'!$O$24),"")</f>
        <v/>
      </c>
      <c r="S38" s="55" t="str">
        <f>IF(AND('Mapa final'!$Y$25="Baja",'Mapa final'!$AA$25="Menor"),CONCATENATE("R3C",'Mapa final'!$O$25),"")</f>
        <v/>
      </c>
      <c r="T38" s="55" t="str">
        <f>IF(AND('Mapa final'!$Y$26="Baja",'Mapa final'!$AA$26="Menor"),CONCATENATE("R3C",'Mapa final'!$O$26),"")</f>
        <v/>
      </c>
      <c r="U38" s="56" t="str">
        <f>IF(AND('Mapa final'!$Y$27="Baja",'Mapa final'!$AA$27="Menor"),CONCATENATE("R3C",'Mapa final'!$O$27),"")</f>
        <v/>
      </c>
      <c r="V38" s="54" t="str">
        <f>IF(AND('Mapa final'!$Y$22="Baja",'Mapa final'!$AA$22="Moderado"),CONCATENATE("R3C",'Mapa final'!$O$22),"")</f>
        <v/>
      </c>
      <c r="W38" s="55" t="str">
        <f>IF(AND('Mapa final'!$Y$23="Baja",'Mapa final'!$AA$23="Moderado"),CONCATENATE("R3C",'Mapa final'!$O$23),"")</f>
        <v/>
      </c>
      <c r="X38" s="55" t="str">
        <f>IF(AND('Mapa final'!$Y$24="Baja",'Mapa final'!$AA$24="Moderado"),CONCATENATE("R3C",'Mapa final'!$O$24),"")</f>
        <v/>
      </c>
      <c r="Y38" s="55" t="str">
        <f>IF(AND('Mapa final'!$Y$25="Baja",'Mapa final'!$AA$25="Moderado"),CONCATENATE("R3C",'Mapa final'!$O$25),"")</f>
        <v/>
      </c>
      <c r="Z38" s="55" t="str">
        <f>IF(AND('Mapa final'!$Y$26="Baja",'Mapa final'!$AA$26="Moderado"),CONCATENATE("R3C",'Mapa final'!$O$26),"")</f>
        <v/>
      </c>
      <c r="AA38" s="56" t="str">
        <f>IF(AND('Mapa final'!$Y$27="Baja",'Mapa final'!$AA$27="Moderado"),CONCATENATE("R3C",'Mapa final'!$O$27),"")</f>
        <v/>
      </c>
      <c r="AB38" s="38" t="str">
        <f>IF(AND('Mapa final'!$Y$22="Baja",'Mapa final'!$AA$22="Mayor"),CONCATENATE("R3C",'Mapa final'!$O$22),"")</f>
        <v/>
      </c>
      <c r="AC38" s="39" t="str">
        <f>IF(AND('Mapa final'!$Y$23="Baja",'Mapa final'!$AA$23="Mayor"),CONCATENATE("R3C",'Mapa final'!$O$23),"")</f>
        <v/>
      </c>
      <c r="AD38" s="39" t="str">
        <f>IF(AND('Mapa final'!$Y$24="Baja",'Mapa final'!$AA$24="Mayor"),CONCATENATE("R3C",'Mapa final'!$O$24),"")</f>
        <v/>
      </c>
      <c r="AE38" s="39" t="str">
        <f>IF(AND('Mapa final'!$Y$25="Baja",'Mapa final'!$AA$25="Mayor"),CONCATENATE("R3C",'Mapa final'!$O$25),"")</f>
        <v/>
      </c>
      <c r="AF38" s="39" t="str">
        <f>IF(AND('Mapa final'!$Y$26="Baja",'Mapa final'!$AA$26="Mayor"),CONCATENATE("R3C",'Mapa final'!$O$26),"")</f>
        <v/>
      </c>
      <c r="AG38" s="40" t="str">
        <f>IF(AND('Mapa final'!$Y$27="Baja",'Mapa final'!$AA$27="Mayor"),CONCATENATE("R3C",'Mapa final'!$O$27),"")</f>
        <v/>
      </c>
      <c r="AH38" s="41" t="str">
        <f>IF(AND('Mapa final'!$Y$22="Baja",'Mapa final'!$AA$22="Catastrófico"),CONCATENATE("R3C",'Mapa final'!$O$22),"")</f>
        <v/>
      </c>
      <c r="AI38" s="42" t="str">
        <f>IF(AND('Mapa final'!$Y$23="Baja",'Mapa final'!$AA$23="Catastrófico"),CONCATENATE("R3C",'Mapa final'!$O$23),"")</f>
        <v/>
      </c>
      <c r="AJ38" s="42" t="str">
        <f>IF(AND('Mapa final'!$Y$24="Baja",'Mapa final'!$AA$24="Catastrófico"),CONCATENATE("R3C",'Mapa final'!$O$24),"")</f>
        <v/>
      </c>
      <c r="AK38" s="42" t="str">
        <f>IF(AND('Mapa final'!$Y$25="Baja",'Mapa final'!$AA$25="Catastrófico"),CONCATENATE("R3C",'Mapa final'!$O$25),"")</f>
        <v/>
      </c>
      <c r="AL38" s="42" t="str">
        <f>IF(AND('Mapa final'!$Y$26="Baja",'Mapa final'!$AA$26="Catastrófico"),CONCATENATE("R3C",'Mapa final'!$O$26),"")</f>
        <v/>
      </c>
      <c r="AM38" s="43" t="str">
        <f>IF(AND('Mapa final'!$Y$27="Baja",'Mapa final'!$AA$27="Catastrófico"),CONCATENATE("R3C",'Mapa final'!$O$27),"")</f>
        <v/>
      </c>
      <c r="AN38" s="70"/>
      <c r="AO38" s="495"/>
      <c r="AP38" s="496"/>
      <c r="AQ38" s="496"/>
      <c r="AR38" s="496"/>
      <c r="AS38" s="496"/>
      <c r="AT38" s="497"/>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row>
    <row r="39" spans="1:80" ht="15" customHeight="1" x14ac:dyDescent="0.25">
      <c r="A39" s="70"/>
      <c r="B39" s="422"/>
      <c r="C39" s="422"/>
      <c r="D39" s="423"/>
      <c r="E39" s="463"/>
      <c r="F39" s="464"/>
      <c r="G39" s="464"/>
      <c r="H39" s="464"/>
      <c r="I39" s="480"/>
      <c r="J39" s="63" t="str">
        <f>IF(AND('Mapa final'!$Y$28="Baja",'Mapa final'!$AA$28="Leve"),CONCATENATE("R4C",'Mapa final'!$O$28),"")</f>
        <v/>
      </c>
      <c r="K39" s="64" t="str">
        <f>IF(AND('Mapa final'!$Y$29="Baja",'Mapa final'!$AA$29="Leve"),CONCATENATE("R4C",'Mapa final'!$O$29),"")</f>
        <v/>
      </c>
      <c r="L39" s="64" t="str">
        <f>IF(AND('Mapa final'!$Y$30="Baja",'Mapa final'!$AA$30="Leve"),CONCATENATE("R4C",'Mapa final'!$O$30),"")</f>
        <v/>
      </c>
      <c r="M39" s="64" t="str">
        <f>IF(AND('Mapa final'!$Y$31="Baja",'Mapa final'!$AA$31="Leve"),CONCATENATE("R4C",'Mapa final'!$O$31),"")</f>
        <v/>
      </c>
      <c r="N39" s="64" t="str">
        <f>IF(AND('Mapa final'!$Y$32="Baja",'Mapa final'!$AA$32="Leve"),CONCATENATE("R4C",'Mapa final'!$O$32),"")</f>
        <v/>
      </c>
      <c r="O39" s="65" t="str">
        <f>IF(AND('Mapa final'!$Y$33="Baja",'Mapa final'!$AA$33="Leve"),CONCATENATE("R4C",'Mapa final'!$O$33),"")</f>
        <v/>
      </c>
      <c r="P39" s="54" t="str">
        <f>IF(AND('Mapa final'!$Y$28="Baja",'Mapa final'!$AA$28="Menor"),CONCATENATE("R4C",'Mapa final'!$O$28),"")</f>
        <v>R4C10</v>
      </c>
      <c r="Q39" s="55" t="str">
        <f>IF(AND('Mapa final'!$Y$29="Baja",'Mapa final'!$AA$29="Menor"),CONCATENATE("R4C",'Mapa final'!$O$29),"")</f>
        <v/>
      </c>
      <c r="R39" s="55" t="str">
        <f>IF(AND('Mapa final'!$Y$30="Baja",'Mapa final'!$AA$30="Menor"),CONCATENATE("R4C",'Mapa final'!$O$30),"")</f>
        <v/>
      </c>
      <c r="S39" s="55" t="str">
        <f>IF(AND('Mapa final'!$Y$31="Baja",'Mapa final'!$AA$31="Menor"),CONCATENATE("R4C",'Mapa final'!$O$31),"")</f>
        <v/>
      </c>
      <c r="T39" s="55" t="str">
        <f>IF(AND('Mapa final'!$Y$32="Baja",'Mapa final'!$AA$32="Menor"),CONCATENATE("R4C",'Mapa final'!$O$32),"")</f>
        <v/>
      </c>
      <c r="U39" s="56" t="str">
        <f>IF(AND('Mapa final'!$Y$33="Baja",'Mapa final'!$AA$33="Menor"),CONCATENATE("R4C",'Mapa final'!$O$33),"")</f>
        <v/>
      </c>
      <c r="V39" s="54" t="str">
        <f>IF(AND('Mapa final'!$Y$28="Baja",'Mapa final'!$AA$28="Moderado"),CONCATENATE("R4C",'Mapa final'!$O$28),"")</f>
        <v/>
      </c>
      <c r="W39" s="55" t="str">
        <f>IF(AND('Mapa final'!$Y$29="Baja",'Mapa final'!$AA$29="Moderado"),CONCATENATE("R4C",'Mapa final'!$O$29),"")</f>
        <v/>
      </c>
      <c r="X39" s="55" t="str">
        <f>IF(AND('Mapa final'!$Y$30="Baja",'Mapa final'!$AA$30="Moderado"),CONCATENATE("R4C",'Mapa final'!$O$30),"")</f>
        <v/>
      </c>
      <c r="Y39" s="55" t="str">
        <f>IF(AND('Mapa final'!$Y$31="Baja",'Mapa final'!$AA$31="Moderado"),CONCATENATE("R4C",'Mapa final'!$O$31),"")</f>
        <v/>
      </c>
      <c r="Z39" s="55" t="str">
        <f>IF(AND('Mapa final'!$Y$32="Baja",'Mapa final'!$AA$32="Moderado"),CONCATENATE("R4C",'Mapa final'!$O$32),"")</f>
        <v/>
      </c>
      <c r="AA39" s="56" t="str">
        <f>IF(AND('Mapa final'!$Y$33="Baja",'Mapa final'!$AA$33="Moderado"),CONCATENATE("R4C",'Mapa final'!$O$33),"")</f>
        <v/>
      </c>
      <c r="AB39" s="38" t="str">
        <f>IF(AND('Mapa final'!$Y$28="Baja",'Mapa final'!$AA$28="Mayor"),CONCATENATE("R4C",'Mapa final'!$O$28),"")</f>
        <v/>
      </c>
      <c r="AC39" s="39" t="str">
        <f>IF(AND('Mapa final'!$Y$29="Baja",'Mapa final'!$AA$29="Mayor"),CONCATENATE("R4C",'Mapa final'!$O$29),"")</f>
        <v/>
      </c>
      <c r="AD39" s="39" t="str">
        <f>IF(AND('Mapa final'!$Y$30="Baja",'Mapa final'!$AA$30="Mayor"),CONCATENATE("R4C",'Mapa final'!$O$30),"")</f>
        <v/>
      </c>
      <c r="AE39" s="39" t="str">
        <f>IF(AND('Mapa final'!$Y$31="Baja",'Mapa final'!$AA$31="Mayor"),CONCATENATE("R4C",'Mapa final'!$O$31),"")</f>
        <v/>
      </c>
      <c r="AF39" s="39" t="str">
        <f>IF(AND('Mapa final'!$Y$32="Baja",'Mapa final'!$AA$32="Mayor"),CONCATENATE("R4C",'Mapa final'!$O$32),"")</f>
        <v/>
      </c>
      <c r="AG39" s="40" t="str">
        <f>IF(AND('Mapa final'!$Y$33="Baja",'Mapa final'!$AA$33="Mayor"),CONCATENATE("R4C",'Mapa final'!$O$33),"")</f>
        <v/>
      </c>
      <c r="AH39" s="41" t="str">
        <f>IF(AND('Mapa final'!$Y$28="Baja",'Mapa final'!$AA$28="Catastrófico"),CONCATENATE("R4C",'Mapa final'!$O$28),"")</f>
        <v/>
      </c>
      <c r="AI39" s="42" t="str">
        <f>IF(AND('Mapa final'!$Y$29="Baja",'Mapa final'!$AA$29="Catastrófico"),CONCATENATE("R4C",'Mapa final'!$O$29),"")</f>
        <v/>
      </c>
      <c r="AJ39" s="42" t="str">
        <f>IF(AND('Mapa final'!$Y$30="Baja",'Mapa final'!$AA$30="Catastrófico"),CONCATENATE("R4C",'Mapa final'!$O$30),"")</f>
        <v/>
      </c>
      <c r="AK39" s="42" t="str">
        <f>IF(AND('Mapa final'!$Y$31="Baja",'Mapa final'!$AA$31="Catastrófico"),CONCATENATE("R4C",'Mapa final'!$O$31),"")</f>
        <v/>
      </c>
      <c r="AL39" s="42" t="str">
        <f>IF(AND('Mapa final'!$Y$32="Baja",'Mapa final'!$AA$32="Catastrófico"),CONCATENATE("R4C",'Mapa final'!$O$32),"")</f>
        <v/>
      </c>
      <c r="AM39" s="43" t="str">
        <f>IF(AND('Mapa final'!$Y$33="Baja",'Mapa final'!$AA$33="Catastrófico"),CONCATENATE("R4C",'Mapa final'!$O$33),"")</f>
        <v/>
      </c>
      <c r="AN39" s="70"/>
      <c r="AO39" s="495"/>
      <c r="AP39" s="496"/>
      <c r="AQ39" s="496"/>
      <c r="AR39" s="496"/>
      <c r="AS39" s="496"/>
      <c r="AT39" s="497"/>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row>
    <row r="40" spans="1:80" ht="15" customHeight="1" x14ac:dyDescent="0.25">
      <c r="A40" s="70"/>
      <c r="B40" s="422"/>
      <c r="C40" s="422"/>
      <c r="D40" s="423"/>
      <c r="E40" s="463"/>
      <c r="F40" s="464"/>
      <c r="G40" s="464"/>
      <c r="H40" s="464"/>
      <c r="I40" s="480"/>
      <c r="J40" s="63" t="str">
        <f>IF(AND('Mapa final'!$Y$34="Baja",'Mapa final'!$AA$34="Leve"),CONCATENATE("R5C",'Mapa final'!$O$34),"")</f>
        <v/>
      </c>
      <c r="K40" s="64" t="str">
        <f>IF(AND('Mapa final'!$Y$35="Baja",'Mapa final'!$AA$35="Leve"),CONCATENATE("R5C",'Mapa final'!$O$35),"")</f>
        <v/>
      </c>
      <c r="L40" s="64" t="str">
        <f>IF(AND('Mapa final'!$Y$36="Baja",'Mapa final'!$AA$36="Leve"),CONCATENATE("R5C",'Mapa final'!$O$36),"")</f>
        <v/>
      </c>
      <c r="M40" s="64" t="str">
        <f>IF(AND('Mapa final'!$Y$37="Baja",'Mapa final'!$AA$37="Leve"),CONCATENATE("R5C",'Mapa final'!$O$37),"")</f>
        <v/>
      </c>
      <c r="N40" s="64" t="str">
        <f>IF(AND('Mapa final'!$Y$38="Baja",'Mapa final'!$AA$38="Leve"),CONCATENATE("R5C",'Mapa final'!$O$38),"")</f>
        <v/>
      </c>
      <c r="O40" s="65" t="str">
        <f>IF(AND('Mapa final'!$Y$39="Baja",'Mapa final'!$AA$39="Leve"),CONCATENATE("R5C",'Mapa final'!$O$39),"")</f>
        <v/>
      </c>
      <c r="P40" s="54" t="str">
        <f>IF(AND('Mapa final'!$Y$34="Baja",'Mapa final'!$AA$34="Menor"),CONCATENATE("R5C",'Mapa final'!$O$34),"")</f>
        <v>R5C11</v>
      </c>
      <c r="Q40" s="55" t="str">
        <f>IF(AND('Mapa final'!$Y$35="Baja",'Mapa final'!$AA$35="Menor"),CONCATENATE("R5C",'Mapa final'!$O$35),"")</f>
        <v/>
      </c>
      <c r="R40" s="55" t="str">
        <f>IF(AND('Mapa final'!$Y$36="Baja",'Mapa final'!$AA$36="Menor"),CONCATENATE("R5C",'Mapa final'!$O$36),"")</f>
        <v/>
      </c>
      <c r="S40" s="55" t="str">
        <f>IF(AND('Mapa final'!$Y$37="Baja",'Mapa final'!$AA$37="Menor"),CONCATENATE("R5C",'Mapa final'!$O$37),"")</f>
        <v/>
      </c>
      <c r="T40" s="55" t="str">
        <f>IF(AND('Mapa final'!$Y$38="Baja",'Mapa final'!$AA$38="Menor"),CONCATENATE("R5C",'Mapa final'!$O$38),"")</f>
        <v/>
      </c>
      <c r="U40" s="56" t="str">
        <f>IF(AND('Mapa final'!$Y$39="Baja",'Mapa final'!$AA$39="Menor"),CONCATENATE("R5C",'Mapa final'!$O$39),"")</f>
        <v/>
      </c>
      <c r="V40" s="54" t="str">
        <f>IF(AND('Mapa final'!$Y$34="Baja",'Mapa final'!$AA$34="Moderado"),CONCATENATE("R5C",'Mapa final'!$O$34),"")</f>
        <v/>
      </c>
      <c r="W40" s="55" t="str">
        <f>IF(AND('Mapa final'!$Y$35="Baja",'Mapa final'!$AA$35="Moderado"),CONCATENATE("R5C",'Mapa final'!$O$35),"")</f>
        <v/>
      </c>
      <c r="X40" s="55" t="str">
        <f>IF(AND('Mapa final'!$Y$36="Baja",'Mapa final'!$AA$36="Moderado"),CONCATENATE("R5C",'Mapa final'!$O$36),"")</f>
        <v/>
      </c>
      <c r="Y40" s="55" t="str">
        <f>IF(AND('Mapa final'!$Y$37="Baja",'Mapa final'!$AA$37="Moderado"),CONCATENATE("R5C",'Mapa final'!$O$37),"")</f>
        <v/>
      </c>
      <c r="Z40" s="55" t="str">
        <f>IF(AND('Mapa final'!$Y$38="Baja",'Mapa final'!$AA$38="Moderado"),CONCATENATE("R5C",'Mapa final'!$O$38),"")</f>
        <v/>
      </c>
      <c r="AA40" s="56" t="str">
        <f>IF(AND('Mapa final'!$Y$39="Baja",'Mapa final'!$AA$39="Moderado"),CONCATENATE("R5C",'Mapa final'!$O$39),"")</f>
        <v/>
      </c>
      <c r="AB40" s="38" t="str">
        <f>IF(AND('Mapa final'!$Y$34="Baja",'Mapa final'!$AA$34="Mayor"),CONCATENATE("R5C",'Mapa final'!$O$34),"")</f>
        <v/>
      </c>
      <c r="AC40" s="39" t="str">
        <f>IF(AND('Mapa final'!$Y$35="Baja",'Mapa final'!$AA$35="Mayor"),CONCATENATE("R5C",'Mapa final'!$O$35),"")</f>
        <v/>
      </c>
      <c r="AD40" s="44" t="str">
        <f>IF(AND('Mapa final'!$Y$36="Baja",'Mapa final'!$AA$36="Mayor"),CONCATENATE("R5C",'Mapa final'!$O$36),"")</f>
        <v/>
      </c>
      <c r="AE40" s="44" t="str">
        <f>IF(AND('Mapa final'!$Y$37="Baja",'Mapa final'!$AA$37="Mayor"),CONCATENATE("R5C",'Mapa final'!$O$37),"")</f>
        <v/>
      </c>
      <c r="AF40" s="44" t="str">
        <f>IF(AND('Mapa final'!$Y$38="Baja",'Mapa final'!$AA$38="Mayor"),CONCATENATE("R5C",'Mapa final'!$O$38),"")</f>
        <v/>
      </c>
      <c r="AG40" s="40" t="str">
        <f>IF(AND('Mapa final'!$Y$39="Baja",'Mapa final'!$AA$39="Mayor"),CONCATENATE("R5C",'Mapa final'!$O$39),"")</f>
        <v/>
      </c>
      <c r="AH40" s="41" t="str">
        <f>IF(AND('Mapa final'!$Y$34="Baja",'Mapa final'!$AA$34="Catastrófico"),CONCATENATE("R5C",'Mapa final'!$O$34),"")</f>
        <v/>
      </c>
      <c r="AI40" s="42" t="str">
        <f>IF(AND('Mapa final'!$Y$35="Baja",'Mapa final'!$AA$35="Catastrófico"),CONCATENATE("R5C",'Mapa final'!$O$35),"")</f>
        <v/>
      </c>
      <c r="AJ40" s="42" t="str">
        <f>IF(AND('Mapa final'!$Y$36="Baja",'Mapa final'!$AA$36="Catastrófico"),CONCATENATE("R5C",'Mapa final'!$O$36),"")</f>
        <v/>
      </c>
      <c r="AK40" s="42" t="str">
        <f>IF(AND('Mapa final'!$Y$37="Baja",'Mapa final'!$AA$37="Catastrófico"),CONCATENATE("R5C",'Mapa final'!$O$37),"")</f>
        <v/>
      </c>
      <c r="AL40" s="42" t="str">
        <f>IF(AND('Mapa final'!$Y$38="Baja",'Mapa final'!$AA$38="Catastrófico"),CONCATENATE("R5C",'Mapa final'!$O$38),"")</f>
        <v/>
      </c>
      <c r="AM40" s="43" t="str">
        <f>IF(AND('Mapa final'!$Y$39="Baja",'Mapa final'!$AA$39="Catastrófico"),CONCATENATE("R5C",'Mapa final'!$O$39),"")</f>
        <v/>
      </c>
      <c r="AN40" s="70"/>
      <c r="AO40" s="495"/>
      <c r="AP40" s="496"/>
      <c r="AQ40" s="496"/>
      <c r="AR40" s="496"/>
      <c r="AS40" s="496"/>
      <c r="AT40" s="497"/>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row>
    <row r="41" spans="1:80" ht="15" customHeight="1" x14ac:dyDescent="0.25">
      <c r="A41" s="70"/>
      <c r="B41" s="422"/>
      <c r="C41" s="422"/>
      <c r="D41" s="423"/>
      <c r="E41" s="463"/>
      <c r="F41" s="464"/>
      <c r="G41" s="464"/>
      <c r="H41" s="464"/>
      <c r="I41" s="480"/>
      <c r="J41" s="63" t="str">
        <f>IF(AND('Mapa final'!$Y$40="Baja",'Mapa final'!$AA$40="Leve"),CONCATENATE("R6C",'Mapa final'!$O$40),"")</f>
        <v/>
      </c>
      <c r="K41" s="64" t="str">
        <f>IF(AND('Mapa final'!$Y$41="Baja",'Mapa final'!$AA$41="Leve"),CONCATENATE("R6C",'Mapa final'!$O$41),"")</f>
        <v/>
      </c>
      <c r="L41" s="64" t="str">
        <f>IF(AND('Mapa final'!$Y$42="Baja",'Mapa final'!$AA$42="Leve"),CONCATENATE("R6C",'Mapa final'!$O$42),"")</f>
        <v/>
      </c>
      <c r="M41" s="64" t="str">
        <f>IF(AND('Mapa final'!$Y$43="Baja",'Mapa final'!$AA$43="Leve"),CONCATENATE("R6C",'Mapa final'!$O$43),"")</f>
        <v/>
      </c>
      <c r="N41" s="64" t="str">
        <f>IF(AND('Mapa final'!$Y$44="Baja",'Mapa final'!$AA$44="Leve"),CONCATENATE("R6C",'Mapa final'!$O$44),"")</f>
        <v/>
      </c>
      <c r="O41" s="65" t="str">
        <f>IF(AND('Mapa final'!$Y$45="Baja",'Mapa final'!$AA$45="Leve"),CONCATENATE("R6C",'Mapa final'!$O$45),"")</f>
        <v/>
      </c>
      <c r="P41" s="54" t="str">
        <f>IF(AND('Mapa final'!$Y$40="Baja",'Mapa final'!$AA$40="Menor"),CONCATENATE("R6C",'Mapa final'!$O$40),"")</f>
        <v/>
      </c>
      <c r="Q41" s="55" t="str">
        <f>IF(AND('Mapa final'!$Y$41="Baja",'Mapa final'!$AA$41="Menor"),CONCATENATE("R6C",'Mapa final'!$O$41),"")</f>
        <v/>
      </c>
      <c r="R41" s="55" t="str">
        <f>IF(AND('Mapa final'!$Y$42="Baja",'Mapa final'!$AA$42="Menor"),CONCATENATE("R6C",'Mapa final'!$O$42),"")</f>
        <v/>
      </c>
      <c r="S41" s="55" t="str">
        <f>IF(AND('Mapa final'!$Y$43="Baja",'Mapa final'!$AA$43="Menor"),CONCATENATE("R6C",'Mapa final'!$O$43),"")</f>
        <v/>
      </c>
      <c r="T41" s="55" t="str">
        <f>IF(AND('Mapa final'!$Y$44="Baja",'Mapa final'!$AA$44="Menor"),CONCATENATE("R6C",'Mapa final'!$O$44),"")</f>
        <v/>
      </c>
      <c r="U41" s="56" t="str">
        <f>IF(AND('Mapa final'!$Y$45="Baja",'Mapa final'!$AA$45="Menor"),CONCATENATE("R6C",'Mapa final'!$O$45),"")</f>
        <v/>
      </c>
      <c r="V41" s="54" t="str">
        <f>IF(AND('Mapa final'!$Y$40="Baja",'Mapa final'!$AA$40="Moderado"),CONCATENATE("R6C",'Mapa final'!$O$40),"")</f>
        <v/>
      </c>
      <c r="W41" s="55" t="str">
        <f>IF(AND('Mapa final'!$Y$41="Baja",'Mapa final'!$AA$41="Moderado"),CONCATENATE("R6C",'Mapa final'!$O$41),"")</f>
        <v/>
      </c>
      <c r="X41" s="55" t="str">
        <f>IF(AND('Mapa final'!$Y$42="Baja",'Mapa final'!$AA$42="Moderado"),CONCATENATE("R6C",'Mapa final'!$O$42),"")</f>
        <v/>
      </c>
      <c r="Y41" s="55" t="str">
        <f>IF(AND('Mapa final'!$Y$43="Baja",'Mapa final'!$AA$43="Moderado"),CONCATENATE("R6C",'Mapa final'!$O$43),"")</f>
        <v/>
      </c>
      <c r="Z41" s="55" t="str">
        <f>IF(AND('Mapa final'!$Y$44="Baja",'Mapa final'!$AA$44="Moderado"),CONCATENATE("R6C",'Mapa final'!$O$44),"")</f>
        <v/>
      </c>
      <c r="AA41" s="56" t="str">
        <f>IF(AND('Mapa final'!$Y$45="Baja",'Mapa final'!$AA$45="Moderado"),CONCATENATE("R6C",'Mapa final'!$O$45),"")</f>
        <v/>
      </c>
      <c r="AB41" s="38" t="str">
        <f>IF(AND('Mapa final'!$Y$40="Baja",'Mapa final'!$AA$40="Mayor"),CONCATENATE("R6C",'Mapa final'!$O$40),"")</f>
        <v/>
      </c>
      <c r="AC41" s="39" t="str">
        <f>IF(AND('Mapa final'!$Y$41="Baja",'Mapa final'!$AA$41="Mayor"),CONCATENATE("R6C",'Mapa final'!$O$41),"")</f>
        <v/>
      </c>
      <c r="AD41" s="44" t="str">
        <f>IF(AND('Mapa final'!$Y$42="Baja",'Mapa final'!$AA$42="Mayor"),CONCATENATE("R6C",'Mapa final'!$O$42),"")</f>
        <v/>
      </c>
      <c r="AE41" s="44" t="str">
        <f>IF(AND('Mapa final'!$Y$43="Baja",'Mapa final'!$AA$43="Mayor"),CONCATENATE("R6C",'Mapa final'!$O$43),"")</f>
        <v/>
      </c>
      <c r="AF41" s="44" t="str">
        <f>IF(AND('Mapa final'!$Y$44="Baja",'Mapa final'!$AA$44="Mayor"),CONCATENATE("R6C",'Mapa final'!$O$44),"")</f>
        <v/>
      </c>
      <c r="AG41" s="40" t="str">
        <f>IF(AND('Mapa final'!$Y$45="Baja",'Mapa final'!$AA$45="Mayor"),CONCATENATE("R6C",'Mapa final'!$O$45),"")</f>
        <v/>
      </c>
      <c r="AH41" s="41" t="str">
        <f>IF(AND('Mapa final'!$Y$40="Baja",'Mapa final'!$AA$40="Catastrófico"),CONCATENATE("R6C",'Mapa final'!$O$40),"")</f>
        <v/>
      </c>
      <c r="AI41" s="42" t="str">
        <f>IF(AND('Mapa final'!$Y$41="Baja",'Mapa final'!$AA$41="Catastrófico"),CONCATENATE("R6C",'Mapa final'!$O$41),"")</f>
        <v/>
      </c>
      <c r="AJ41" s="42" t="str">
        <f>IF(AND('Mapa final'!$Y$42="Baja",'Mapa final'!$AA$42="Catastrófico"),CONCATENATE("R6C",'Mapa final'!$O$42),"")</f>
        <v/>
      </c>
      <c r="AK41" s="42" t="str">
        <f>IF(AND('Mapa final'!$Y$43="Baja",'Mapa final'!$AA$43="Catastrófico"),CONCATENATE("R6C",'Mapa final'!$O$43),"")</f>
        <v/>
      </c>
      <c r="AL41" s="42" t="str">
        <f>IF(AND('Mapa final'!$Y$44="Baja",'Mapa final'!$AA$44="Catastrófico"),CONCATENATE("R6C",'Mapa final'!$O$44),"")</f>
        <v/>
      </c>
      <c r="AM41" s="43" t="str">
        <f>IF(AND('Mapa final'!$Y$45="Baja",'Mapa final'!$AA$45="Catastrófico"),CONCATENATE("R6C",'Mapa final'!$O$45),"")</f>
        <v/>
      </c>
      <c r="AN41" s="70"/>
      <c r="AO41" s="495"/>
      <c r="AP41" s="496"/>
      <c r="AQ41" s="496"/>
      <c r="AR41" s="496"/>
      <c r="AS41" s="496"/>
      <c r="AT41" s="497"/>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row>
    <row r="42" spans="1:80" ht="15" customHeight="1" x14ac:dyDescent="0.25">
      <c r="A42" s="70"/>
      <c r="B42" s="422"/>
      <c r="C42" s="422"/>
      <c r="D42" s="423"/>
      <c r="E42" s="463"/>
      <c r="F42" s="464"/>
      <c r="G42" s="464"/>
      <c r="H42" s="464"/>
      <c r="I42" s="480"/>
      <c r="J42" s="63" t="str">
        <f>IF(AND('Mapa final'!$Y$46="Baja",'Mapa final'!$AA$46="Leve"),CONCATENATE("R7C",'Mapa final'!$O$46),"")</f>
        <v/>
      </c>
      <c r="K42" s="64" t="str">
        <f>IF(AND('Mapa final'!$Y$47="Baja",'Mapa final'!$AA$47="Leve"),CONCATENATE("R7C",'Mapa final'!$O$47),"")</f>
        <v/>
      </c>
      <c r="L42" s="64" t="str">
        <f>IF(AND('Mapa final'!$Y$48="Baja",'Mapa final'!$AA$48="Leve"),CONCATENATE("R7C",'Mapa final'!$O$48),"")</f>
        <v/>
      </c>
      <c r="M42" s="64" t="str">
        <f>IF(AND('Mapa final'!$Y$49="Baja",'Mapa final'!$AA$49="Leve"),CONCATENATE("R7C",'Mapa final'!$O$49),"")</f>
        <v/>
      </c>
      <c r="N42" s="64" t="str">
        <f>IF(AND('Mapa final'!$Y$50="Baja",'Mapa final'!$AA$50="Leve"),CONCATENATE("R7C",'Mapa final'!$O$50),"")</f>
        <v/>
      </c>
      <c r="O42" s="65" t="str">
        <f>IF(AND('Mapa final'!$Y$51="Baja",'Mapa final'!$AA$51="Leve"),CONCATENATE("R7C",'Mapa final'!$O$51),"")</f>
        <v/>
      </c>
      <c r="P42" s="54" t="str">
        <f>IF(AND('Mapa final'!$Y$46="Baja",'Mapa final'!$AA$46="Menor"),CONCATENATE("R7C",'Mapa final'!$O$46),"")</f>
        <v/>
      </c>
      <c r="Q42" s="55" t="str">
        <f>IF(AND('Mapa final'!$Y$47="Baja",'Mapa final'!$AA$47="Menor"),CONCATENATE("R7C",'Mapa final'!$O$47),"")</f>
        <v/>
      </c>
      <c r="R42" s="55" t="str">
        <f>IF(AND('Mapa final'!$Y$48="Baja",'Mapa final'!$AA$48="Menor"),CONCATENATE("R7C",'Mapa final'!$O$48),"")</f>
        <v/>
      </c>
      <c r="S42" s="55" t="str">
        <f>IF(AND('Mapa final'!$Y$49="Baja",'Mapa final'!$AA$49="Menor"),CONCATENATE("R7C",'Mapa final'!$O$49),"")</f>
        <v/>
      </c>
      <c r="T42" s="55" t="str">
        <f>IF(AND('Mapa final'!$Y$50="Baja",'Mapa final'!$AA$50="Menor"),CONCATENATE("R7C",'Mapa final'!$O$50),"")</f>
        <v/>
      </c>
      <c r="U42" s="56" t="str">
        <f>IF(AND('Mapa final'!$Y$51="Baja",'Mapa final'!$AA$51="Menor"),CONCATENATE("R7C",'Mapa final'!$O$51),"")</f>
        <v/>
      </c>
      <c r="V42" s="54" t="str">
        <f>IF(AND('Mapa final'!$Y$46="Baja",'Mapa final'!$AA$46="Moderado"),CONCATENATE("R7C",'Mapa final'!$O$46),"")</f>
        <v/>
      </c>
      <c r="W42" s="55" t="str">
        <f>IF(AND('Mapa final'!$Y$47="Baja",'Mapa final'!$AA$47="Moderado"),CONCATENATE("R7C",'Mapa final'!$O$47),"")</f>
        <v/>
      </c>
      <c r="X42" s="55" t="str">
        <f>IF(AND('Mapa final'!$Y$48="Baja",'Mapa final'!$AA$48="Moderado"),CONCATENATE("R7C",'Mapa final'!$O$48),"")</f>
        <v/>
      </c>
      <c r="Y42" s="55" t="str">
        <f>IF(AND('Mapa final'!$Y$49="Baja",'Mapa final'!$AA$49="Moderado"),CONCATENATE("R7C",'Mapa final'!$O$49),"")</f>
        <v/>
      </c>
      <c r="Z42" s="55" t="str">
        <f>IF(AND('Mapa final'!$Y$50="Baja",'Mapa final'!$AA$50="Moderado"),CONCATENATE("R7C",'Mapa final'!$O$50),"")</f>
        <v/>
      </c>
      <c r="AA42" s="56" t="str">
        <f>IF(AND('Mapa final'!$Y$51="Baja",'Mapa final'!$AA$51="Moderado"),CONCATENATE("R7C",'Mapa final'!$O$51),"")</f>
        <v/>
      </c>
      <c r="AB42" s="38" t="str">
        <f>IF(AND('Mapa final'!$Y$46="Baja",'Mapa final'!$AA$46="Mayor"),CONCATENATE("R7C",'Mapa final'!$O$46),"")</f>
        <v/>
      </c>
      <c r="AC42" s="39" t="str">
        <f>IF(AND('Mapa final'!$Y$47="Baja",'Mapa final'!$AA$47="Mayor"),CONCATENATE("R7C",'Mapa final'!$O$47),"")</f>
        <v/>
      </c>
      <c r="AD42" s="44" t="str">
        <f>IF(AND('Mapa final'!$Y$48="Baja",'Mapa final'!$AA$48="Mayor"),CONCATENATE("R7C",'Mapa final'!$O$48),"")</f>
        <v/>
      </c>
      <c r="AE42" s="44" t="str">
        <f>IF(AND('Mapa final'!$Y$49="Baja",'Mapa final'!$AA$49="Mayor"),CONCATENATE("R7C",'Mapa final'!$O$49),"")</f>
        <v/>
      </c>
      <c r="AF42" s="44" t="str">
        <f>IF(AND('Mapa final'!$Y$50="Baja",'Mapa final'!$AA$50="Mayor"),CONCATENATE("R7C",'Mapa final'!$O$50),"")</f>
        <v/>
      </c>
      <c r="AG42" s="40" t="str">
        <f>IF(AND('Mapa final'!$Y$51="Baja",'Mapa final'!$AA$51="Mayor"),CONCATENATE("R7C",'Mapa final'!$O$51),"")</f>
        <v/>
      </c>
      <c r="AH42" s="41" t="str">
        <f>IF(AND('Mapa final'!$Y$46="Baja",'Mapa final'!$AA$46="Catastrófico"),CONCATENATE("R7C",'Mapa final'!$O$46),"")</f>
        <v/>
      </c>
      <c r="AI42" s="42" t="str">
        <f>IF(AND('Mapa final'!$Y$47="Baja",'Mapa final'!$AA$47="Catastrófico"),CONCATENATE("R7C",'Mapa final'!$O$47),"")</f>
        <v/>
      </c>
      <c r="AJ42" s="42" t="str">
        <f>IF(AND('Mapa final'!$Y$48="Baja",'Mapa final'!$AA$48="Catastrófico"),CONCATENATE("R7C",'Mapa final'!$O$48),"")</f>
        <v/>
      </c>
      <c r="AK42" s="42" t="str">
        <f>IF(AND('Mapa final'!$Y$49="Baja",'Mapa final'!$AA$49="Catastrófico"),CONCATENATE("R7C",'Mapa final'!$O$49),"")</f>
        <v/>
      </c>
      <c r="AL42" s="42" t="str">
        <f>IF(AND('Mapa final'!$Y$50="Baja",'Mapa final'!$AA$50="Catastrófico"),CONCATENATE("R7C",'Mapa final'!$O$50),"")</f>
        <v/>
      </c>
      <c r="AM42" s="43" t="str">
        <f>IF(AND('Mapa final'!$Y$51="Baja",'Mapa final'!$AA$51="Catastrófico"),CONCATENATE("R7C",'Mapa final'!$O$51),"")</f>
        <v/>
      </c>
      <c r="AN42" s="70"/>
      <c r="AO42" s="495"/>
      <c r="AP42" s="496"/>
      <c r="AQ42" s="496"/>
      <c r="AR42" s="496"/>
      <c r="AS42" s="496"/>
      <c r="AT42" s="497"/>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row>
    <row r="43" spans="1:80" ht="15" customHeight="1" x14ac:dyDescent="0.25">
      <c r="A43" s="70"/>
      <c r="B43" s="422"/>
      <c r="C43" s="422"/>
      <c r="D43" s="423"/>
      <c r="E43" s="463"/>
      <c r="F43" s="464"/>
      <c r="G43" s="464"/>
      <c r="H43" s="464"/>
      <c r="I43" s="480"/>
      <c r="J43" s="63" t="str">
        <f>IF(AND('Mapa final'!$Y$52="Baja",'Mapa final'!$AA$52="Leve"),CONCATENATE("R8C",'Mapa final'!$O$52),"")</f>
        <v/>
      </c>
      <c r="K43" s="64" t="str">
        <f>IF(AND('Mapa final'!$Y$53="Baja",'Mapa final'!$AA$53="Leve"),CONCATENATE("R8C",'Mapa final'!$O$53),"")</f>
        <v/>
      </c>
      <c r="L43" s="64" t="str">
        <f>IF(AND('Mapa final'!$Y$54="Baja",'Mapa final'!$AA$54="Leve"),CONCATENATE("R8C",'Mapa final'!$O$54),"")</f>
        <v/>
      </c>
      <c r="M43" s="64" t="str">
        <f>IF(AND('Mapa final'!$Y$55="Baja",'Mapa final'!$AA$55="Leve"),CONCATENATE("R8C",'Mapa final'!$O$55),"")</f>
        <v/>
      </c>
      <c r="N43" s="64" t="str">
        <f>IF(AND('Mapa final'!$Y$56="Baja",'Mapa final'!$AA$56="Leve"),CONCATENATE("R8C",'Mapa final'!$O$56),"")</f>
        <v/>
      </c>
      <c r="O43" s="65" t="str">
        <f>IF(AND('Mapa final'!$Y$57="Baja",'Mapa final'!$AA$57="Leve"),CONCATENATE("R8C",'Mapa final'!$O$57),"")</f>
        <v/>
      </c>
      <c r="P43" s="54" t="str">
        <f>IF(AND('Mapa final'!$Y$52="Baja",'Mapa final'!$AA$52="Menor"),CONCATENATE("R8C",'Mapa final'!$O$52),"")</f>
        <v/>
      </c>
      <c r="Q43" s="55" t="str">
        <f>IF(AND('Mapa final'!$Y$53="Baja",'Mapa final'!$AA$53="Menor"),CONCATENATE("R8C",'Mapa final'!$O$53),"")</f>
        <v/>
      </c>
      <c r="R43" s="55" t="str">
        <f>IF(AND('Mapa final'!$Y$54="Baja",'Mapa final'!$AA$54="Menor"),CONCATENATE("R8C",'Mapa final'!$O$54),"")</f>
        <v/>
      </c>
      <c r="S43" s="55" t="str">
        <f>IF(AND('Mapa final'!$Y$55="Baja",'Mapa final'!$AA$55="Menor"),CONCATENATE("R8C",'Mapa final'!$O$55),"")</f>
        <v/>
      </c>
      <c r="T43" s="55" t="str">
        <f>IF(AND('Mapa final'!$Y$56="Baja",'Mapa final'!$AA$56="Menor"),CONCATENATE("R8C",'Mapa final'!$O$56),"")</f>
        <v/>
      </c>
      <c r="U43" s="56" t="str">
        <f>IF(AND('Mapa final'!$Y$57="Baja",'Mapa final'!$AA$57="Menor"),CONCATENATE("R8C",'Mapa final'!$O$57),"")</f>
        <v/>
      </c>
      <c r="V43" s="54" t="str">
        <f>IF(AND('Mapa final'!$Y$52="Baja",'Mapa final'!$AA$52="Moderado"),CONCATENATE("R8C",'Mapa final'!$O$52),"")</f>
        <v/>
      </c>
      <c r="W43" s="55" t="str">
        <f>IF(AND('Mapa final'!$Y$53="Baja",'Mapa final'!$AA$53="Moderado"),CONCATENATE("R8C",'Mapa final'!$O$53),"")</f>
        <v/>
      </c>
      <c r="X43" s="55" t="str">
        <f>IF(AND('Mapa final'!$Y$54="Baja",'Mapa final'!$AA$54="Moderado"),CONCATENATE("R8C",'Mapa final'!$O$54),"")</f>
        <v/>
      </c>
      <c r="Y43" s="55" t="str">
        <f>IF(AND('Mapa final'!$Y$55="Baja",'Mapa final'!$AA$55="Moderado"),CONCATENATE("R8C",'Mapa final'!$O$55),"")</f>
        <v/>
      </c>
      <c r="Z43" s="55" t="str">
        <f>IF(AND('Mapa final'!$Y$56="Baja",'Mapa final'!$AA$56="Moderado"),CONCATENATE("R8C",'Mapa final'!$O$56),"")</f>
        <v/>
      </c>
      <c r="AA43" s="56" t="str">
        <f>IF(AND('Mapa final'!$Y$57="Baja",'Mapa final'!$AA$57="Moderado"),CONCATENATE("R8C",'Mapa final'!$O$57),"")</f>
        <v/>
      </c>
      <c r="AB43" s="38" t="str">
        <f>IF(AND('Mapa final'!$Y$52="Baja",'Mapa final'!$AA$52="Mayor"),CONCATENATE("R8C",'Mapa final'!$O$52),"")</f>
        <v/>
      </c>
      <c r="AC43" s="39" t="str">
        <f>IF(AND('Mapa final'!$Y$53="Baja",'Mapa final'!$AA$53="Mayor"),CONCATENATE("R8C",'Mapa final'!$O$53),"")</f>
        <v/>
      </c>
      <c r="AD43" s="44" t="str">
        <f>IF(AND('Mapa final'!$Y$54="Baja",'Mapa final'!$AA$54="Mayor"),CONCATENATE("R8C",'Mapa final'!$O$54),"")</f>
        <v/>
      </c>
      <c r="AE43" s="44" t="str">
        <f>IF(AND('Mapa final'!$Y$55="Baja",'Mapa final'!$AA$55="Mayor"),CONCATENATE("R8C",'Mapa final'!$O$55),"")</f>
        <v/>
      </c>
      <c r="AF43" s="44" t="str">
        <f>IF(AND('Mapa final'!$Y$56="Baja",'Mapa final'!$AA$56="Mayor"),CONCATENATE("R8C",'Mapa final'!$O$56),"")</f>
        <v/>
      </c>
      <c r="AG43" s="40" t="str">
        <f>IF(AND('Mapa final'!$Y$57="Baja",'Mapa final'!$AA$57="Mayor"),CONCATENATE("R8C",'Mapa final'!$O$57),"")</f>
        <v/>
      </c>
      <c r="AH43" s="41" t="str">
        <f>IF(AND('Mapa final'!$Y$52="Baja",'Mapa final'!$AA$52="Catastrófico"),CONCATENATE("R8C",'Mapa final'!$O$52),"")</f>
        <v/>
      </c>
      <c r="AI43" s="42" t="str">
        <f>IF(AND('Mapa final'!$Y$53="Baja",'Mapa final'!$AA$53="Catastrófico"),CONCATENATE("R8C",'Mapa final'!$O$53),"")</f>
        <v/>
      </c>
      <c r="AJ43" s="42" t="str">
        <f>IF(AND('Mapa final'!$Y$54="Baja",'Mapa final'!$AA$54="Catastrófico"),CONCATENATE("R8C",'Mapa final'!$O$54),"")</f>
        <v/>
      </c>
      <c r="AK43" s="42" t="str">
        <f>IF(AND('Mapa final'!$Y$55="Baja",'Mapa final'!$AA$55="Catastrófico"),CONCATENATE("R8C",'Mapa final'!$O$55),"")</f>
        <v/>
      </c>
      <c r="AL43" s="42" t="str">
        <f>IF(AND('Mapa final'!$Y$56="Baja",'Mapa final'!$AA$56="Catastrófico"),CONCATENATE("R8C",'Mapa final'!$O$56),"")</f>
        <v/>
      </c>
      <c r="AM43" s="43" t="str">
        <f>IF(AND('Mapa final'!$Y$57="Baja",'Mapa final'!$AA$57="Catastrófico"),CONCATENATE("R8C",'Mapa final'!$O$57),"")</f>
        <v/>
      </c>
      <c r="AN43" s="70"/>
      <c r="AO43" s="495"/>
      <c r="AP43" s="496"/>
      <c r="AQ43" s="496"/>
      <c r="AR43" s="496"/>
      <c r="AS43" s="496"/>
      <c r="AT43" s="497"/>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row>
    <row r="44" spans="1:80" ht="15" customHeight="1" x14ac:dyDescent="0.25">
      <c r="A44" s="70"/>
      <c r="B44" s="422"/>
      <c r="C44" s="422"/>
      <c r="D44" s="423"/>
      <c r="E44" s="463"/>
      <c r="F44" s="464"/>
      <c r="G44" s="464"/>
      <c r="H44" s="464"/>
      <c r="I44" s="480"/>
      <c r="J44" s="63" t="str">
        <f>IF(AND('Mapa final'!$Y$58="Baja",'Mapa final'!$AA$58="Leve"),CONCATENATE("R9C",'Mapa final'!$O$58),"")</f>
        <v/>
      </c>
      <c r="K44" s="64" t="str">
        <f>IF(AND('Mapa final'!$Y$59="Baja",'Mapa final'!$AA$59="Leve"),CONCATENATE("R9C",'Mapa final'!$O$59),"")</f>
        <v/>
      </c>
      <c r="L44" s="64" t="str">
        <f>IF(AND('Mapa final'!$Y$60="Baja",'Mapa final'!$AA$60="Leve"),CONCATENATE("R9C",'Mapa final'!$O$60),"")</f>
        <v/>
      </c>
      <c r="M44" s="64" t="str">
        <f>IF(AND('Mapa final'!$Y$61="Baja",'Mapa final'!$AA$61="Leve"),CONCATENATE("R9C",'Mapa final'!$O$61),"")</f>
        <v/>
      </c>
      <c r="N44" s="64" t="str">
        <f>IF(AND('Mapa final'!$Y$62="Baja",'Mapa final'!$AA$62="Leve"),CONCATENATE("R9C",'Mapa final'!$O$62),"")</f>
        <v/>
      </c>
      <c r="O44" s="65" t="str">
        <f>IF(AND('Mapa final'!$Y$63="Baja",'Mapa final'!$AA$63="Leve"),CONCATENATE("R9C",'Mapa final'!$O$63),"")</f>
        <v/>
      </c>
      <c r="P44" s="54" t="str">
        <f>IF(AND('Mapa final'!$Y$58="Baja",'Mapa final'!$AA$58="Menor"),CONCATENATE("R9C",'Mapa final'!$O$58),"")</f>
        <v/>
      </c>
      <c r="Q44" s="55" t="str">
        <f>IF(AND('Mapa final'!$Y$59="Baja",'Mapa final'!$AA$59="Menor"),CONCATENATE("R9C",'Mapa final'!$O$59),"")</f>
        <v/>
      </c>
      <c r="R44" s="55" t="str">
        <f>IF(AND('Mapa final'!$Y$60="Baja",'Mapa final'!$AA$60="Menor"),CONCATENATE("R9C",'Mapa final'!$O$60),"")</f>
        <v/>
      </c>
      <c r="S44" s="55" t="str">
        <f>IF(AND('Mapa final'!$Y$61="Baja",'Mapa final'!$AA$61="Menor"),CONCATENATE("R9C",'Mapa final'!$O$61),"")</f>
        <v/>
      </c>
      <c r="T44" s="55" t="str">
        <f>IF(AND('Mapa final'!$Y$62="Baja",'Mapa final'!$AA$62="Menor"),CONCATENATE("R9C",'Mapa final'!$O$62),"")</f>
        <v/>
      </c>
      <c r="U44" s="56" t="str">
        <f>IF(AND('Mapa final'!$Y$63="Baja",'Mapa final'!$AA$63="Menor"),CONCATENATE("R9C",'Mapa final'!$O$63),"")</f>
        <v/>
      </c>
      <c r="V44" s="54" t="str">
        <f>IF(AND('Mapa final'!$Y$58="Baja",'Mapa final'!$AA$58="Moderado"),CONCATENATE("R9C",'Mapa final'!$O$58),"")</f>
        <v/>
      </c>
      <c r="W44" s="55" t="str">
        <f>IF(AND('Mapa final'!$Y$59="Baja",'Mapa final'!$AA$59="Moderado"),CONCATENATE("R9C",'Mapa final'!$O$59),"")</f>
        <v/>
      </c>
      <c r="X44" s="55" t="str">
        <f>IF(AND('Mapa final'!$Y$60="Baja",'Mapa final'!$AA$60="Moderado"),CONCATENATE("R9C",'Mapa final'!$O$60),"")</f>
        <v/>
      </c>
      <c r="Y44" s="55" t="str">
        <f>IF(AND('Mapa final'!$Y$61="Baja",'Mapa final'!$AA$61="Moderado"),CONCATENATE("R9C",'Mapa final'!$O$61),"")</f>
        <v/>
      </c>
      <c r="Z44" s="55" t="str">
        <f>IF(AND('Mapa final'!$Y$62="Baja",'Mapa final'!$AA$62="Moderado"),CONCATENATE("R9C",'Mapa final'!$O$62),"")</f>
        <v/>
      </c>
      <c r="AA44" s="56" t="str">
        <f>IF(AND('Mapa final'!$Y$63="Baja",'Mapa final'!$AA$63="Moderado"),CONCATENATE("R9C",'Mapa final'!$O$63),"")</f>
        <v/>
      </c>
      <c r="AB44" s="38" t="str">
        <f>IF(AND('Mapa final'!$Y$58="Baja",'Mapa final'!$AA$58="Mayor"),CONCATENATE("R9C",'Mapa final'!$O$58),"")</f>
        <v/>
      </c>
      <c r="AC44" s="39" t="str">
        <f>IF(AND('Mapa final'!$Y$59="Baja",'Mapa final'!$AA$59="Mayor"),CONCATENATE("R9C",'Mapa final'!$O$59),"")</f>
        <v/>
      </c>
      <c r="AD44" s="44" t="str">
        <f>IF(AND('Mapa final'!$Y$60="Baja",'Mapa final'!$AA$60="Mayor"),CONCATENATE("R9C",'Mapa final'!$O$60),"")</f>
        <v/>
      </c>
      <c r="AE44" s="44" t="str">
        <f>IF(AND('Mapa final'!$Y$61="Baja",'Mapa final'!$AA$61="Mayor"),CONCATENATE("R9C",'Mapa final'!$O$61),"")</f>
        <v/>
      </c>
      <c r="AF44" s="44" t="str">
        <f>IF(AND('Mapa final'!$Y$62="Baja",'Mapa final'!$AA$62="Mayor"),CONCATENATE("R9C",'Mapa final'!$O$62),"")</f>
        <v/>
      </c>
      <c r="AG44" s="40" t="str">
        <f>IF(AND('Mapa final'!$Y$63="Baja",'Mapa final'!$AA$63="Mayor"),CONCATENATE("R9C",'Mapa final'!$O$63),"")</f>
        <v/>
      </c>
      <c r="AH44" s="41" t="str">
        <f>IF(AND('Mapa final'!$Y$58="Baja",'Mapa final'!$AA$58="Catastrófico"),CONCATENATE("R9C",'Mapa final'!$O$58),"")</f>
        <v/>
      </c>
      <c r="AI44" s="42" t="str">
        <f>IF(AND('Mapa final'!$Y$59="Baja",'Mapa final'!$AA$59="Catastrófico"),CONCATENATE("R9C",'Mapa final'!$O$59),"")</f>
        <v/>
      </c>
      <c r="AJ44" s="42" t="str">
        <f>IF(AND('Mapa final'!$Y$60="Baja",'Mapa final'!$AA$60="Catastrófico"),CONCATENATE("R9C",'Mapa final'!$O$60),"")</f>
        <v/>
      </c>
      <c r="AK44" s="42" t="str">
        <f>IF(AND('Mapa final'!$Y$61="Baja",'Mapa final'!$AA$61="Catastrófico"),CONCATENATE("R9C",'Mapa final'!$O$61),"")</f>
        <v/>
      </c>
      <c r="AL44" s="42" t="str">
        <f>IF(AND('Mapa final'!$Y$62="Baja",'Mapa final'!$AA$62="Catastrófico"),CONCATENATE("R9C",'Mapa final'!$O$62),"")</f>
        <v/>
      </c>
      <c r="AM44" s="43" t="str">
        <f>IF(AND('Mapa final'!$Y$63="Baja",'Mapa final'!$AA$63="Catastrófico"),CONCATENATE("R9C",'Mapa final'!$O$63),"")</f>
        <v/>
      </c>
      <c r="AN44" s="70"/>
      <c r="AO44" s="495"/>
      <c r="AP44" s="496"/>
      <c r="AQ44" s="496"/>
      <c r="AR44" s="496"/>
      <c r="AS44" s="496"/>
      <c r="AT44" s="497"/>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row>
    <row r="45" spans="1:80" ht="15.75" customHeight="1" thickBot="1" x14ac:dyDescent="0.3">
      <c r="A45" s="70"/>
      <c r="B45" s="422"/>
      <c r="C45" s="422"/>
      <c r="D45" s="423"/>
      <c r="E45" s="466"/>
      <c r="F45" s="467"/>
      <c r="G45" s="467"/>
      <c r="H45" s="467"/>
      <c r="I45" s="467"/>
      <c r="J45" s="66" t="str">
        <f>IF(AND('Mapa final'!$Y$64="Baja",'Mapa final'!$AA$64="Leve"),CONCATENATE("R10C",'Mapa final'!$O$64),"")</f>
        <v/>
      </c>
      <c r="K45" s="67" t="str">
        <f>IF(AND('Mapa final'!$Y$65="Baja",'Mapa final'!$AA$65="Leve"),CONCATENATE("R10C",'Mapa final'!$O$65),"")</f>
        <v/>
      </c>
      <c r="L45" s="67" t="str">
        <f>IF(AND('Mapa final'!$Y$66="Baja",'Mapa final'!$AA$66="Leve"),CONCATENATE("R10C",'Mapa final'!$O$66),"")</f>
        <v/>
      </c>
      <c r="M45" s="67" t="str">
        <f>IF(AND('Mapa final'!$Y$67="Baja",'Mapa final'!$AA$67="Leve"),CONCATENATE("R10C",'Mapa final'!$O$67),"")</f>
        <v/>
      </c>
      <c r="N45" s="67" t="str">
        <f>IF(AND('Mapa final'!$Y$68="Baja",'Mapa final'!$AA$68="Leve"),CONCATENATE("R10C",'Mapa final'!$O$68),"")</f>
        <v/>
      </c>
      <c r="O45" s="68" t="str">
        <f>IF(AND('Mapa final'!$Y$69="Baja",'Mapa final'!$AA$69="Leve"),CONCATENATE("R10C",'Mapa final'!$O$69),"")</f>
        <v/>
      </c>
      <c r="P45" s="54" t="str">
        <f>IF(AND('Mapa final'!$Y$64="Baja",'Mapa final'!$AA$64="Menor"),CONCATENATE("R10C",'Mapa final'!$O$64),"")</f>
        <v/>
      </c>
      <c r="Q45" s="55" t="str">
        <f>IF(AND('Mapa final'!$Y$65="Baja",'Mapa final'!$AA$65="Menor"),CONCATENATE("R10C",'Mapa final'!$O$65),"")</f>
        <v/>
      </c>
      <c r="R45" s="55" t="str">
        <f>IF(AND('Mapa final'!$Y$66="Baja",'Mapa final'!$AA$66="Menor"),CONCATENATE("R10C",'Mapa final'!$O$66),"")</f>
        <v/>
      </c>
      <c r="S45" s="55" t="str">
        <f>IF(AND('Mapa final'!$Y$67="Baja",'Mapa final'!$AA$67="Menor"),CONCATENATE("R10C",'Mapa final'!$O$67),"")</f>
        <v/>
      </c>
      <c r="T45" s="55" t="str">
        <f>IF(AND('Mapa final'!$Y$68="Baja",'Mapa final'!$AA$68="Menor"),CONCATENATE("R10C",'Mapa final'!$O$68),"")</f>
        <v/>
      </c>
      <c r="U45" s="56" t="str">
        <f>IF(AND('Mapa final'!$Y$69="Baja",'Mapa final'!$AA$69="Menor"),CONCATENATE("R10C",'Mapa final'!$O$69),"")</f>
        <v/>
      </c>
      <c r="V45" s="57" t="str">
        <f>IF(AND('Mapa final'!$Y$64="Baja",'Mapa final'!$AA$64="Moderado"),CONCATENATE("R10C",'Mapa final'!$O$64),"")</f>
        <v/>
      </c>
      <c r="W45" s="58" t="str">
        <f>IF(AND('Mapa final'!$Y$65="Baja",'Mapa final'!$AA$65="Moderado"),CONCATENATE("R10C",'Mapa final'!$O$65),"")</f>
        <v/>
      </c>
      <c r="X45" s="58" t="str">
        <f>IF(AND('Mapa final'!$Y$66="Baja",'Mapa final'!$AA$66="Moderado"),CONCATENATE("R10C",'Mapa final'!$O$66),"")</f>
        <v/>
      </c>
      <c r="Y45" s="58" t="str">
        <f>IF(AND('Mapa final'!$Y$67="Baja",'Mapa final'!$AA$67="Moderado"),CONCATENATE("R10C",'Mapa final'!$O$67),"")</f>
        <v/>
      </c>
      <c r="Z45" s="58" t="str">
        <f>IF(AND('Mapa final'!$Y$68="Baja",'Mapa final'!$AA$68="Moderado"),CONCATENATE("R10C",'Mapa final'!$O$68),"")</f>
        <v/>
      </c>
      <c r="AA45" s="59" t="str">
        <f>IF(AND('Mapa final'!$Y$69="Baja",'Mapa final'!$AA$69="Moderado"),CONCATENATE("R10C",'Mapa final'!$O$69),"")</f>
        <v/>
      </c>
      <c r="AB45" s="45" t="str">
        <f>IF(AND('Mapa final'!$Y$64="Baja",'Mapa final'!$AA$64="Mayor"),CONCATENATE("R10C",'Mapa final'!$O$64),"")</f>
        <v/>
      </c>
      <c r="AC45" s="46" t="str">
        <f>IF(AND('Mapa final'!$Y$65="Baja",'Mapa final'!$AA$65="Mayor"),CONCATENATE("R10C",'Mapa final'!$O$65),"")</f>
        <v/>
      </c>
      <c r="AD45" s="46" t="str">
        <f>IF(AND('Mapa final'!$Y$66="Baja",'Mapa final'!$AA$66="Mayor"),CONCATENATE("R10C",'Mapa final'!$O$66),"")</f>
        <v/>
      </c>
      <c r="AE45" s="46" t="str">
        <f>IF(AND('Mapa final'!$Y$67="Baja",'Mapa final'!$AA$67="Mayor"),CONCATENATE("R10C",'Mapa final'!$O$67),"")</f>
        <v/>
      </c>
      <c r="AF45" s="46" t="str">
        <f>IF(AND('Mapa final'!$Y$68="Baja",'Mapa final'!$AA$68="Mayor"),CONCATENATE("R10C",'Mapa final'!$O$68),"")</f>
        <v/>
      </c>
      <c r="AG45" s="47" t="str">
        <f>IF(AND('Mapa final'!$Y$69="Baja",'Mapa final'!$AA$69="Mayor"),CONCATENATE("R10C",'Mapa final'!$O$69),"")</f>
        <v/>
      </c>
      <c r="AH45" s="48" t="str">
        <f>IF(AND('Mapa final'!$Y$64="Baja",'Mapa final'!$AA$64="Catastrófico"),CONCATENATE("R10C",'Mapa final'!$O$64),"")</f>
        <v/>
      </c>
      <c r="AI45" s="49" t="str">
        <f>IF(AND('Mapa final'!$Y$65="Baja",'Mapa final'!$AA$65="Catastrófico"),CONCATENATE("R10C",'Mapa final'!$O$65),"")</f>
        <v/>
      </c>
      <c r="AJ45" s="49" t="str">
        <f>IF(AND('Mapa final'!$Y$66="Baja",'Mapa final'!$AA$66="Catastrófico"),CONCATENATE("R10C",'Mapa final'!$O$66),"")</f>
        <v/>
      </c>
      <c r="AK45" s="49" t="str">
        <f>IF(AND('Mapa final'!$Y$67="Baja",'Mapa final'!$AA$67="Catastrófico"),CONCATENATE("R10C",'Mapa final'!$O$67),"")</f>
        <v/>
      </c>
      <c r="AL45" s="49" t="str">
        <f>IF(AND('Mapa final'!$Y$68="Baja",'Mapa final'!$AA$68="Catastrófico"),CONCATENATE("R10C",'Mapa final'!$O$68),"")</f>
        <v/>
      </c>
      <c r="AM45" s="50" t="str">
        <f>IF(AND('Mapa final'!$Y$69="Baja",'Mapa final'!$AA$69="Catastrófico"),CONCATENATE("R10C",'Mapa final'!$O$69),"")</f>
        <v/>
      </c>
      <c r="AN45" s="70"/>
      <c r="AO45" s="498"/>
      <c r="AP45" s="499"/>
      <c r="AQ45" s="499"/>
      <c r="AR45" s="499"/>
      <c r="AS45" s="499"/>
      <c r="AT45" s="500"/>
    </row>
    <row r="46" spans="1:80" ht="46.5" customHeight="1" x14ac:dyDescent="0.35">
      <c r="A46" s="70"/>
      <c r="B46" s="422"/>
      <c r="C46" s="422"/>
      <c r="D46" s="423"/>
      <c r="E46" s="460" t="s">
        <v>113</v>
      </c>
      <c r="F46" s="461"/>
      <c r="G46" s="461"/>
      <c r="H46" s="461"/>
      <c r="I46" s="462"/>
      <c r="J46" s="60" t="str">
        <f>IF(AND('Mapa final'!$Y$10="Muy Baja",'Mapa final'!$AA$10="Leve"),CONCATENATE("R1C",'Mapa final'!$O$10),"")</f>
        <v/>
      </c>
      <c r="K46" s="61" t="str">
        <f>IF(AND('Mapa final'!$Y$11="Muy Baja",'Mapa final'!$AA$11="Leve"),CONCATENATE("R1C",'Mapa final'!$O$11),"")</f>
        <v/>
      </c>
      <c r="L46" s="61" t="str">
        <f>IF(AND('Mapa final'!$Y$12="Muy Baja",'Mapa final'!$AA$12="Leve"),CONCATENATE("R1C",'Mapa final'!$O$12),"")</f>
        <v/>
      </c>
      <c r="M46" s="61" t="str">
        <f>IF(AND('Mapa final'!$Y$13="Muy Baja",'Mapa final'!$AA$13="Leve"),CONCATENATE("R1C",'Mapa final'!$O$13),"")</f>
        <v/>
      </c>
      <c r="N46" s="61" t="str">
        <f>IF(AND('Mapa final'!$Y$14="Muy Baja",'Mapa final'!$AA$14="Leve"),CONCATENATE("R1C",'Mapa final'!$O$14),"")</f>
        <v/>
      </c>
      <c r="O46" s="62" t="str">
        <f>IF(AND('Mapa final'!$Y$15="Muy Baja",'Mapa final'!$AA$15="Leve"),CONCATENATE("R1C",'Mapa final'!$O$15),"")</f>
        <v/>
      </c>
      <c r="P46" s="60" t="str">
        <f>IF(AND('Mapa final'!$Y$10="Muy Baja",'Mapa final'!$AA$10="Menor"),CONCATENATE("R1C",'Mapa final'!$O$10),"")</f>
        <v/>
      </c>
      <c r="Q46" s="61" t="str">
        <f>IF(AND('Mapa final'!$Y$11="Muy Baja",'Mapa final'!$AA$11="Menor"),CONCATENATE("R1C",'Mapa final'!$O$11),"")</f>
        <v/>
      </c>
      <c r="R46" s="61" t="str">
        <f>IF(AND('Mapa final'!$Y$12="Muy Baja",'Mapa final'!$AA$12="Menor"),CONCATENATE("R1C",'Mapa final'!$O$12),"")</f>
        <v/>
      </c>
      <c r="S46" s="61" t="str">
        <f>IF(AND('Mapa final'!$Y$13="Muy Baja",'Mapa final'!$AA$13="Menor"),CONCATENATE("R1C",'Mapa final'!$O$13),"")</f>
        <v/>
      </c>
      <c r="T46" s="61" t="str">
        <f>IF(AND('Mapa final'!$Y$14="Muy Baja",'Mapa final'!$AA$14="Menor"),CONCATENATE("R1C",'Mapa final'!$O$14),"")</f>
        <v/>
      </c>
      <c r="U46" s="62" t="str">
        <f>IF(AND('Mapa final'!$Y$15="Muy Baja",'Mapa final'!$AA$15="Menor"),CONCATENATE("R1C",'Mapa final'!$O$15),"")</f>
        <v/>
      </c>
      <c r="V46" s="51" t="str">
        <f>IF(AND('Mapa final'!$Y$10="Muy Baja",'Mapa final'!$AA$10="Moderado"),CONCATENATE("R1C",'Mapa final'!$O$10),"")</f>
        <v/>
      </c>
      <c r="W46" s="69" t="str">
        <f>IF(AND('Mapa final'!$Y$11="Muy Baja",'Mapa final'!$AA$11="Moderado"),CONCATENATE("R1C",'Mapa final'!$O$11),"")</f>
        <v/>
      </c>
      <c r="X46" s="52" t="str">
        <f>IF(AND('Mapa final'!$Y$12="Muy Baja",'Mapa final'!$AA$12="Moderado"),CONCATENATE("R1C",'Mapa final'!$O$12),"")</f>
        <v/>
      </c>
      <c r="Y46" s="52" t="str">
        <f>IF(AND('Mapa final'!$Y$13="Muy Baja",'Mapa final'!$AA$13="Moderado"),CONCATENATE("R1C",'Mapa final'!$O$13),"")</f>
        <v/>
      </c>
      <c r="Z46" s="52" t="str">
        <f>IF(AND('Mapa final'!$Y$14="Muy Baja",'Mapa final'!$AA$14="Moderado"),CONCATENATE("R1C",'Mapa final'!$O$14),"")</f>
        <v/>
      </c>
      <c r="AA46" s="53" t="str">
        <f>IF(AND('Mapa final'!$Y$15="Muy Baja",'Mapa final'!$AA$15="Moderado"),CONCATENATE("R1C",'Mapa final'!$O$15),"")</f>
        <v/>
      </c>
      <c r="AB46" s="32" t="str">
        <f>IF(AND('Mapa final'!$Y$10="Muy Baja",'Mapa final'!$AA$10="Mayor"),CONCATENATE("R1C",'Mapa final'!$O$10),"")</f>
        <v/>
      </c>
      <c r="AC46" s="33" t="str">
        <f>IF(AND('Mapa final'!$Y$11="Muy Baja",'Mapa final'!$AA$11="Mayor"),CONCATENATE("R1C",'Mapa final'!$O$11),"")</f>
        <v/>
      </c>
      <c r="AD46" s="33" t="str">
        <f>IF(AND('Mapa final'!$Y$12="Muy Baja",'Mapa final'!$AA$12="Mayor"),CONCATENATE("R1C",'Mapa final'!$O$12),"")</f>
        <v/>
      </c>
      <c r="AE46" s="33" t="str">
        <f>IF(AND('Mapa final'!$Y$13="Muy Baja",'Mapa final'!$AA$13="Mayor"),CONCATENATE("R1C",'Mapa final'!$O$13),"")</f>
        <v/>
      </c>
      <c r="AF46" s="33" t="str">
        <f>IF(AND('Mapa final'!$Y$14="Muy Baja",'Mapa final'!$AA$14="Mayor"),CONCATENATE("R1C",'Mapa final'!$O$14),"")</f>
        <v/>
      </c>
      <c r="AG46" s="34" t="str">
        <f>IF(AND('Mapa final'!$Y$15="Muy Baja",'Mapa final'!$AA$15="Mayor"),CONCATENATE("R1C",'Mapa final'!$O$15),"")</f>
        <v/>
      </c>
      <c r="AH46" s="35" t="str">
        <f>IF(AND('Mapa final'!$Y$10="Muy Baja",'Mapa final'!$AA$10="Catastrófico"),CONCATENATE("R1C",'Mapa final'!$O$10),"")</f>
        <v/>
      </c>
      <c r="AI46" s="36" t="str">
        <f>IF(AND('Mapa final'!$Y$11="Muy Baja",'Mapa final'!$AA$11="Catastrófico"),CONCATENATE("R1C",'Mapa final'!$O$11),"")</f>
        <v/>
      </c>
      <c r="AJ46" s="36" t="str">
        <f>IF(AND('Mapa final'!$Y$12="Muy Baja",'Mapa final'!$AA$12="Catastrófico"),CONCATENATE("R1C",'Mapa final'!$O$12),"")</f>
        <v/>
      </c>
      <c r="AK46" s="36" t="str">
        <f>IF(AND('Mapa final'!$Y$13="Muy Baja",'Mapa final'!$AA$13="Catastrófico"),CONCATENATE("R1C",'Mapa final'!$O$13),"")</f>
        <v/>
      </c>
      <c r="AL46" s="36" t="str">
        <f>IF(AND('Mapa final'!$Y$14="Muy Baja",'Mapa final'!$AA$14="Catastrófico"),CONCATENATE("R1C",'Mapa final'!$O$14),"")</f>
        <v/>
      </c>
      <c r="AM46" s="37" t="str">
        <f>IF(AND('Mapa final'!$Y$15="Muy Baja",'Mapa final'!$AA$15="Catastrófico"),CONCATENATE("R1C",'Mapa final'!$O$15),"")</f>
        <v/>
      </c>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ht="46.5" customHeight="1" x14ac:dyDescent="0.25">
      <c r="A47" s="70"/>
      <c r="B47" s="422"/>
      <c r="C47" s="422"/>
      <c r="D47" s="423"/>
      <c r="E47" s="479"/>
      <c r="F47" s="480"/>
      <c r="G47" s="480"/>
      <c r="H47" s="480"/>
      <c r="I47" s="465"/>
      <c r="J47" s="63" t="str">
        <f>IF(AND('Mapa final'!$Y$16="Muy Baja",'Mapa final'!$AA$16="Leve"),CONCATENATE("R2C",'Mapa final'!$O$16),"")</f>
        <v/>
      </c>
      <c r="K47" s="64" t="str">
        <f>IF(AND('Mapa final'!$Y$17="Muy Baja",'Mapa final'!$AA$17="Leve"),CONCATENATE("R2C",'Mapa final'!$O$17),"")</f>
        <v/>
      </c>
      <c r="L47" s="64" t="str">
        <f>IF(AND('Mapa final'!$Y$18="Muy Baja",'Mapa final'!$AA$18="Leve"),CONCATENATE("R2C",'Mapa final'!$O$18),"")</f>
        <v/>
      </c>
      <c r="M47" s="64" t="str">
        <f>IF(AND('Mapa final'!$Y$19="Muy Baja",'Mapa final'!$AA$19="Leve"),CONCATENATE("R2C",'Mapa final'!$O$19),"")</f>
        <v/>
      </c>
      <c r="N47" s="64" t="str">
        <f>IF(AND('Mapa final'!$Y$20="Muy Baja",'Mapa final'!$AA$20="Leve"),CONCATENATE("R2C",'Mapa final'!$O$20),"")</f>
        <v/>
      </c>
      <c r="O47" s="65" t="str">
        <f>IF(AND('Mapa final'!$Y$21="Muy Baja",'Mapa final'!$AA$21="Leve"),CONCATENATE("R2C",'Mapa final'!$O$21),"")</f>
        <v/>
      </c>
      <c r="P47" s="63" t="str">
        <f>IF(AND('Mapa final'!$Y$16="Muy Baja",'Mapa final'!$AA$16="Menor"),CONCATENATE("R2C",'Mapa final'!$O$16),"")</f>
        <v/>
      </c>
      <c r="Q47" s="64" t="str">
        <f>IF(AND('Mapa final'!$Y$17="Muy Baja",'Mapa final'!$AA$17="Menor"),CONCATENATE("R2C",'Mapa final'!$O$17),"")</f>
        <v/>
      </c>
      <c r="R47" s="64" t="str">
        <f>IF(AND('Mapa final'!$Y$18="Muy Baja",'Mapa final'!$AA$18="Menor"),CONCATENATE("R2C",'Mapa final'!$O$18),"")</f>
        <v/>
      </c>
      <c r="S47" s="64" t="str">
        <f>IF(AND('Mapa final'!$Y$19="Muy Baja",'Mapa final'!$AA$19="Menor"),CONCATENATE("R2C",'Mapa final'!$O$19),"")</f>
        <v/>
      </c>
      <c r="T47" s="64" t="str">
        <f>IF(AND('Mapa final'!$Y$20="Muy Baja",'Mapa final'!$AA$20="Menor"),CONCATENATE("R2C",'Mapa final'!$O$20),"")</f>
        <v/>
      </c>
      <c r="U47" s="65" t="str">
        <f>IF(AND('Mapa final'!$Y$21="Muy Baja",'Mapa final'!$AA$21="Menor"),CONCATENATE("R2C",'Mapa final'!$O$21),"")</f>
        <v/>
      </c>
      <c r="V47" s="54" t="str">
        <f>IF(AND('Mapa final'!$Y$16="Muy Baja",'Mapa final'!$AA$16="Moderado"),CONCATENATE("R2C",'Mapa final'!$O$16),"")</f>
        <v/>
      </c>
      <c r="W47" s="55" t="str">
        <f>IF(AND('Mapa final'!$Y$17="Muy Baja",'Mapa final'!$AA$17="Moderado"),CONCATENATE("R2C",'Mapa final'!$O$17),"")</f>
        <v/>
      </c>
      <c r="X47" s="55" t="str">
        <f>IF(AND('Mapa final'!$Y$18="Muy Baja",'Mapa final'!$AA$18="Moderado"),CONCATENATE("R2C",'Mapa final'!$O$18),"")</f>
        <v/>
      </c>
      <c r="Y47" s="55" t="str">
        <f>IF(AND('Mapa final'!$Y$19="Muy Baja",'Mapa final'!$AA$19="Moderado"),CONCATENATE("R2C",'Mapa final'!$O$19),"")</f>
        <v/>
      </c>
      <c r="Z47" s="55" t="str">
        <f>IF(AND('Mapa final'!$Y$20="Muy Baja",'Mapa final'!$AA$20="Moderado"),CONCATENATE("R2C",'Mapa final'!$O$20),"")</f>
        <v/>
      </c>
      <c r="AA47" s="56" t="str">
        <f>IF(AND('Mapa final'!$Y$21="Muy Baja",'Mapa final'!$AA$21="Moderado"),CONCATENATE("R2C",'Mapa final'!$O$21),"")</f>
        <v/>
      </c>
      <c r="AB47" s="38" t="str">
        <f>IF(AND('Mapa final'!$Y$16="Muy Baja",'Mapa final'!$AA$16="Mayor"),CONCATENATE("R2C",'Mapa final'!$O$16),"")</f>
        <v/>
      </c>
      <c r="AC47" s="39" t="str">
        <f>IF(AND('Mapa final'!$Y$17="Muy Baja",'Mapa final'!$AA$17="Mayor"),CONCATENATE("R2C",'Mapa final'!$O$17),"")</f>
        <v/>
      </c>
      <c r="AD47" s="39" t="str">
        <f>IF(AND('Mapa final'!$Y$18="Muy Baja",'Mapa final'!$AA$18="Mayor"),CONCATENATE("R2C",'Mapa final'!$O$18),"")</f>
        <v/>
      </c>
      <c r="AE47" s="39" t="str">
        <f>IF(AND('Mapa final'!$Y$19="Muy Baja",'Mapa final'!$AA$19="Mayor"),CONCATENATE("R2C",'Mapa final'!$O$19),"")</f>
        <v/>
      </c>
      <c r="AF47" s="39" t="str">
        <f>IF(AND('Mapa final'!$Y$20="Muy Baja",'Mapa final'!$AA$20="Mayor"),CONCATENATE("R2C",'Mapa final'!$O$20),"")</f>
        <v/>
      </c>
      <c r="AG47" s="40" t="str">
        <f>IF(AND('Mapa final'!$Y$21="Muy Baja",'Mapa final'!$AA$21="Mayor"),CONCATENATE("R2C",'Mapa final'!$O$21),"")</f>
        <v/>
      </c>
      <c r="AH47" s="41" t="str">
        <f>IF(AND('Mapa final'!$Y$16="Muy Baja",'Mapa final'!$AA$16="Catastrófico"),CONCATENATE("R2C",'Mapa final'!$O$16),"")</f>
        <v/>
      </c>
      <c r="AI47" s="42" t="str">
        <f>IF(AND('Mapa final'!$Y$17="Muy Baja",'Mapa final'!$AA$17="Catastrófico"),CONCATENATE("R2C",'Mapa final'!$O$17),"")</f>
        <v/>
      </c>
      <c r="AJ47" s="42" t="str">
        <f>IF(AND('Mapa final'!$Y$18="Muy Baja",'Mapa final'!$AA$18="Catastrófico"),CONCATENATE("R2C",'Mapa final'!$O$18),"")</f>
        <v/>
      </c>
      <c r="AK47" s="42" t="str">
        <f>IF(AND('Mapa final'!$Y$19="Muy Baja",'Mapa final'!$AA$19="Catastrófico"),CONCATENATE("R2C",'Mapa final'!$O$19),"")</f>
        <v/>
      </c>
      <c r="AL47" s="42" t="str">
        <f>IF(AND('Mapa final'!$Y$20="Muy Baja",'Mapa final'!$AA$20="Catastrófico"),CONCATENATE("R2C",'Mapa final'!$O$20),"")</f>
        <v/>
      </c>
      <c r="AM47" s="43" t="str">
        <f>IF(AND('Mapa final'!$Y$21="Muy Baja",'Mapa final'!$AA$21="Catastrófico"),CONCATENATE("R2C",'Mapa final'!$O$21),"")</f>
        <v/>
      </c>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ht="15" customHeight="1" x14ac:dyDescent="0.25">
      <c r="A48" s="70"/>
      <c r="B48" s="422"/>
      <c r="C48" s="422"/>
      <c r="D48" s="423"/>
      <c r="E48" s="479"/>
      <c r="F48" s="480"/>
      <c r="G48" s="480"/>
      <c r="H48" s="480"/>
      <c r="I48" s="465"/>
      <c r="J48" s="63" t="str">
        <f>IF(AND('Mapa final'!$Y$22="Muy Baja",'Mapa final'!$AA$22="Leve"),CONCATENATE("R3C",'Mapa final'!$O$22),"")</f>
        <v/>
      </c>
      <c r="K48" s="64" t="str">
        <f>IF(AND('Mapa final'!$Y$23="Muy Baja",'Mapa final'!$AA$23="Leve"),CONCATENATE("R3C",'Mapa final'!$O$23),"")</f>
        <v/>
      </c>
      <c r="L48" s="64" t="str">
        <f>IF(AND('Mapa final'!$Y$24="Muy Baja",'Mapa final'!$AA$24="Leve"),CONCATENATE("R3C",'Mapa final'!$O$24),"")</f>
        <v/>
      </c>
      <c r="M48" s="64" t="str">
        <f>IF(AND('Mapa final'!$Y$25="Muy Baja",'Mapa final'!$AA$25="Leve"),CONCATENATE("R3C",'Mapa final'!$O$25),"")</f>
        <v/>
      </c>
      <c r="N48" s="64" t="str">
        <f>IF(AND('Mapa final'!$Y$26="Muy Baja",'Mapa final'!$AA$26="Leve"),CONCATENATE("R3C",'Mapa final'!$O$26),"")</f>
        <v/>
      </c>
      <c r="O48" s="65" t="str">
        <f>IF(AND('Mapa final'!$Y$27="Muy Baja",'Mapa final'!$AA$27="Leve"),CONCATENATE("R3C",'Mapa final'!$O$27),"")</f>
        <v/>
      </c>
      <c r="P48" s="63" t="str">
        <f>IF(AND('Mapa final'!$Y$22="Muy Baja",'Mapa final'!$AA$22="Menor"),CONCATENATE("R3C",'Mapa final'!$O$22),"")</f>
        <v/>
      </c>
      <c r="Q48" s="64" t="str">
        <f>IF(AND('Mapa final'!$Y$23="Muy Baja",'Mapa final'!$AA$23="Menor"),CONCATENATE("R3C",'Mapa final'!$O$23),"")</f>
        <v/>
      </c>
      <c r="R48" s="64" t="str">
        <f>IF(AND('Mapa final'!$Y$24="Muy Baja",'Mapa final'!$AA$24="Menor"),CONCATENATE("R3C",'Mapa final'!$O$24),"")</f>
        <v/>
      </c>
      <c r="S48" s="64" t="str">
        <f>IF(AND('Mapa final'!$Y$25="Muy Baja",'Mapa final'!$AA$25="Menor"),CONCATENATE("R3C",'Mapa final'!$O$25),"")</f>
        <v/>
      </c>
      <c r="T48" s="64" t="str">
        <f>IF(AND('Mapa final'!$Y$26="Muy Baja",'Mapa final'!$AA$26="Menor"),CONCATENATE("R3C",'Mapa final'!$O$26),"")</f>
        <v/>
      </c>
      <c r="U48" s="65" t="str">
        <f>IF(AND('Mapa final'!$Y$27="Muy Baja",'Mapa final'!$AA$27="Menor"),CONCATENATE("R3C",'Mapa final'!$O$27),"")</f>
        <v/>
      </c>
      <c r="V48" s="54" t="str">
        <f>IF(AND('Mapa final'!$Y$22="Muy Baja",'Mapa final'!$AA$22="Moderado"),CONCATENATE("R3C",'Mapa final'!$O$22),"")</f>
        <v/>
      </c>
      <c r="W48" s="55" t="str">
        <f>IF(AND('Mapa final'!$Y$23="Muy Baja",'Mapa final'!$AA$23="Moderado"),CONCATENATE("R3C",'Mapa final'!$O$23),"")</f>
        <v/>
      </c>
      <c r="X48" s="55" t="str">
        <f>IF(AND('Mapa final'!$Y$24="Muy Baja",'Mapa final'!$AA$24="Moderado"),CONCATENATE("R3C",'Mapa final'!$O$24),"")</f>
        <v/>
      </c>
      <c r="Y48" s="55" t="str">
        <f>IF(AND('Mapa final'!$Y$25="Muy Baja",'Mapa final'!$AA$25="Moderado"),CONCATENATE("R3C",'Mapa final'!$O$25),"")</f>
        <v/>
      </c>
      <c r="Z48" s="55" t="str">
        <f>IF(AND('Mapa final'!$Y$26="Muy Baja",'Mapa final'!$AA$26="Moderado"),CONCATENATE("R3C",'Mapa final'!$O$26),"")</f>
        <v/>
      </c>
      <c r="AA48" s="56" t="str">
        <f>IF(AND('Mapa final'!$Y$27="Muy Baja",'Mapa final'!$AA$27="Moderado"),CONCATENATE("R3C",'Mapa final'!$O$27),"")</f>
        <v/>
      </c>
      <c r="AB48" s="38" t="str">
        <f>IF(AND('Mapa final'!$Y$22="Muy Baja",'Mapa final'!$AA$22="Mayor"),CONCATENATE("R3C",'Mapa final'!$O$22),"")</f>
        <v/>
      </c>
      <c r="AC48" s="39" t="str">
        <f>IF(AND('Mapa final'!$Y$23="Muy Baja",'Mapa final'!$AA$23="Mayor"),CONCATENATE("R3C",'Mapa final'!$O$23),"")</f>
        <v/>
      </c>
      <c r="AD48" s="39" t="str">
        <f>IF(AND('Mapa final'!$Y$24="Muy Baja",'Mapa final'!$AA$24="Mayor"),CONCATENATE("R3C",'Mapa final'!$O$24),"")</f>
        <v/>
      </c>
      <c r="AE48" s="39" t="str">
        <f>IF(AND('Mapa final'!$Y$25="Muy Baja",'Mapa final'!$AA$25="Mayor"),CONCATENATE("R3C",'Mapa final'!$O$25),"")</f>
        <v/>
      </c>
      <c r="AF48" s="39" t="str">
        <f>IF(AND('Mapa final'!$Y$26="Muy Baja",'Mapa final'!$AA$26="Mayor"),CONCATENATE("R3C",'Mapa final'!$O$26),"")</f>
        <v/>
      </c>
      <c r="AG48" s="40" t="str">
        <f>IF(AND('Mapa final'!$Y$27="Muy Baja",'Mapa final'!$AA$27="Mayor"),CONCATENATE("R3C",'Mapa final'!$O$27),"")</f>
        <v/>
      </c>
      <c r="AH48" s="41" t="str">
        <f>IF(AND('Mapa final'!$Y$22="Muy Baja",'Mapa final'!$AA$22="Catastrófico"),CONCATENATE("R3C",'Mapa final'!$O$22),"")</f>
        <v/>
      </c>
      <c r="AI48" s="42" t="str">
        <f>IF(AND('Mapa final'!$Y$23="Muy Baja",'Mapa final'!$AA$23="Catastrófico"),CONCATENATE("R3C",'Mapa final'!$O$23),"")</f>
        <v/>
      </c>
      <c r="AJ48" s="42" t="str">
        <f>IF(AND('Mapa final'!$Y$24="Muy Baja",'Mapa final'!$AA$24="Catastrófico"),CONCATENATE("R3C",'Mapa final'!$O$24),"")</f>
        <v/>
      </c>
      <c r="AK48" s="42" t="str">
        <f>IF(AND('Mapa final'!$Y$25="Muy Baja",'Mapa final'!$AA$25="Catastrófico"),CONCATENATE("R3C",'Mapa final'!$O$25),"")</f>
        <v/>
      </c>
      <c r="AL48" s="42" t="str">
        <f>IF(AND('Mapa final'!$Y$26="Muy Baja",'Mapa final'!$AA$26="Catastrófico"),CONCATENATE("R3C",'Mapa final'!$O$26),"")</f>
        <v/>
      </c>
      <c r="AM48" s="43" t="str">
        <f>IF(AND('Mapa final'!$Y$27="Muy Baja",'Mapa final'!$AA$27="Catastrófico"),CONCATENATE("R3C",'Mapa final'!$O$27),"")</f>
        <v/>
      </c>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ht="15" customHeight="1" x14ac:dyDescent="0.25">
      <c r="A49" s="70"/>
      <c r="B49" s="422"/>
      <c r="C49" s="422"/>
      <c r="D49" s="423"/>
      <c r="E49" s="463"/>
      <c r="F49" s="464"/>
      <c r="G49" s="464"/>
      <c r="H49" s="464"/>
      <c r="I49" s="465"/>
      <c r="J49" s="63" t="str">
        <f>IF(AND('Mapa final'!$Y$28="Muy Baja",'Mapa final'!$AA$28="Leve"),CONCATENATE("R4C",'Mapa final'!$O$28),"")</f>
        <v/>
      </c>
      <c r="K49" s="64" t="str">
        <f>IF(AND('Mapa final'!$Y$29="Muy Baja",'Mapa final'!$AA$29="Leve"),CONCATENATE("R4C",'Mapa final'!$O$29),"")</f>
        <v/>
      </c>
      <c r="L49" s="64" t="str">
        <f>IF(AND('Mapa final'!$Y$30="Muy Baja",'Mapa final'!$AA$30="Leve"),CONCATENATE("R4C",'Mapa final'!$O$30),"")</f>
        <v/>
      </c>
      <c r="M49" s="64" t="str">
        <f>IF(AND('Mapa final'!$Y$31="Muy Baja",'Mapa final'!$AA$31="Leve"),CONCATENATE("R4C",'Mapa final'!$O$31),"")</f>
        <v/>
      </c>
      <c r="N49" s="64" t="str">
        <f>IF(AND('Mapa final'!$Y$32="Muy Baja",'Mapa final'!$AA$32="Leve"),CONCATENATE("R4C",'Mapa final'!$O$32),"")</f>
        <v/>
      </c>
      <c r="O49" s="65" t="str">
        <f>IF(AND('Mapa final'!$Y$33="Muy Baja",'Mapa final'!$AA$33="Leve"),CONCATENATE("R4C",'Mapa final'!$O$33),"")</f>
        <v/>
      </c>
      <c r="P49" s="63" t="str">
        <f>IF(AND('Mapa final'!$Y$28="Muy Baja",'Mapa final'!$AA$28="Menor"),CONCATENATE("R4C",'Mapa final'!$O$28),"")</f>
        <v/>
      </c>
      <c r="Q49" s="64" t="str">
        <f>IF(AND('Mapa final'!$Y$29="Muy Baja",'Mapa final'!$AA$29="Menor"),CONCATENATE("R4C",'Mapa final'!$O$29),"")</f>
        <v/>
      </c>
      <c r="R49" s="64" t="str">
        <f>IF(AND('Mapa final'!$Y$30="Muy Baja",'Mapa final'!$AA$30="Menor"),CONCATENATE("R4C",'Mapa final'!$O$30),"")</f>
        <v/>
      </c>
      <c r="S49" s="64" t="str">
        <f>IF(AND('Mapa final'!$Y$31="Muy Baja",'Mapa final'!$AA$31="Menor"),CONCATENATE("R4C",'Mapa final'!$O$31),"")</f>
        <v/>
      </c>
      <c r="T49" s="64" t="str">
        <f>IF(AND('Mapa final'!$Y$32="Muy Baja",'Mapa final'!$AA$32="Menor"),CONCATENATE("R4C",'Mapa final'!$O$32),"")</f>
        <v/>
      </c>
      <c r="U49" s="65" t="str">
        <f>IF(AND('Mapa final'!$Y$33="Muy Baja",'Mapa final'!$AA$33="Menor"),CONCATENATE("R4C",'Mapa final'!$O$33),"")</f>
        <v/>
      </c>
      <c r="V49" s="54" t="str">
        <f>IF(AND('Mapa final'!$Y$28="Muy Baja",'Mapa final'!$AA$28="Moderado"),CONCATENATE("R4C",'Mapa final'!$O$28),"")</f>
        <v/>
      </c>
      <c r="W49" s="55" t="str">
        <f>IF(AND('Mapa final'!$Y$29="Muy Baja",'Mapa final'!$AA$29="Moderado"),CONCATENATE("R4C",'Mapa final'!$O$29),"")</f>
        <v/>
      </c>
      <c r="X49" s="55" t="str">
        <f>IF(AND('Mapa final'!$Y$30="Muy Baja",'Mapa final'!$AA$30="Moderado"),CONCATENATE("R4C",'Mapa final'!$O$30),"")</f>
        <v/>
      </c>
      <c r="Y49" s="55" t="str">
        <f>IF(AND('Mapa final'!$Y$31="Muy Baja",'Mapa final'!$AA$31="Moderado"),CONCATENATE("R4C",'Mapa final'!$O$31),"")</f>
        <v/>
      </c>
      <c r="Z49" s="55" t="str">
        <f>IF(AND('Mapa final'!$Y$32="Muy Baja",'Mapa final'!$AA$32="Moderado"),CONCATENATE("R4C",'Mapa final'!$O$32),"")</f>
        <v/>
      </c>
      <c r="AA49" s="56" t="str">
        <f>IF(AND('Mapa final'!$Y$33="Muy Baja",'Mapa final'!$AA$33="Moderado"),CONCATENATE("R4C",'Mapa final'!$O$33),"")</f>
        <v/>
      </c>
      <c r="AB49" s="38" t="str">
        <f>IF(AND('Mapa final'!$Y$28="Muy Baja",'Mapa final'!$AA$28="Mayor"),CONCATENATE("R4C",'Mapa final'!$O$28),"")</f>
        <v/>
      </c>
      <c r="AC49" s="39" t="str">
        <f>IF(AND('Mapa final'!$Y$29="Muy Baja",'Mapa final'!$AA$29="Mayor"),CONCATENATE("R4C",'Mapa final'!$O$29),"")</f>
        <v/>
      </c>
      <c r="AD49" s="39" t="str">
        <f>IF(AND('Mapa final'!$Y$30="Muy Baja",'Mapa final'!$AA$30="Mayor"),CONCATENATE("R4C",'Mapa final'!$O$30),"")</f>
        <v/>
      </c>
      <c r="AE49" s="39" t="str">
        <f>IF(AND('Mapa final'!$Y$31="Muy Baja",'Mapa final'!$AA$31="Mayor"),CONCATENATE("R4C",'Mapa final'!$O$31),"")</f>
        <v/>
      </c>
      <c r="AF49" s="39" t="str">
        <f>IF(AND('Mapa final'!$Y$32="Muy Baja",'Mapa final'!$AA$32="Mayor"),CONCATENATE("R4C",'Mapa final'!$O$32),"")</f>
        <v/>
      </c>
      <c r="AG49" s="40" t="str">
        <f>IF(AND('Mapa final'!$Y$33="Muy Baja",'Mapa final'!$AA$33="Mayor"),CONCATENATE("R4C",'Mapa final'!$O$33),"")</f>
        <v/>
      </c>
      <c r="AH49" s="41" t="str">
        <f>IF(AND('Mapa final'!$Y$28="Muy Baja",'Mapa final'!$AA$28="Catastrófico"),CONCATENATE("R4C",'Mapa final'!$O$28),"")</f>
        <v/>
      </c>
      <c r="AI49" s="42" t="str">
        <f>IF(AND('Mapa final'!$Y$29="Muy Baja",'Mapa final'!$AA$29="Catastrófico"),CONCATENATE("R4C",'Mapa final'!$O$29),"")</f>
        <v/>
      </c>
      <c r="AJ49" s="42" t="str">
        <f>IF(AND('Mapa final'!$Y$30="Muy Baja",'Mapa final'!$AA$30="Catastrófico"),CONCATENATE("R4C",'Mapa final'!$O$30),"")</f>
        <v/>
      </c>
      <c r="AK49" s="42" t="str">
        <f>IF(AND('Mapa final'!$Y$31="Muy Baja",'Mapa final'!$AA$31="Catastrófico"),CONCATENATE("R4C",'Mapa final'!$O$31),"")</f>
        <v/>
      </c>
      <c r="AL49" s="42" t="str">
        <f>IF(AND('Mapa final'!$Y$32="Muy Baja",'Mapa final'!$AA$32="Catastrófico"),CONCATENATE("R4C",'Mapa final'!$O$32),"")</f>
        <v/>
      </c>
      <c r="AM49" s="43" t="str">
        <f>IF(AND('Mapa final'!$Y$33="Muy Baja",'Mapa final'!$AA$33="Catastrófico"),CONCATENATE("R4C",'Mapa final'!$O$33),"")</f>
        <v/>
      </c>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ht="15" customHeight="1" x14ac:dyDescent="0.25">
      <c r="A50" s="70"/>
      <c r="B50" s="422"/>
      <c r="C50" s="422"/>
      <c r="D50" s="423"/>
      <c r="E50" s="463"/>
      <c r="F50" s="464"/>
      <c r="G50" s="464"/>
      <c r="H50" s="464"/>
      <c r="I50" s="465"/>
      <c r="J50" s="63" t="str">
        <f>IF(AND('Mapa final'!$Y$34="Muy Baja",'Mapa final'!$AA$34="Leve"),CONCATENATE("R5C",'Mapa final'!$O$34),"")</f>
        <v/>
      </c>
      <c r="K50" s="64" t="str">
        <f>IF(AND('Mapa final'!$Y$35="Muy Baja",'Mapa final'!$AA$35="Leve"),CONCATENATE("R5C",'Mapa final'!$O$35),"")</f>
        <v/>
      </c>
      <c r="L50" s="64" t="str">
        <f>IF(AND('Mapa final'!$Y$36="Muy Baja",'Mapa final'!$AA$36="Leve"),CONCATENATE("R5C",'Mapa final'!$O$36),"")</f>
        <v/>
      </c>
      <c r="M50" s="64" t="str">
        <f>IF(AND('Mapa final'!$Y$37="Muy Baja",'Mapa final'!$AA$37="Leve"),CONCATENATE("R5C",'Mapa final'!$O$37),"")</f>
        <v/>
      </c>
      <c r="N50" s="64" t="str">
        <f>IF(AND('Mapa final'!$Y$38="Muy Baja",'Mapa final'!$AA$38="Leve"),CONCATENATE("R5C",'Mapa final'!$O$38),"")</f>
        <v/>
      </c>
      <c r="O50" s="65" t="str">
        <f>IF(AND('Mapa final'!$Y$39="Muy Baja",'Mapa final'!$AA$39="Leve"),CONCATENATE("R5C",'Mapa final'!$O$39),"")</f>
        <v/>
      </c>
      <c r="P50" s="63" t="str">
        <f>IF(AND('Mapa final'!$Y$34="Muy Baja",'Mapa final'!$AA$34="Menor"),CONCATENATE("R5C",'Mapa final'!$O$34),"")</f>
        <v/>
      </c>
      <c r="Q50" s="64" t="str">
        <f>IF(AND('Mapa final'!$Y$35="Muy Baja",'Mapa final'!$AA$35="Menor"),CONCATENATE("R5C",'Mapa final'!$O$35),"")</f>
        <v/>
      </c>
      <c r="R50" s="64" t="str">
        <f>IF(AND('Mapa final'!$Y$36="Muy Baja",'Mapa final'!$AA$36="Menor"),CONCATENATE("R5C",'Mapa final'!$O$36),"")</f>
        <v/>
      </c>
      <c r="S50" s="64" t="str">
        <f>IF(AND('Mapa final'!$Y$37="Muy Baja",'Mapa final'!$AA$37="Menor"),CONCATENATE("R5C",'Mapa final'!$O$37),"")</f>
        <v/>
      </c>
      <c r="T50" s="64" t="str">
        <f>IF(AND('Mapa final'!$Y$38="Muy Baja",'Mapa final'!$AA$38="Menor"),CONCATENATE("R5C",'Mapa final'!$O$38),"")</f>
        <v/>
      </c>
      <c r="U50" s="65" t="str">
        <f>IF(AND('Mapa final'!$Y$39="Muy Baja",'Mapa final'!$AA$39="Menor"),CONCATENATE("R5C",'Mapa final'!$O$39),"")</f>
        <v/>
      </c>
      <c r="V50" s="54" t="str">
        <f>IF(AND('Mapa final'!$Y$34="Muy Baja",'Mapa final'!$AA$34="Moderado"),CONCATENATE("R5C",'Mapa final'!$O$34),"")</f>
        <v/>
      </c>
      <c r="W50" s="55" t="str">
        <f>IF(AND('Mapa final'!$Y$35="Muy Baja",'Mapa final'!$AA$35="Moderado"),CONCATENATE("R5C",'Mapa final'!$O$35),"")</f>
        <v/>
      </c>
      <c r="X50" s="55" t="str">
        <f>IF(AND('Mapa final'!$Y$36="Muy Baja",'Mapa final'!$AA$36="Moderado"),CONCATENATE("R5C",'Mapa final'!$O$36),"")</f>
        <v/>
      </c>
      <c r="Y50" s="55" t="str">
        <f>IF(AND('Mapa final'!$Y$37="Muy Baja",'Mapa final'!$AA$37="Moderado"),CONCATENATE("R5C",'Mapa final'!$O$37),"")</f>
        <v/>
      </c>
      <c r="Z50" s="55" t="str">
        <f>IF(AND('Mapa final'!$Y$38="Muy Baja",'Mapa final'!$AA$38="Moderado"),CONCATENATE("R5C",'Mapa final'!$O$38),"")</f>
        <v/>
      </c>
      <c r="AA50" s="56" t="str">
        <f>IF(AND('Mapa final'!$Y$39="Muy Baja",'Mapa final'!$AA$39="Moderado"),CONCATENATE("R5C",'Mapa final'!$O$39),"")</f>
        <v/>
      </c>
      <c r="AB50" s="38" t="str">
        <f>IF(AND('Mapa final'!$Y$34="Muy Baja",'Mapa final'!$AA$34="Mayor"),CONCATENATE("R5C",'Mapa final'!$O$34),"")</f>
        <v/>
      </c>
      <c r="AC50" s="39" t="str">
        <f>IF(AND('Mapa final'!$Y$35="Muy Baja",'Mapa final'!$AA$35="Mayor"),CONCATENATE("R5C",'Mapa final'!$O$35),"")</f>
        <v/>
      </c>
      <c r="AD50" s="44" t="str">
        <f>IF(AND('Mapa final'!$Y$36="Muy Baja",'Mapa final'!$AA$36="Mayor"),CONCATENATE("R5C",'Mapa final'!$O$36),"")</f>
        <v/>
      </c>
      <c r="AE50" s="44" t="str">
        <f>IF(AND('Mapa final'!$Y$37="Muy Baja",'Mapa final'!$AA$37="Mayor"),CONCATENATE("R5C",'Mapa final'!$O$37),"")</f>
        <v/>
      </c>
      <c r="AF50" s="44" t="str">
        <f>IF(AND('Mapa final'!$Y$38="Muy Baja",'Mapa final'!$AA$38="Mayor"),CONCATENATE("R5C",'Mapa final'!$O$38),"")</f>
        <v/>
      </c>
      <c r="AG50" s="40" t="str">
        <f>IF(AND('Mapa final'!$Y$39="Muy Baja",'Mapa final'!$AA$39="Mayor"),CONCATENATE("R5C",'Mapa final'!$O$39),"")</f>
        <v/>
      </c>
      <c r="AH50" s="41" t="str">
        <f>IF(AND('Mapa final'!$Y$34="Muy Baja",'Mapa final'!$AA$34="Catastrófico"),CONCATENATE("R5C",'Mapa final'!$O$34),"")</f>
        <v/>
      </c>
      <c r="AI50" s="42" t="str">
        <f>IF(AND('Mapa final'!$Y$35="Muy Baja",'Mapa final'!$AA$35="Catastrófico"),CONCATENATE("R5C",'Mapa final'!$O$35),"")</f>
        <v/>
      </c>
      <c r="AJ50" s="42" t="str">
        <f>IF(AND('Mapa final'!$Y$36="Muy Baja",'Mapa final'!$AA$36="Catastrófico"),CONCATENATE("R5C",'Mapa final'!$O$36),"")</f>
        <v/>
      </c>
      <c r="AK50" s="42" t="str">
        <f>IF(AND('Mapa final'!$Y$37="Muy Baja",'Mapa final'!$AA$37="Catastrófico"),CONCATENATE("R5C",'Mapa final'!$O$37),"")</f>
        <v/>
      </c>
      <c r="AL50" s="42" t="str">
        <f>IF(AND('Mapa final'!$Y$38="Muy Baja",'Mapa final'!$AA$38="Catastrófico"),CONCATENATE("R5C",'Mapa final'!$O$38),"")</f>
        <v/>
      </c>
      <c r="AM50" s="43" t="str">
        <f>IF(AND('Mapa final'!$Y$39="Muy Baja",'Mapa final'!$AA$39="Catastrófico"),CONCATENATE("R5C",'Mapa final'!$O$39),"")</f>
        <v/>
      </c>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 customHeight="1" x14ac:dyDescent="0.25">
      <c r="A51" s="70"/>
      <c r="B51" s="422"/>
      <c r="C51" s="422"/>
      <c r="D51" s="423"/>
      <c r="E51" s="463"/>
      <c r="F51" s="464"/>
      <c r="G51" s="464"/>
      <c r="H51" s="464"/>
      <c r="I51" s="465"/>
      <c r="J51" s="63" t="str">
        <f>IF(AND('Mapa final'!$Y$40="Muy Baja",'Mapa final'!$AA$40="Leve"),CONCATENATE("R6C",'Mapa final'!$O$40),"")</f>
        <v/>
      </c>
      <c r="K51" s="64" t="str">
        <f>IF(AND('Mapa final'!$Y$41="Muy Baja",'Mapa final'!$AA$41="Leve"),CONCATENATE("R6C",'Mapa final'!$O$41),"")</f>
        <v/>
      </c>
      <c r="L51" s="64" t="str">
        <f>IF(AND('Mapa final'!$Y$42="Muy Baja",'Mapa final'!$AA$42="Leve"),CONCATENATE("R6C",'Mapa final'!$O$42),"")</f>
        <v/>
      </c>
      <c r="M51" s="64" t="str">
        <f>IF(AND('Mapa final'!$Y$43="Muy Baja",'Mapa final'!$AA$43="Leve"),CONCATENATE("R6C",'Mapa final'!$O$43),"")</f>
        <v/>
      </c>
      <c r="N51" s="64" t="str">
        <f>IF(AND('Mapa final'!$Y$44="Muy Baja",'Mapa final'!$AA$44="Leve"),CONCATENATE("R6C",'Mapa final'!$O$44),"")</f>
        <v/>
      </c>
      <c r="O51" s="65" t="str">
        <f>IF(AND('Mapa final'!$Y$45="Muy Baja",'Mapa final'!$AA$45="Leve"),CONCATENATE("R6C",'Mapa final'!$O$45),"")</f>
        <v/>
      </c>
      <c r="P51" s="63" t="str">
        <f>IF(AND('Mapa final'!$Y$40="Muy Baja",'Mapa final'!$AA$40="Menor"),CONCATENATE("R6C",'Mapa final'!$O$40),"")</f>
        <v/>
      </c>
      <c r="Q51" s="64" t="str">
        <f>IF(AND('Mapa final'!$Y$41="Muy Baja",'Mapa final'!$AA$41="Menor"),CONCATENATE("R6C",'Mapa final'!$O$41),"")</f>
        <v/>
      </c>
      <c r="R51" s="64" t="str">
        <f>IF(AND('Mapa final'!$Y$42="Muy Baja",'Mapa final'!$AA$42="Menor"),CONCATENATE("R6C",'Mapa final'!$O$42),"")</f>
        <v/>
      </c>
      <c r="S51" s="64" t="str">
        <f>IF(AND('Mapa final'!$Y$43="Muy Baja",'Mapa final'!$AA$43="Menor"),CONCATENATE("R6C",'Mapa final'!$O$43),"")</f>
        <v/>
      </c>
      <c r="T51" s="64" t="str">
        <f>IF(AND('Mapa final'!$Y$44="Muy Baja",'Mapa final'!$AA$44="Menor"),CONCATENATE("R6C",'Mapa final'!$O$44),"")</f>
        <v/>
      </c>
      <c r="U51" s="65" t="str">
        <f>IF(AND('Mapa final'!$Y$45="Muy Baja",'Mapa final'!$AA$45="Menor"),CONCATENATE("R6C",'Mapa final'!$O$45),"")</f>
        <v/>
      </c>
      <c r="V51" s="54" t="str">
        <f>IF(AND('Mapa final'!$Y$40="Muy Baja",'Mapa final'!$AA$40="Moderado"),CONCATENATE("R6C",'Mapa final'!$O$40),"")</f>
        <v/>
      </c>
      <c r="W51" s="55" t="str">
        <f>IF(AND('Mapa final'!$Y$41="Muy Baja",'Mapa final'!$AA$41="Moderado"),CONCATENATE("R6C",'Mapa final'!$O$41),"")</f>
        <v/>
      </c>
      <c r="X51" s="55" t="str">
        <f>IF(AND('Mapa final'!$Y$42="Muy Baja",'Mapa final'!$AA$42="Moderado"),CONCATENATE("R6C",'Mapa final'!$O$42),"")</f>
        <v/>
      </c>
      <c r="Y51" s="55" t="str">
        <f>IF(AND('Mapa final'!$Y$43="Muy Baja",'Mapa final'!$AA$43="Moderado"),CONCATENATE("R6C",'Mapa final'!$O$43),"")</f>
        <v/>
      </c>
      <c r="Z51" s="55" t="str">
        <f>IF(AND('Mapa final'!$Y$44="Muy Baja",'Mapa final'!$AA$44="Moderado"),CONCATENATE("R6C",'Mapa final'!$O$44),"")</f>
        <v/>
      </c>
      <c r="AA51" s="56" t="str">
        <f>IF(AND('Mapa final'!$Y$45="Muy Baja",'Mapa final'!$AA$45="Moderado"),CONCATENATE("R6C",'Mapa final'!$O$45),"")</f>
        <v/>
      </c>
      <c r="AB51" s="38" t="str">
        <f>IF(AND('Mapa final'!$Y$40="Muy Baja",'Mapa final'!$AA$40="Mayor"),CONCATENATE("R6C",'Mapa final'!$O$40),"")</f>
        <v/>
      </c>
      <c r="AC51" s="39" t="str">
        <f>IF(AND('Mapa final'!$Y$41="Muy Baja",'Mapa final'!$AA$41="Mayor"),CONCATENATE("R6C",'Mapa final'!$O$41),"")</f>
        <v/>
      </c>
      <c r="AD51" s="44" t="str">
        <f>IF(AND('Mapa final'!$Y$42="Muy Baja",'Mapa final'!$AA$42="Mayor"),CONCATENATE("R6C",'Mapa final'!$O$42),"")</f>
        <v/>
      </c>
      <c r="AE51" s="44" t="str">
        <f>IF(AND('Mapa final'!$Y$43="Muy Baja",'Mapa final'!$AA$43="Mayor"),CONCATENATE("R6C",'Mapa final'!$O$43),"")</f>
        <v/>
      </c>
      <c r="AF51" s="44" t="str">
        <f>IF(AND('Mapa final'!$Y$44="Muy Baja",'Mapa final'!$AA$44="Mayor"),CONCATENATE("R6C",'Mapa final'!$O$44),"")</f>
        <v/>
      </c>
      <c r="AG51" s="40" t="str">
        <f>IF(AND('Mapa final'!$Y$45="Muy Baja",'Mapa final'!$AA$45="Mayor"),CONCATENATE("R6C",'Mapa final'!$O$45),"")</f>
        <v/>
      </c>
      <c r="AH51" s="41" t="str">
        <f>IF(AND('Mapa final'!$Y$40="Muy Baja",'Mapa final'!$AA$40="Catastrófico"),CONCATENATE("R6C",'Mapa final'!$O$40),"")</f>
        <v/>
      </c>
      <c r="AI51" s="42" t="str">
        <f>IF(AND('Mapa final'!$Y$41="Muy Baja",'Mapa final'!$AA$41="Catastrófico"),CONCATENATE("R6C",'Mapa final'!$O$41),"")</f>
        <v/>
      </c>
      <c r="AJ51" s="42" t="str">
        <f>IF(AND('Mapa final'!$Y$42="Muy Baja",'Mapa final'!$AA$42="Catastrófico"),CONCATENATE("R6C",'Mapa final'!$O$42),"")</f>
        <v/>
      </c>
      <c r="AK51" s="42" t="str">
        <f>IF(AND('Mapa final'!$Y$43="Muy Baja",'Mapa final'!$AA$43="Catastrófico"),CONCATENATE("R6C",'Mapa final'!$O$43),"")</f>
        <v/>
      </c>
      <c r="AL51" s="42" t="str">
        <f>IF(AND('Mapa final'!$Y$44="Muy Baja",'Mapa final'!$AA$44="Catastrófico"),CONCATENATE("R6C",'Mapa final'!$O$44),"")</f>
        <v/>
      </c>
      <c r="AM51" s="43" t="str">
        <f>IF(AND('Mapa final'!$Y$45="Muy Baja",'Mapa final'!$AA$45="Catastrófico"),CONCATENATE("R6C",'Mapa final'!$O$45),"")</f>
        <v/>
      </c>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ht="15" customHeight="1" x14ac:dyDescent="0.25">
      <c r="A52" s="70"/>
      <c r="B52" s="422"/>
      <c r="C52" s="422"/>
      <c r="D52" s="423"/>
      <c r="E52" s="463"/>
      <c r="F52" s="464"/>
      <c r="G52" s="464"/>
      <c r="H52" s="464"/>
      <c r="I52" s="465"/>
      <c r="J52" s="63" t="str">
        <f>IF(AND('Mapa final'!$Y$46="Muy Baja",'Mapa final'!$AA$46="Leve"),CONCATENATE("R7C",'Mapa final'!$O$46),"")</f>
        <v/>
      </c>
      <c r="K52" s="64" t="str">
        <f>IF(AND('Mapa final'!$Y$47="Muy Baja",'Mapa final'!$AA$47="Leve"),CONCATENATE("R7C",'Mapa final'!$O$47),"")</f>
        <v/>
      </c>
      <c r="L52" s="64" t="str">
        <f>IF(AND('Mapa final'!$Y$48="Muy Baja",'Mapa final'!$AA$48="Leve"),CONCATENATE("R7C",'Mapa final'!$O$48),"")</f>
        <v/>
      </c>
      <c r="M52" s="64" t="str">
        <f>IF(AND('Mapa final'!$Y$49="Muy Baja",'Mapa final'!$AA$49="Leve"),CONCATENATE("R7C",'Mapa final'!$O$49),"")</f>
        <v/>
      </c>
      <c r="N52" s="64" t="str">
        <f>IF(AND('Mapa final'!$Y$50="Muy Baja",'Mapa final'!$AA$50="Leve"),CONCATENATE("R7C",'Mapa final'!$O$50),"")</f>
        <v/>
      </c>
      <c r="O52" s="65" t="str">
        <f>IF(AND('Mapa final'!$Y$51="Muy Baja",'Mapa final'!$AA$51="Leve"),CONCATENATE("R7C",'Mapa final'!$O$51),"")</f>
        <v/>
      </c>
      <c r="P52" s="63" t="str">
        <f>IF(AND('Mapa final'!$Y$46="Muy Baja",'Mapa final'!$AA$46="Menor"),CONCATENATE("R7C",'Mapa final'!$O$46),"")</f>
        <v/>
      </c>
      <c r="Q52" s="64" t="str">
        <f>IF(AND('Mapa final'!$Y$47="Muy Baja",'Mapa final'!$AA$47="Menor"),CONCATENATE("R7C",'Mapa final'!$O$47),"")</f>
        <v/>
      </c>
      <c r="R52" s="64" t="str">
        <f>IF(AND('Mapa final'!$Y$48="Muy Baja",'Mapa final'!$AA$48="Menor"),CONCATENATE("R7C",'Mapa final'!$O$48),"")</f>
        <v/>
      </c>
      <c r="S52" s="64" t="str">
        <f>IF(AND('Mapa final'!$Y$49="Muy Baja",'Mapa final'!$AA$49="Menor"),CONCATENATE("R7C",'Mapa final'!$O$49),"")</f>
        <v/>
      </c>
      <c r="T52" s="64" t="str">
        <f>IF(AND('Mapa final'!$Y$50="Muy Baja",'Mapa final'!$AA$50="Menor"),CONCATENATE("R7C",'Mapa final'!$O$50),"")</f>
        <v/>
      </c>
      <c r="U52" s="65" t="str">
        <f>IF(AND('Mapa final'!$Y$51="Muy Baja",'Mapa final'!$AA$51="Menor"),CONCATENATE("R7C",'Mapa final'!$O$51),"")</f>
        <v/>
      </c>
      <c r="V52" s="54" t="str">
        <f>IF(AND('Mapa final'!$Y$46="Muy Baja",'Mapa final'!$AA$46="Moderado"),CONCATENATE("R7C",'Mapa final'!$O$46),"")</f>
        <v/>
      </c>
      <c r="W52" s="55" t="str">
        <f>IF(AND('Mapa final'!$Y$47="Muy Baja",'Mapa final'!$AA$47="Moderado"),CONCATENATE("R7C",'Mapa final'!$O$47),"")</f>
        <v/>
      </c>
      <c r="X52" s="55" t="str">
        <f>IF(AND('Mapa final'!$Y$48="Muy Baja",'Mapa final'!$AA$48="Moderado"),CONCATENATE("R7C",'Mapa final'!$O$48),"")</f>
        <v/>
      </c>
      <c r="Y52" s="55" t="str">
        <f>IF(AND('Mapa final'!$Y$49="Muy Baja",'Mapa final'!$AA$49="Moderado"),CONCATENATE("R7C",'Mapa final'!$O$49),"")</f>
        <v/>
      </c>
      <c r="Z52" s="55" t="str">
        <f>IF(AND('Mapa final'!$Y$50="Muy Baja",'Mapa final'!$AA$50="Moderado"),CONCATENATE("R7C",'Mapa final'!$O$50),"")</f>
        <v/>
      </c>
      <c r="AA52" s="56" t="str">
        <f>IF(AND('Mapa final'!$Y$51="Muy Baja",'Mapa final'!$AA$51="Moderado"),CONCATENATE("R7C",'Mapa final'!$O$51),"")</f>
        <v/>
      </c>
      <c r="AB52" s="38" t="str">
        <f>IF(AND('Mapa final'!$Y$46="Muy Baja",'Mapa final'!$AA$46="Mayor"),CONCATENATE("R7C",'Mapa final'!$O$46),"")</f>
        <v/>
      </c>
      <c r="AC52" s="39" t="str">
        <f>IF(AND('Mapa final'!$Y$47="Muy Baja",'Mapa final'!$AA$47="Mayor"),CONCATENATE("R7C",'Mapa final'!$O$47),"")</f>
        <v/>
      </c>
      <c r="AD52" s="44" t="str">
        <f>IF(AND('Mapa final'!$Y$48="Muy Baja",'Mapa final'!$AA$48="Mayor"),CONCATENATE("R7C",'Mapa final'!$O$48),"")</f>
        <v/>
      </c>
      <c r="AE52" s="44" t="str">
        <f>IF(AND('Mapa final'!$Y$49="Muy Baja",'Mapa final'!$AA$49="Mayor"),CONCATENATE("R7C",'Mapa final'!$O$49),"")</f>
        <v/>
      </c>
      <c r="AF52" s="44" t="str">
        <f>IF(AND('Mapa final'!$Y$50="Muy Baja",'Mapa final'!$AA$50="Mayor"),CONCATENATE("R7C",'Mapa final'!$O$50),"")</f>
        <v/>
      </c>
      <c r="AG52" s="40" t="str">
        <f>IF(AND('Mapa final'!$Y$51="Muy Baja",'Mapa final'!$AA$51="Mayor"),CONCATENATE("R7C",'Mapa final'!$O$51),"")</f>
        <v/>
      </c>
      <c r="AH52" s="41" t="str">
        <f>IF(AND('Mapa final'!$Y$46="Muy Baja",'Mapa final'!$AA$46="Catastrófico"),CONCATENATE("R7C",'Mapa final'!$O$46),"")</f>
        <v/>
      </c>
      <c r="AI52" s="42" t="str">
        <f>IF(AND('Mapa final'!$Y$47="Muy Baja",'Mapa final'!$AA$47="Catastrófico"),CONCATENATE("R7C",'Mapa final'!$O$47),"")</f>
        <v/>
      </c>
      <c r="AJ52" s="42" t="str">
        <f>IF(AND('Mapa final'!$Y$48="Muy Baja",'Mapa final'!$AA$48="Catastrófico"),CONCATENATE("R7C",'Mapa final'!$O$48),"")</f>
        <v/>
      </c>
      <c r="AK52" s="42" t="str">
        <f>IF(AND('Mapa final'!$Y$49="Muy Baja",'Mapa final'!$AA$49="Catastrófico"),CONCATENATE("R7C",'Mapa final'!$O$49),"")</f>
        <v/>
      </c>
      <c r="AL52" s="42" t="str">
        <f>IF(AND('Mapa final'!$Y$50="Muy Baja",'Mapa final'!$AA$50="Catastrófico"),CONCATENATE("R7C",'Mapa final'!$O$50),"")</f>
        <v/>
      </c>
      <c r="AM52" s="43" t="str">
        <f>IF(AND('Mapa final'!$Y$51="Muy Baja",'Mapa final'!$AA$51="Catastrófico"),CONCATENATE("R7C",'Mapa final'!$O$51),"")</f>
        <v/>
      </c>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422"/>
      <c r="C53" s="422"/>
      <c r="D53" s="423"/>
      <c r="E53" s="463"/>
      <c r="F53" s="464"/>
      <c r="G53" s="464"/>
      <c r="H53" s="464"/>
      <c r="I53" s="465"/>
      <c r="J53" s="63" t="str">
        <f>IF(AND('Mapa final'!$Y$52="Muy Baja",'Mapa final'!$AA$52="Leve"),CONCATENATE("R8C",'Mapa final'!$O$52),"")</f>
        <v/>
      </c>
      <c r="K53" s="64" t="str">
        <f>IF(AND('Mapa final'!$Y$53="Muy Baja",'Mapa final'!$AA$53="Leve"),CONCATENATE("R8C",'Mapa final'!$O$53),"")</f>
        <v/>
      </c>
      <c r="L53" s="64" t="str">
        <f>IF(AND('Mapa final'!$Y$54="Muy Baja",'Mapa final'!$AA$54="Leve"),CONCATENATE("R8C",'Mapa final'!$O$54),"")</f>
        <v/>
      </c>
      <c r="M53" s="64" t="str">
        <f>IF(AND('Mapa final'!$Y$55="Muy Baja",'Mapa final'!$AA$55="Leve"),CONCATENATE("R8C",'Mapa final'!$O$55),"")</f>
        <v/>
      </c>
      <c r="N53" s="64" t="str">
        <f>IF(AND('Mapa final'!$Y$56="Muy Baja",'Mapa final'!$AA$56="Leve"),CONCATENATE("R8C",'Mapa final'!$O$56),"")</f>
        <v/>
      </c>
      <c r="O53" s="65" t="str">
        <f>IF(AND('Mapa final'!$Y$57="Muy Baja",'Mapa final'!$AA$57="Leve"),CONCATENATE("R8C",'Mapa final'!$O$57),"")</f>
        <v/>
      </c>
      <c r="P53" s="63" t="str">
        <f>IF(AND('Mapa final'!$Y$52="Muy Baja",'Mapa final'!$AA$52="Menor"),CONCATENATE("R8C",'Mapa final'!$O$52),"")</f>
        <v/>
      </c>
      <c r="Q53" s="64" t="str">
        <f>IF(AND('Mapa final'!$Y$53="Muy Baja",'Mapa final'!$AA$53="Menor"),CONCATENATE("R8C",'Mapa final'!$O$53),"")</f>
        <v/>
      </c>
      <c r="R53" s="64" t="str">
        <f>IF(AND('Mapa final'!$Y$54="Muy Baja",'Mapa final'!$AA$54="Menor"),CONCATENATE("R8C",'Mapa final'!$O$54),"")</f>
        <v/>
      </c>
      <c r="S53" s="64" t="str">
        <f>IF(AND('Mapa final'!$Y$55="Muy Baja",'Mapa final'!$AA$55="Menor"),CONCATENATE("R8C",'Mapa final'!$O$55),"")</f>
        <v/>
      </c>
      <c r="T53" s="64" t="str">
        <f>IF(AND('Mapa final'!$Y$56="Muy Baja",'Mapa final'!$AA$56="Menor"),CONCATENATE("R8C",'Mapa final'!$O$56),"")</f>
        <v/>
      </c>
      <c r="U53" s="65" t="str">
        <f>IF(AND('Mapa final'!$Y$57="Muy Baja",'Mapa final'!$AA$57="Menor"),CONCATENATE("R8C",'Mapa final'!$O$57),"")</f>
        <v/>
      </c>
      <c r="V53" s="54" t="str">
        <f>IF(AND('Mapa final'!$Y$52="Muy Baja",'Mapa final'!$AA$52="Moderado"),CONCATENATE("R8C",'Mapa final'!$O$52),"")</f>
        <v/>
      </c>
      <c r="W53" s="55" t="str">
        <f>IF(AND('Mapa final'!$Y$53="Muy Baja",'Mapa final'!$AA$53="Moderado"),CONCATENATE("R8C",'Mapa final'!$O$53),"")</f>
        <v/>
      </c>
      <c r="X53" s="55" t="str">
        <f>IF(AND('Mapa final'!$Y$54="Muy Baja",'Mapa final'!$AA$54="Moderado"),CONCATENATE("R8C",'Mapa final'!$O$54),"")</f>
        <v/>
      </c>
      <c r="Y53" s="55" t="str">
        <f>IF(AND('Mapa final'!$Y$55="Muy Baja",'Mapa final'!$AA$55="Moderado"),CONCATENATE("R8C",'Mapa final'!$O$55),"")</f>
        <v/>
      </c>
      <c r="Z53" s="55" t="str">
        <f>IF(AND('Mapa final'!$Y$56="Muy Baja",'Mapa final'!$AA$56="Moderado"),CONCATENATE("R8C",'Mapa final'!$O$56),"")</f>
        <v/>
      </c>
      <c r="AA53" s="56" t="str">
        <f>IF(AND('Mapa final'!$Y$57="Muy Baja",'Mapa final'!$AA$57="Moderado"),CONCATENATE("R8C",'Mapa final'!$O$57),"")</f>
        <v/>
      </c>
      <c r="AB53" s="38" t="str">
        <f>IF(AND('Mapa final'!$Y$52="Muy Baja",'Mapa final'!$AA$52="Mayor"),CONCATENATE("R8C",'Mapa final'!$O$52),"")</f>
        <v/>
      </c>
      <c r="AC53" s="39" t="str">
        <f>IF(AND('Mapa final'!$Y$53="Muy Baja",'Mapa final'!$AA$53="Mayor"),CONCATENATE("R8C",'Mapa final'!$O$53),"")</f>
        <v/>
      </c>
      <c r="AD53" s="44" t="str">
        <f>IF(AND('Mapa final'!$Y$54="Muy Baja",'Mapa final'!$AA$54="Mayor"),CONCATENATE("R8C",'Mapa final'!$O$54),"")</f>
        <v/>
      </c>
      <c r="AE53" s="44" t="str">
        <f>IF(AND('Mapa final'!$Y$55="Muy Baja",'Mapa final'!$AA$55="Mayor"),CONCATENATE("R8C",'Mapa final'!$O$55),"")</f>
        <v/>
      </c>
      <c r="AF53" s="44" t="str">
        <f>IF(AND('Mapa final'!$Y$56="Muy Baja",'Mapa final'!$AA$56="Mayor"),CONCATENATE("R8C",'Mapa final'!$O$56),"")</f>
        <v/>
      </c>
      <c r="AG53" s="40" t="str">
        <f>IF(AND('Mapa final'!$Y$57="Muy Baja",'Mapa final'!$AA$57="Mayor"),CONCATENATE("R8C",'Mapa final'!$O$57),"")</f>
        <v/>
      </c>
      <c r="AH53" s="41" t="str">
        <f>IF(AND('Mapa final'!$Y$52="Muy Baja",'Mapa final'!$AA$52="Catastrófico"),CONCATENATE("R8C",'Mapa final'!$O$52),"")</f>
        <v/>
      </c>
      <c r="AI53" s="42" t="str">
        <f>IF(AND('Mapa final'!$Y$53="Muy Baja",'Mapa final'!$AA$53="Catastrófico"),CONCATENATE("R8C",'Mapa final'!$O$53),"")</f>
        <v/>
      </c>
      <c r="AJ53" s="42" t="str">
        <f>IF(AND('Mapa final'!$Y$54="Muy Baja",'Mapa final'!$AA$54="Catastrófico"),CONCATENATE("R8C",'Mapa final'!$O$54),"")</f>
        <v/>
      </c>
      <c r="AK53" s="42" t="str">
        <f>IF(AND('Mapa final'!$Y$55="Muy Baja",'Mapa final'!$AA$55="Catastrófico"),CONCATENATE("R8C",'Mapa final'!$O$55),"")</f>
        <v/>
      </c>
      <c r="AL53" s="42" t="str">
        <f>IF(AND('Mapa final'!$Y$56="Muy Baja",'Mapa final'!$AA$56="Catastrófico"),CONCATENATE("R8C",'Mapa final'!$O$56),"")</f>
        <v/>
      </c>
      <c r="AM53" s="43" t="str">
        <f>IF(AND('Mapa final'!$Y$57="Muy Baja",'Mapa final'!$AA$57="Catastrófico"),CONCATENATE("R8C",'Mapa final'!$O$57),"")</f>
        <v/>
      </c>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422"/>
      <c r="C54" s="422"/>
      <c r="D54" s="423"/>
      <c r="E54" s="463"/>
      <c r="F54" s="464"/>
      <c r="G54" s="464"/>
      <c r="H54" s="464"/>
      <c r="I54" s="465"/>
      <c r="J54" s="63" t="str">
        <f>IF(AND('Mapa final'!$Y$58="Muy Baja",'Mapa final'!$AA$58="Leve"),CONCATENATE("R9C",'Mapa final'!$O$58),"")</f>
        <v/>
      </c>
      <c r="K54" s="64" t="str">
        <f>IF(AND('Mapa final'!$Y$59="Muy Baja",'Mapa final'!$AA$59="Leve"),CONCATENATE("R9C",'Mapa final'!$O$59),"")</f>
        <v/>
      </c>
      <c r="L54" s="64" t="str">
        <f>IF(AND('Mapa final'!$Y$60="Muy Baja",'Mapa final'!$AA$60="Leve"),CONCATENATE("R9C",'Mapa final'!$O$60),"")</f>
        <v/>
      </c>
      <c r="M54" s="64" t="str">
        <f>IF(AND('Mapa final'!$Y$61="Muy Baja",'Mapa final'!$AA$61="Leve"),CONCATENATE("R9C",'Mapa final'!$O$61),"")</f>
        <v/>
      </c>
      <c r="N54" s="64" t="str">
        <f>IF(AND('Mapa final'!$Y$62="Muy Baja",'Mapa final'!$AA$62="Leve"),CONCATENATE("R9C",'Mapa final'!$O$62),"")</f>
        <v/>
      </c>
      <c r="O54" s="65" t="str">
        <f>IF(AND('Mapa final'!$Y$63="Muy Baja",'Mapa final'!$AA$63="Leve"),CONCATENATE("R9C",'Mapa final'!$O$63),"")</f>
        <v/>
      </c>
      <c r="P54" s="63" t="str">
        <f>IF(AND('Mapa final'!$Y$58="Muy Baja",'Mapa final'!$AA$58="Menor"),CONCATENATE("R9C",'Mapa final'!$O$58),"")</f>
        <v/>
      </c>
      <c r="Q54" s="64" t="str">
        <f>IF(AND('Mapa final'!$Y$59="Muy Baja",'Mapa final'!$AA$59="Menor"),CONCATENATE("R9C",'Mapa final'!$O$59),"")</f>
        <v/>
      </c>
      <c r="R54" s="64" t="str">
        <f>IF(AND('Mapa final'!$Y$60="Muy Baja",'Mapa final'!$AA$60="Menor"),CONCATENATE("R9C",'Mapa final'!$O$60),"")</f>
        <v/>
      </c>
      <c r="S54" s="64" t="str">
        <f>IF(AND('Mapa final'!$Y$61="Muy Baja",'Mapa final'!$AA$61="Menor"),CONCATENATE("R9C",'Mapa final'!$O$61),"")</f>
        <v/>
      </c>
      <c r="T54" s="64" t="str">
        <f>IF(AND('Mapa final'!$Y$62="Muy Baja",'Mapa final'!$AA$62="Menor"),CONCATENATE("R9C",'Mapa final'!$O$62),"")</f>
        <v/>
      </c>
      <c r="U54" s="65" t="str">
        <f>IF(AND('Mapa final'!$Y$63="Muy Baja",'Mapa final'!$AA$63="Menor"),CONCATENATE("R9C",'Mapa final'!$O$63),"")</f>
        <v/>
      </c>
      <c r="V54" s="54" t="str">
        <f>IF(AND('Mapa final'!$Y$58="Muy Baja",'Mapa final'!$AA$58="Moderado"),CONCATENATE("R9C",'Mapa final'!$O$58),"")</f>
        <v/>
      </c>
      <c r="W54" s="55" t="str">
        <f>IF(AND('Mapa final'!$Y$59="Muy Baja",'Mapa final'!$AA$59="Moderado"),CONCATENATE("R9C",'Mapa final'!$O$59),"")</f>
        <v/>
      </c>
      <c r="X54" s="55" t="str">
        <f>IF(AND('Mapa final'!$Y$60="Muy Baja",'Mapa final'!$AA$60="Moderado"),CONCATENATE("R9C",'Mapa final'!$O$60),"")</f>
        <v/>
      </c>
      <c r="Y54" s="55" t="str">
        <f>IF(AND('Mapa final'!$Y$61="Muy Baja",'Mapa final'!$AA$61="Moderado"),CONCATENATE("R9C",'Mapa final'!$O$61),"")</f>
        <v/>
      </c>
      <c r="Z54" s="55" t="str">
        <f>IF(AND('Mapa final'!$Y$62="Muy Baja",'Mapa final'!$AA$62="Moderado"),CONCATENATE("R9C",'Mapa final'!$O$62),"")</f>
        <v/>
      </c>
      <c r="AA54" s="56" t="str">
        <f>IF(AND('Mapa final'!$Y$63="Muy Baja",'Mapa final'!$AA$63="Moderado"),CONCATENATE("R9C",'Mapa final'!$O$63),"")</f>
        <v/>
      </c>
      <c r="AB54" s="38" t="str">
        <f>IF(AND('Mapa final'!$Y$58="Muy Baja",'Mapa final'!$AA$58="Mayor"),CONCATENATE("R9C",'Mapa final'!$O$58),"")</f>
        <v/>
      </c>
      <c r="AC54" s="39" t="str">
        <f>IF(AND('Mapa final'!$Y$59="Muy Baja",'Mapa final'!$AA$59="Mayor"),CONCATENATE("R9C",'Mapa final'!$O$59),"")</f>
        <v/>
      </c>
      <c r="AD54" s="44" t="str">
        <f>IF(AND('Mapa final'!$Y$60="Muy Baja",'Mapa final'!$AA$60="Mayor"),CONCATENATE("R9C",'Mapa final'!$O$60),"")</f>
        <v/>
      </c>
      <c r="AE54" s="44" t="str">
        <f>IF(AND('Mapa final'!$Y$61="Muy Baja",'Mapa final'!$AA$61="Mayor"),CONCATENATE("R9C",'Mapa final'!$O$61),"")</f>
        <v/>
      </c>
      <c r="AF54" s="44" t="str">
        <f>IF(AND('Mapa final'!$Y$62="Muy Baja",'Mapa final'!$AA$62="Mayor"),CONCATENATE("R9C",'Mapa final'!$O$62),"")</f>
        <v/>
      </c>
      <c r="AG54" s="40" t="str">
        <f>IF(AND('Mapa final'!$Y$63="Muy Baja",'Mapa final'!$AA$63="Mayor"),CONCATENATE("R9C",'Mapa final'!$O$63),"")</f>
        <v/>
      </c>
      <c r="AH54" s="41" t="str">
        <f>IF(AND('Mapa final'!$Y$58="Muy Baja",'Mapa final'!$AA$58="Catastrófico"),CONCATENATE("R9C",'Mapa final'!$O$58),"")</f>
        <v/>
      </c>
      <c r="AI54" s="42" t="str">
        <f>IF(AND('Mapa final'!$Y$59="Muy Baja",'Mapa final'!$AA$59="Catastrófico"),CONCATENATE("R9C",'Mapa final'!$O$59),"")</f>
        <v/>
      </c>
      <c r="AJ54" s="42" t="str">
        <f>IF(AND('Mapa final'!$Y$60="Muy Baja",'Mapa final'!$AA$60="Catastrófico"),CONCATENATE("R9C",'Mapa final'!$O$60),"")</f>
        <v/>
      </c>
      <c r="AK54" s="42" t="str">
        <f>IF(AND('Mapa final'!$Y$61="Muy Baja",'Mapa final'!$AA$61="Catastrófico"),CONCATENATE("R9C",'Mapa final'!$O$61),"")</f>
        <v/>
      </c>
      <c r="AL54" s="42" t="str">
        <f>IF(AND('Mapa final'!$Y$62="Muy Baja",'Mapa final'!$AA$62="Catastrófico"),CONCATENATE("R9C",'Mapa final'!$O$62),"")</f>
        <v/>
      </c>
      <c r="AM54" s="43" t="str">
        <f>IF(AND('Mapa final'!$Y$63="Muy Baja",'Mapa final'!$AA$63="Catastrófico"),CONCATENATE("R9C",'Mapa final'!$O$63),"")</f>
        <v/>
      </c>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ht="15.75" customHeight="1" thickBot="1" x14ac:dyDescent="0.3">
      <c r="A55" s="70"/>
      <c r="B55" s="422"/>
      <c r="C55" s="422"/>
      <c r="D55" s="423"/>
      <c r="E55" s="466"/>
      <c r="F55" s="467"/>
      <c r="G55" s="467"/>
      <c r="H55" s="467"/>
      <c r="I55" s="468"/>
      <c r="J55" s="66" t="str">
        <f>IF(AND('Mapa final'!$Y$64="Muy Baja",'Mapa final'!$AA$64="Leve"),CONCATENATE("R10C",'Mapa final'!$O$64),"")</f>
        <v/>
      </c>
      <c r="K55" s="67" t="str">
        <f>IF(AND('Mapa final'!$Y$65="Muy Baja",'Mapa final'!$AA$65="Leve"),CONCATENATE("R10C",'Mapa final'!$O$65),"")</f>
        <v/>
      </c>
      <c r="L55" s="67" t="str">
        <f>IF(AND('Mapa final'!$Y$66="Muy Baja",'Mapa final'!$AA$66="Leve"),CONCATENATE("R10C",'Mapa final'!$O$66),"")</f>
        <v/>
      </c>
      <c r="M55" s="67" t="str">
        <f>IF(AND('Mapa final'!$Y$67="Muy Baja",'Mapa final'!$AA$67="Leve"),CONCATENATE("R10C",'Mapa final'!$O$67),"")</f>
        <v/>
      </c>
      <c r="N55" s="67" t="str">
        <f>IF(AND('Mapa final'!$Y$68="Muy Baja",'Mapa final'!$AA$68="Leve"),CONCATENATE("R10C",'Mapa final'!$O$68),"")</f>
        <v/>
      </c>
      <c r="O55" s="68" t="str">
        <f>IF(AND('Mapa final'!$Y$69="Muy Baja",'Mapa final'!$AA$69="Leve"),CONCATENATE("R10C",'Mapa final'!$O$69),"")</f>
        <v/>
      </c>
      <c r="P55" s="66" t="str">
        <f>IF(AND('Mapa final'!$Y$64="Muy Baja",'Mapa final'!$AA$64="Menor"),CONCATENATE("R10C",'Mapa final'!$O$64),"")</f>
        <v/>
      </c>
      <c r="Q55" s="67" t="str">
        <f>IF(AND('Mapa final'!$Y$65="Muy Baja",'Mapa final'!$AA$65="Menor"),CONCATENATE("R10C",'Mapa final'!$O$65),"")</f>
        <v/>
      </c>
      <c r="R55" s="67" t="str">
        <f>IF(AND('Mapa final'!$Y$66="Muy Baja",'Mapa final'!$AA$66="Menor"),CONCATENATE("R10C",'Mapa final'!$O$66),"")</f>
        <v/>
      </c>
      <c r="S55" s="67" t="str">
        <f>IF(AND('Mapa final'!$Y$67="Muy Baja",'Mapa final'!$AA$67="Menor"),CONCATENATE("R10C",'Mapa final'!$O$67),"")</f>
        <v/>
      </c>
      <c r="T55" s="67" t="str">
        <f>IF(AND('Mapa final'!$Y$68="Muy Baja",'Mapa final'!$AA$68="Menor"),CONCATENATE("R10C",'Mapa final'!$O$68),"")</f>
        <v/>
      </c>
      <c r="U55" s="68" t="str">
        <f>IF(AND('Mapa final'!$Y$69="Muy Baja",'Mapa final'!$AA$69="Menor"),CONCATENATE("R10C",'Mapa final'!$O$69),"")</f>
        <v/>
      </c>
      <c r="V55" s="57" t="str">
        <f>IF(AND('Mapa final'!$Y$64="Muy Baja",'Mapa final'!$AA$64="Moderado"),CONCATENATE("R10C",'Mapa final'!$O$64),"")</f>
        <v/>
      </c>
      <c r="W55" s="58" t="str">
        <f>IF(AND('Mapa final'!$Y$65="Muy Baja",'Mapa final'!$AA$65="Moderado"),CONCATENATE("R10C",'Mapa final'!$O$65),"")</f>
        <v/>
      </c>
      <c r="X55" s="58" t="str">
        <f>IF(AND('Mapa final'!$Y$66="Muy Baja",'Mapa final'!$AA$66="Moderado"),CONCATENATE("R10C",'Mapa final'!$O$66),"")</f>
        <v/>
      </c>
      <c r="Y55" s="58" t="str">
        <f>IF(AND('Mapa final'!$Y$67="Muy Baja",'Mapa final'!$AA$67="Moderado"),CONCATENATE("R10C",'Mapa final'!$O$67),"")</f>
        <v/>
      </c>
      <c r="Z55" s="58" t="str">
        <f>IF(AND('Mapa final'!$Y$68="Muy Baja",'Mapa final'!$AA$68="Moderado"),CONCATENATE("R10C",'Mapa final'!$O$68),"")</f>
        <v/>
      </c>
      <c r="AA55" s="59" t="str">
        <f>IF(AND('Mapa final'!$Y$69="Muy Baja",'Mapa final'!$AA$69="Moderado"),CONCATENATE("R10C",'Mapa final'!$O$69),"")</f>
        <v/>
      </c>
      <c r="AB55" s="45" t="str">
        <f>IF(AND('Mapa final'!$Y$64="Muy Baja",'Mapa final'!$AA$64="Mayor"),CONCATENATE("R10C",'Mapa final'!$O$64),"")</f>
        <v/>
      </c>
      <c r="AC55" s="46" t="str">
        <f>IF(AND('Mapa final'!$Y$65="Muy Baja",'Mapa final'!$AA$65="Mayor"),CONCATENATE("R10C",'Mapa final'!$O$65),"")</f>
        <v/>
      </c>
      <c r="AD55" s="46" t="str">
        <f>IF(AND('Mapa final'!$Y$66="Muy Baja",'Mapa final'!$AA$66="Mayor"),CONCATENATE("R10C",'Mapa final'!$O$66),"")</f>
        <v/>
      </c>
      <c r="AE55" s="46" t="str">
        <f>IF(AND('Mapa final'!$Y$67="Muy Baja",'Mapa final'!$AA$67="Mayor"),CONCATENATE("R10C",'Mapa final'!$O$67),"")</f>
        <v/>
      </c>
      <c r="AF55" s="46" t="str">
        <f>IF(AND('Mapa final'!$Y$68="Muy Baja",'Mapa final'!$AA$68="Mayor"),CONCATENATE("R10C",'Mapa final'!$O$68),"")</f>
        <v/>
      </c>
      <c r="AG55" s="47" t="str">
        <f>IF(AND('Mapa final'!$Y$69="Muy Baja",'Mapa final'!$AA$69="Mayor"),CONCATENATE("R10C",'Mapa final'!$O$69),"")</f>
        <v/>
      </c>
      <c r="AH55" s="48" t="str">
        <f>IF(AND('Mapa final'!$Y$64="Muy Baja",'Mapa final'!$AA$64="Catastrófico"),CONCATENATE("R10C",'Mapa final'!$O$64),"")</f>
        <v/>
      </c>
      <c r="AI55" s="49" t="str">
        <f>IF(AND('Mapa final'!$Y$65="Muy Baja",'Mapa final'!$AA$65="Catastrófico"),CONCATENATE("R10C",'Mapa final'!$O$65),"")</f>
        <v/>
      </c>
      <c r="AJ55" s="49" t="str">
        <f>IF(AND('Mapa final'!$Y$66="Muy Baja",'Mapa final'!$AA$66="Catastrófico"),CONCATENATE("R10C",'Mapa final'!$O$66),"")</f>
        <v/>
      </c>
      <c r="AK55" s="49" t="str">
        <f>IF(AND('Mapa final'!$Y$67="Muy Baja",'Mapa final'!$AA$67="Catastrófico"),CONCATENATE("R10C",'Mapa final'!$O$67),"")</f>
        <v/>
      </c>
      <c r="AL55" s="49" t="str">
        <f>IF(AND('Mapa final'!$Y$68="Muy Baja",'Mapa final'!$AA$68="Catastrófico"),CONCATENATE("R10C",'Mapa final'!$O$68),"")</f>
        <v/>
      </c>
      <c r="AM55" s="50" t="str">
        <f>IF(AND('Mapa final'!$Y$69="Muy Baja",'Mapa final'!$AA$69="Catastrófico"),CONCATENATE("R10C",'Mapa final'!$O$69),"")</f>
        <v/>
      </c>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460" t="s">
        <v>112</v>
      </c>
      <c r="K56" s="461"/>
      <c r="L56" s="461"/>
      <c r="M56" s="461"/>
      <c r="N56" s="461"/>
      <c r="O56" s="462"/>
      <c r="P56" s="460" t="s">
        <v>111</v>
      </c>
      <c r="Q56" s="461"/>
      <c r="R56" s="461"/>
      <c r="S56" s="461"/>
      <c r="T56" s="461"/>
      <c r="U56" s="462"/>
      <c r="V56" s="460" t="s">
        <v>110</v>
      </c>
      <c r="W56" s="461"/>
      <c r="X56" s="461"/>
      <c r="Y56" s="461"/>
      <c r="Z56" s="461"/>
      <c r="AA56" s="462"/>
      <c r="AB56" s="460" t="s">
        <v>109</v>
      </c>
      <c r="AC56" s="469"/>
      <c r="AD56" s="461"/>
      <c r="AE56" s="461"/>
      <c r="AF56" s="461"/>
      <c r="AG56" s="462"/>
      <c r="AH56" s="460" t="s">
        <v>108</v>
      </c>
      <c r="AI56" s="461"/>
      <c r="AJ56" s="461"/>
      <c r="AK56" s="461"/>
      <c r="AL56" s="461"/>
      <c r="AM56" s="462"/>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463"/>
      <c r="K57" s="464"/>
      <c r="L57" s="464"/>
      <c r="M57" s="464"/>
      <c r="N57" s="464"/>
      <c r="O57" s="465"/>
      <c r="P57" s="463"/>
      <c r="Q57" s="464"/>
      <c r="R57" s="464"/>
      <c r="S57" s="464"/>
      <c r="T57" s="464"/>
      <c r="U57" s="465"/>
      <c r="V57" s="463"/>
      <c r="W57" s="464"/>
      <c r="X57" s="464"/>
      <c r="Y57" s="464"/>
      <c r="Z57" s="464"/>
      <c r="AA57" s="465"/>
      <c r="AB57" s="463"/>
      <c r="AC57" s="464"/>
      <c r="AD57" s="464"/>
      <c r="AE57" s="464"/>
      <c r="AF57" s="464"/>
      <c r="AG57" s="465"/>
      <c r="AH57" s="463"/>
      <c r="AI57" s="464"/>
      <c r="AJ57" s="464"/>
      <c r="AK57" s="464"/>
      <c r="AL57" s="464"/>
      <c r="AM57" s="465"/>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463"/>
      <c r="K58" s="464"/>
      <c r="L58" s="464"/>
      <c r="M58" s="464"/>
      <c r="N58" s="464"/>
      <c r="O58" s="465"/>
      <c r="P58" s="463"/>
      <c r="Q58" s="464"/>
      <c r="R58" s="464"/>
      <c r="S58" s="464"/>
      <c r="T58" s="464"/>
      <c r="U58" s="465"/>
      <c r="V58" s="463"/>
      <c r="W58" s="464"/>
      <c r="X58" s="464"/>
      <c r="Y58" s="464"/>
      <c r="Z58" s="464"/>
      <c r="AA58" s="465"/>
      <c r="AB58" s="463"/>
      <c r="AC58" s="464"/>
      <c r="AD58" s="464"/>
      <c r="AE58" s="464"/>
      <c r="AF58" s="464"/>
      <c r="AG58" s="465"/>
      <c r="AH58" s="463"/>
      <c r="AI58" s="464"/>
      <c r="AJ58" s="464"/>
      <c r="AK58" s="464"/>
      <c r="AL58" s="464"/>
      <c r="AM58" s="465"/>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463"/>
      <c r="K59" s="464"/>
      <c r="L59" s="464"/>
      <c r="M59" s="464"/>
      <c r="N59" s="464"/>
      <c r="O59" s="465"/>
      <c r="P59" s="463"/>
      <c r="Q59" s="464"/>
      <c r="R59" s="464"/>
      <c r="S59" s="464"/>
      <c r="T59" s="464"/>
      <c r="U59" s="465"/>
      <c r="V59" s="463"/>
      <c r="W59" s="464"/>
      <c r="X59" s="464"/>
      <c r="Y59" s="464"/>
      <c r="Z59" s="464"/>
      <c r="AA59" s="465"/>
      <c r="AB59" s="463"/>
      <c r="AC59" s="464"/>
      <c r="AD59" s="464"/>
      <c r="AE59" s="464"/>
      <c r="AF59" s="464"/>
      <c r="AG59" s="465"/>
      <c r="AH59" s="463"/>
      <c r="AI59" s="464"/>
      <c r="AJ59" s="464"/>
      <c r="AK59" s="464"/>
      <c r="AL59" s="464"/>
      <c r="AM59" s="465"/>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463"/>
      <c r="K60" s="464"/>
      <c r="L60" s="464"/>
      <c r="M60" s="464"/>
      <c r="N60" s="464"/>
      <c r="O60" s="465"/>
      <c r="P60" s="463"/>
      <c r="Q60" s="464"/>
      <c r="R60" s="464"/>
      <c r="S60" s="464"/>
      <c r="T60" s="464"/>
      <c r="U60" s="465"/>
      <c r="V60" s="463"/>
      <c r="W60" s="464"/>
      <c r="X60" s="464"/>
      <c r="Y60" s="464"/>
      <c r="Z60" s="464"/>
      <c r="AA60" s="465"/>
      <c r="AB60" s="463"/>
      <c r="AC60" s="464"/>
      <c r="AD60" s="464"/>
      <c r="AE60" s="464"/>
      <c r="AF60" s="464"/>
      <c r="AG60" s="465"/>
      <c r="AH60" s="463"/>
      <c r="AI60" s="464"/>
      <c r="AJ60" s="464"/>
      <c r="AK60" s="464"/>
      <c r="AL60" s="464"/>
      <c r="AM60" s="465"/>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ht="15.75" thickBot="1" x14ac:dyDescent="0.3">
      <c r="A61" s="70"/>
      <c r="B61" s="70"/>
      <c r="C61" s="70"/>
      <c r="D61" s="70"/>
      <c r="E61" s="70"/>
      <c r="F61" s="70"/>
      <c r="G61" s="70"/>
      <c r="H61" s="70"/>
      <c r="I61" s="70"/>
      <c r="J61" s="466"/>
      <c r="K61" s="467"/>
      <c r="L61" s="467"/>
      <c r="M61" s="467"/>
      <c r="N61" s="467"/>
      <c r="O61" s="468"/>
      <c r="P61" s="466"/>
      <c r="Q61" s="467"/>
      <c r="R61" s="467"/>
      <c r="S61" s="467"/>
      <c r="T61" s="467"/>
      <c r="U61" s="468"/>
      <c r="V61" s="466"/>
      <c r="W61" s="467"/>
      <c r="X61" s="467"/>
      <c r="Y61" s="467"/>
      <c r="Z61" s="467"/>
      <c r="AA61" s="468"/>
      <c r="AB61" s="466"/>
      <c r="AC61" s="467"/>
      <c r="AD61" s="467"/>
      <c r="AE61" s="467"/>
      <c r="AF61" s="467"/>
      <c r="AG61" s="468"/>
      <c r="AH61" s="466"/>
      <c r="AI61" s="467"/>
      <c r="AJ61" s="467"/>
      <c r="AK61" s="467"/>
      <c r="AL61" s="467"/>
      <c r="AM61" s="468"/>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row>
    <row r="63" spans="1:80" ht="15" customHeight="1" x14ac:dyDescent="0.25">
      <c r="A63" s="70"/>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0"/>
      <c r="AV63" s="70"/>
      <c r="AW63" s="70"/>
      <c r="AX63" s="70"/>
      <c r="AY63" s="70"/>
      <c r="AZ63" s="70"/>
      <c r="BA63" s="70"/>
      <c r="BB63" s="70"/>
      <c r="BC63" s="70"/>
      <c r="BD63" s="70"/>
      <c r="BE63" s="70"/>
      <c r="BF63" s="70"/>
      <c r="BG63" s="70"/>
      <c r="BH63" s="70"/>
    </row>
    <row r="64" spans="1:80" ht="15" customHeight="1" x14ac:dyDescent="0.25">
      <c r="A64" s="70"/>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0"/>
      <c r="AV64" s="70"/>
      <c r="AW64" s="70"/>
      <c r="AX64" s="70"/>
      <c r="AY64" s="70"/>
      <c r="AZ64" s="70"/>
      <c r="BA64" s="70"/>
      <c r="BB64" s="70"/>
      <c r="BC64" s="70"/>
      <c r="BD64" s="70"/>
      <c r="BE64" s="70"/>
      <c r="BF64" s="70"/>
      <c r="BG64" s="70"/>
      <c r="BH64" s="70"/>
    </row>
    <row r="65" spans="1:6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row>
    <row r="66" spans="1:6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row>
    <row r="67" spans="1:6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row>
    <row r="68" spans="1:6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row>
    <row r="69" spans="1:6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row>
    <row r="70" spans="1:6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row>
    <row r="71" spans="1:6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row>
    <row r="72" spans="1:6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row>
    <row r="73" spans="1:6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row>
    <row r="74" spans="1:6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row>
    <row r="75" spans="1:6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row>
    <row r="76" spans="1:6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row>
    <row r="77" spans="1:6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row>
    <row r="78" spans="1:6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row>
    <row r="79" spans="1:6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row>
    <row r="80" spans="1:6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row>
    <row r="81" spans="1:60"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row>
    <row r="82" spans="1:60"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row>
    <row r="83" spans="1:60"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row>
    <row r="84" spans="1:60"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row>
    <row r="85" spans="1:60"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row>
    <row r="86" spans="1:60"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row>
    <row r="87" spans="1:60"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row>
    <row r="88" spans="1:60"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row>
    <row r="89" spans="1:60"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row>
    <row r="90" spans="1:60"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row>
    <row r="91" spans="1:60"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row>
    <row r="92" spans="1:60"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row>
    <row r="93" spans="1:60"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row>
    <row r="94" spans="1:60"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row>
    <row r="95" spans="1:60"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row>
    <row r="96" spans="1:60"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row>
    <row r="97" spans="1:60"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row>
    <row r="98" spans="1:60"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row>
    <row r="99" spans="1:60"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row>
    <row r="100" spans="1:60"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row>
    <row r="101" spans="1:60"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row>
    <row r="102" spans="1:60"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row>
    <row r="103" spans="1:60"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row>
    <row r="104" spans="1:60"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row>
    <row r="105" spans="1:60"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row>
    <row r="106" spans="1:60"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row>
    <row r="107" spans="1:60"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row>
    <row r="108" spans="1:60"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row>
    <row r="109" spans="1:60"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row>
    <row r="110" spans="1:60"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row>
    <row r="111" spans="1:60"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row>
    <row r="112" spans="1:60"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row>
    <row r="113" spans="1:60"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row>
    <row r="114" spans="1:60"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row>
    <row r="115" spans="1:60"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row>
    <row r="116" spans="1:60"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row>
    <row r="117" spans="1:60"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row>
    <row r="118" spans="1:60"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row>
    <row r="119" spans="1:60"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row>
    <row r="120" spans="1:60"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row>
    <row r="121" spans="1:60"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row>
    <row r="122" spans="1:60" x14ac:dyDescent="0.25">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row>
    <row r="123" spans="1:60" x14ac:dyDescent="0.25">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row>
    <row r="124" spans="1:60" x14ac:dyDescent="0.25">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row>
    <row r="125" spans="1:60" x14ac:dyDescent="0.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row>
    <row r="126" spans="1:60" x14ac:dyDescent="0.25">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row>
    <row r="127" spans="1:60" x14ac:dyDescent="0.25">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row>
    <row r="128" spans="1:60" x14ac:dyDescent="0.25">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row>
    <row r="129" spans="1:60" x14ac:dyDescent="0.25">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row>
    <row r="130" spans="1:60" x14ac:dyDescent="0.25">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row>
    <row r="131" spans="1:60" x14ac:dyDescent="0.25">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row>
    <row r="132" spans="1:60" x14ac:dyDescent="0.25">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row>
    <row r="133" spans="1:60" x14ac:dyDescent="0.25">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row>
    <row r="134" spans="1:60" x14ac:dyDescent="0.25">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row>
    <row r="135" spans="1:60" x14ac:dyDescent="0.2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row>
    <row r="136" spans="1:60" x14ac:dyDescent="0.25">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row>
    <row r="137" spans="1:60" x14ac:dyDescent="0.25">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row>
    <row r="138" spans="1:60" x14ac:dyDescent="0.25">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row>
    <row r="139" spans="1:60" x14ac:dyDescent="0.25">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row>
    <row r="140" spans="1:60" x14ac:dyDescent="0.25">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row>
    <row r="141" spans="1:60" x14ac:dyDescent="0.25">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row>
    <row r="142" spans="1:60" x14ac:dyDescent="0.25">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row>
    <row r="143" spans="1:60" x14ac:dyDescent="0.25">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row>
    <row r="144" spans="1:60" x14ac:dyDescent="0.25">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row>
    <row r="145" spans="1:60" x14ac:dyDescent="0.2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row>
    <row r="146" spans="1:60" x14ac:dyDescent="0.25">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row>
    <row r="147" spans="1:60" x14ac:dyDescent="0.25">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row>
    <row r="148" spans="1:60" x14ac:dyDescent="0.25">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row>
    <row r="149" spans="1:60" x14ac:dyDescent="0.25">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row>
    <row r="150" spans="1:60" x14ac:dyDescent="0.25">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row>
    <row r="151" spans="1:60" x14ac:dyDescent="0.25">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row>
    <row r="152" spans="1:60" x14ac:dyDescent="0.25">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row>
    <row r="153" spans="1:60" x14ac:dyDescent="0.25">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row>
    <row r="154" spans="1:60" x14ac:dyDescent="0.25">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row>
    <row r="155" spans="1:60" x14ac:dyDescent="0.2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row>
    <row r="156" spans="1:60" x14ac:dyDescent="0.25">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row>
    <row r="157" spans="1:60" x14ac:dyDescent="0.25">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row>
    <row r="158" spans="1:60" x14ac:dyDescent="0.25">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row>
    <row r="159" spans="1:60" x14ac:dyDescent="0.25">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row>
    <row r="160" spans="1:60" x14ac:dyDescent="0.25">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row>
    <row r="161" spans="1:60" x14ac:dyDescent="0.25">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row>
    <row r="162" spans="1:60" x14ac:dyDescent="0.25">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row>
    <row r="163" spans="1:60" x14ac:dyDescent="0.25">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row>
    <row r="164" spans="1:60" x14ac:dyDescent="0.25">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row>
    <row r="165" spans="1:60" x14ac:dyDescent="0.2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row>
    <row r="166" spans="1:60" x14ac:dyDescent="0.25">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row>
    <row r="167" spans="1:60" x14ac:dyDescent="0.25">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row>
    <row r="168" spans="1:60" x14ac:dyDescent="0.25">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row>
    <row r="169" spans="1:60" x14ac:dyDescent="0.25">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row>
    <row r="170" spans="1:60" x14ac:dyDescent="0.25">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row>
    <row r="171" spans="1:60" x14ac:dyDescent="0.25">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row>
    <row r="172" spans="1:60" x14ac:dyDescent="0.25">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row>
    <row r="173" spans="1:60" x14ac:dyDescent="0.25">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row>
    <row r="174" spans="1:60" x14ac:dyDescent="0.25">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row>
    <row r="175" spans="1:60" x14ac:dyDescent="0.2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row>
    <row r="176" spans="1:60" x14ac:dyDescent="0.25">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row>
    <row r="177" spans="1:60" x14ac:dyDescent="0.25">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row>
    <row r="178" spans="1:60" x14ac:dyDescent="0.25">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row>
    <row r="179" spans="1:60" x14ac:dyDescent="0.25">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row>
    <row r="180" spans="1:60" x14ac:dyDescent="0.25">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row>
    <row r="181" spans="1:60" x14ac:dyDescent="0.25">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row>
    <row r="182" spans="1:60" x14ac:dyDescent="0.25">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row>
    <row r="183" spans="1:60" x14ac:dyDescent="0.25">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row>
    <row r="184" spans="1:60" x14ac:dyDescent="0.25">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row>
    <row r="185" spans="1:60" x14ac:dyDescent="0.2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row>
    <row r="186" spans="1:60" x14ac:dyDescent="0.25">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row>
    <row r="187" spans="1:60" x14ac:dyDescent="0.25">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row>
    <row r="188" spans="1:60" x14ac:dyDescent="0.25">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row>
    <row r="189" spans="1:60" x14ac:dyDescent="0.25">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row>
    <row r="190" spans="1:60" x14ac:dyDescent="0.25">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row>
    <row r="191" spans="1:60" x14ac:dyDescent="0.25">
      <c r="A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row>
    <row r="192" spans="1:60" x14ac:dyDescent="0.25">
      <c r="A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row>
    <row r="193" spans="1:60" x14ac:dyDescent="0.25">
      <c r="A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row>
    <row r="194" spans="1:60" x14ac:dyDescent="0.25">
      <c r="A194" s="70"/>
      <c r="J194" s="70"/>
      <c r="K194" s="70"/>
      <c r="L194" s="70"/>
      <c r="M194" s="70"/>
      <c r="N194" s="70"/>
      <c r="O194" s="70"/>
      <c r="P194" s="70"/>
      <c r="Q194" s="70"/>
      <c r="R194" s="70"/>
      <c r="S194" s="70"/>
      <c r="T194" s="70"/>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row>
    <row r="195" spans="1:60" x14ac:dyDescent="0.25">
      <c r="A195" s="70"/>
      <c r="J195" s="70"/>
      <c r="K195" s="70"/>
      <c r="L195" s="70"/>
      <c r="M195" s="70"/>
      <c r="N195" s="70"/>
      <c r="O195" s="70"/>
      <c r="P195" s="70"/>
      <c r="Q195" s="70"/>
      <c r="R195" s="70"/>
      <c r="S195" s="70"/>
      <c r="T195" s="70"/>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row>
    <row r="196" spans="1:60" x14ac:dyDescent="0.25">
      <c r="A196" s="70"/>
      <c r="J196" s="70"/>
      <c r="K196" s="70"/>
      <c r="L196" s="70"/>
      <c r="M196" s="70"/>
      <c r="N196" s="70"/>
      <c r="O196" s="70"/>
      <c r="P196" s="70"/>
      <c r="Q196" s="70"/>
      <c r="R196" s="70"/>
      <c r="S196" s="70"/>
      <c r="T196" s="70"/>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row>
    <row r="197" spans="1:60" x14ac:dyDescent="0.25">
      <c r="A197" s="70"/>
      <c r="J197" s="70"/>
      <c r="K197" s="70"/>
      <c r="L197" s="70"/>
      <c r="M197" s="70"/>
      <c r="N197" s="70"/>
      <c r="O197" s="70"/>
      <c r="P197" s="70"/>
      <c r="Q197" s="70"/>
      <c r="R197" s="70"/>
      <c r="S197" s="70"/>
      <c r="T197" s="70"/>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row>
    <row r="198" spans="1:60" x14ac:dyDescent="0.25">
      <c r="A198" s="70"/>
      <c r="J198" s="70"/>
      <c r="K198" s="70"/>
      <c r="L198" s="70"/>
      <c r="M198" s="70"/>
      <c r="N198" s="70"/>
      <c r="O198" s="70"/>
      <c r="P198" s="70"/>
      <c r="Q198" s="70"/>
      <c r="R198" s="70"/>
      <c r="S198" s="70"/>
      <c r="T198" s="70"/>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row>
    <row r="199" spans="1:60" x14ac:dyDescent="0.25">
      <c r="A199" s="70"/>
      <c r="J199" s="70"/>
      <c r="K199" s="70"/>
      <c r="L199" s="70"/>
      <c r="M199" s="70"/>
      <c r="N199" s="70"/>
      <c r="O199" s="70"/>
      <c r="P199" s="70"/>
      <c r="Q199" s="70"/>
      <c r="R199" s="70"/>
      <c r="S199" s="70"/>
      <c r="T199" s="70"/>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row>
    <row r="200" spans="1:60" x14ac:dyDescent="0.25">
      <c r="A200" s="70"/>
      <c r="J200" s="70"/>
      <c r="K200" s="70"/>
      <c r="L200" s="70"/>
      <c r="M200" s="70"/>
      <c r="N200" s="70"/>
      <c r="O200" s="70"/>
      <c r="P200" s="70"/>
      <c r="Q200" s="70"/>
      <c r="R200" s="70"/>
      <c r="S200" s="70"/>
      <c r="T200" s="70"/>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row>
    <row r="201" spans="1:60" x14ac:dyDescent="0.25">
      <c r="A201" s="70"/>
      <c r="J201" s="70"/>
      <c r="K201" s="70"/>
      <c r="L201" s="70"/>
      <c r="M201" s="70"/>
      <c r="N201" s="70"/>
      <c r="O201" s="70"/>
      <c r="P201" s="70"/>
      <c r="Q201" s="70"/>
      <c r="R201" s="70"/>
      <c r="S201" s="70"/>
      <c r="T201" s="70"/>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row>
    <row r="202" spans="1:60" x14ac:dyDescent="0.25">
      <c r="A202" s="70"/>
      <c r="J202" s="70"/>
      <c r="K202" s="70"/>
      <c r="L202" s="70"/>
      <c r="M202" s="70"/>
      <c r="N202" s="70"/>
      <c r="O202" s="70"/>
      <c r="P202" s="70"/>
      <c r="Q202" s="70"/>
      <c r="R202" s="70"/>
      <c r="S202" s="70"/>
      <c r="T202" s="70"/>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row>
    <row r="203" spans="1:60" x14ac:dyDescent="0.25">
      <c r="A203" s="70"/>
      <c r="J203" s="70"/>
      <c r="K203" s="70"/>
      <c r="L203" s="70"/>
      <c r="M203" s="70"/>
      <c r="N203" s="70"/>
      <c r="O203" s="70"/>
      <c r="P203" s="70"/>
      <c r="Q203" s="70"/>
      <c r="R203" s="70"/>
      <c r="S203" s="70"/>
      <c r="T203" s="70"/>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row>
    <row r="204" spans="1:60" x14ac:dyDescent="0.25">
      <c r="A204" s="70"/>
      <c r="J204" s="70"/>
      <c r="K204" s="70"/>
      <c r="L204" s="70"/>
      <c r="M204" s="70"/>
      <c r="N204" s="70"/>
      <c r="O204" s="70"/>
      <c r="P204" s="70"/>
      <c r="Q204" s="70"/>
      <c r="R204" s="70"/>
      <c r="S204" s="70"/>
      <c r="T204" s="70"/>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row>
    <row r="205" spans="1:60" x14ac:dyDescent="0.25">
      <c r="A205" s="70"/>
      <c r="J205" s="70"/>
      <c r="K205" s="70"/>
      <c r="L205" s="70"/>
      <c r="M205" s="70"/>
      <c r="N205" s="70"/>
      <c r="O205" s="70"/>
      <c r="P205" s="70"/>
      <c r="Q205" s="70"/>
      <c r="R205" s="70"/>
      <c r="S205" s="70"/>
      <c r="T205" s="70"/>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row>
    <row r="206" spans="1:60" x14ac:dyDescent="0.25">
      <c r="A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row>
    <row r="207" spans="1:60" x14ac:dyDescent="0.25">
      <c r="A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row>
    <row r="208" spans="1:60" x14ac:dyDescent="0.25">
      <c r="A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row>
    <row r="209" spans="1:60" x14ac:dyDescent="0.25">
      <c r="A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row>
    <row r="210" spans="1:60" x14ac:dyDescent="0.25">
      <c r="A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row>
    <row r="211" spans="1:60" x14ac:dyDescent="0.25">
      <c r="A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row>
    <row r="212" spans="1:60" x14ac:dyDescent="0.25">
      <c r="A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row>
    <row r="213" spans="1:60" x14ac:dyDescent="0.25">
      <c r="A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row>
    <row r="214" spans="1:60" x14ac:dyDescent="0.25">
      <c r="A214" s="70"/>
      <c r="J214" s="70"/>
      <c r="K214" s="70"/>
      <c r="L214" s="70"/>
      <c r="M214" s="70"/>
      <c r="N214" s="70"/>
      <c r="O214" s="70"/>
      <c r="P214" s="70"/>
      <c r="Q214" s="70"/>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row>
    <row r="215" spans="1:60" x14ac:dyDescent="0.25">
      <c r="A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row>
    <row r="216" spans="1:60" x14ac:dyDescent="0.25">
      <c r="A216" s="70"/>
      <c r="J216" s="70"/>
      <c r="K216" s="70"/>
      <c r="L216" s="70"/>
      <c r="M216" s="70"/>
      <c r="N216" s="70"/>
      <c r="O216" s="70"/>
      <c r="P216" s="70"/>
      <c r="Q216" s="70"/>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row>
    <row r="217" spans="1:60" x14ac:dyDescent="0.25">
      <c r="A217" s="70"/>
      <c r="J217" s="70"/>
      <c r="K217" s="70"/>
      <c r="L217" s="70"/>
      <c r="M217" s="70"/>
      <c r="N217" s="70"/>
      <c r="O217" s="70"/>
      <c r="P217" s="70"/>
      <c r="Q217" s="70"/>
      <c r="R217" s="70"/>
      <c r="S217" s="70"/>
      <c r="T217" s="70"/>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row>
    <row r="218" spans="1:60" x14ac:dyDescent="0.25">
      <c r="A218" s="70"/>
      <c r="J218" s="70"/>
      <c r="K218" s="70"/>
      <c r="L218" s="70"/>
      <c r="M218" s="70"/>
      <c r="N218" s="70"/>
      <c r="O218" s="70"/>
      <c r="P218" s="70"/>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row>
    <row r="219" spans="1:60" x14ac:dyDescent="0.25">
      <c r="A219" s="70"/>
      <c r="J219" s="70"/>
      <c r="K219" s="70"/>
      <c r="L219" s="70"/>
      <c r="M219" s="70"/>
      <c r="N219" s="70"/>
      <c r="O219" s="70"/>
      <c r="P219" s="70"/>
      <c r="Q219" s="70"/>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row>
    <row r="220" spans="1:60" x14ac:dyDescent="0.25">
      <c r="A220" s="70"/>
      <c r="J220" s="70"/>
      <c r="K220" s="70"/>
      <c r="L220" s="70"/>
      <c r="M220" s="70"/>
      <c r="N220" s="70"/>
      <c r="O220" s="70"/>
      <c r="P220" s="70"/>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row>
    <row r="221" spans="1:60" x14ac:dyDescent="0.25">
      <c r="A221" s="70"/>
      <c r="J221" s="70"/>
      <c r="K221" s="70"/>
      <c r="L221" s="70"/>
      <c r="M221" s="70"/>
      <c r="N221" s="70"/>
      <c r="O221" s="70"/>
      <c r="P221" s="70"/>
      <c r="Q221" s="70"/>
      <c r="R221" s="70"/>
      <c r="S221" s="70"/>
      <c r="T221" s="70"/>
      <c r="U221" s="70"/>
      <c r="V221" s="70"/>
      <c r="W221" s="70"/>
      <c r="X221" s="70"/>
      <c r="Y221" s="70"/>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row>
    <row r="222" spans="1:60" x14ac:dyDescent="0.25">
      <c r="A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row>
    <row r="223" spans="1:60" x14ac:dyDescent="0.25">
      <c r="A223" s="70"/>
      <c r="J223" s="70"/>
      <c r="K223" s="70"/>
      <c r="L223" s="70"/>
      <c r="M223" s="70"/>
      <c r="N223" s="70"/>
      <c r="O223" s="70"/>
      <c r="P223" s="70"/>
      <c r="Q223" s="70"/>
      <c r="R223" s="70"/>
      <c r="S223" s="70"/>
      <c r="T223" s="70"/>
      <c r="U223" s="70"/>
      <c r="V223" s="70"/>
      <c r="W223" s="70"/>
      <c r="X223" s="70"/>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row>
    <row r="224" spans="1:60" x14ac:dyDescent="0.25">
      <c r="A224" s="70"/>
      <c r="J224" s="70"/>
      <c r="K224" s="70"/>
      <c r="L224" s="70"/>
      <c r="M224" s="70"/>
      <c r="N224" s="70"/>
      <c r="O224" s="70"/>
      <c r="P224" s="70"/>
      <c r="Q224" s="70"/>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row>
    <row r="225" spans="1:60" x14ac:dyDescent="0.25">
      <c r="A225" s="70"/>
      <c r="J225" s="70"/>
      <c r="K225" s="70"/>
      <c r="L225" s="70"/>
      <c r="M225" s="70"/>
      <c r="N225" s="70"/>
      <c r="O225" s="70"/>
      <c r="P225" s="70"/>
      <c r="Q225" s="70"/>
      <c r="R225" s="70"/>
      <c r="S225" s="70"/>
      <c r="T225" s="70"/>
      <c r="U225" s="70"/>
      <c r="V225" s="70"/>
      <c r="W225" s="70"/>
      <c r="X225" s="70"/>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row>
    <row r="226" spans="1:60" x14ac:dyDescent="0.25">
      <c r="A226" s="70"/>
      <c r="J226" s="70"/>
      <c r="K226" s="70"/>
      <c r="L226" s="70"/>
      <c r="M226" s="70"/>
      <c r="N226" s="70"/>
      <c r="O226" s="70"/>
      <c r="P226" s="70"/>
      <c r="Q226" s="70"/>
      <c r="R226" s="70"/>
      <c r="S226" s="70"/>
      <c r="T226" s="70"/>
      <c r="U226" s="70"/>
      <c r="V226" s="70"/>
      <c r="W226" s="70"/>
      <c r="X226" s="70"/>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row>
    <row r="227" spans="1:60" x14ac:dyDescent="0.25">
      <c r="A227" s="70"/>
      <c r="J227" s="70"/>
      <c r="K227" s="70"/>
      <c r="L227" s="70"/>
      <c r="M227" s="70"/>
      <c r="N227" s="70"/>
      <c r="O227" s="70"/>
      <c r="P227" s="70"/>
      <c r="Q227" s="70"/>
      <c r="R227" s="70"/>
      <c r="S227" s="70"/>
      <c r="T227" s="70"/>
      <c r="U227" s="70"/>
      <c r="V227" s="70"/>
      <c r="W227" s="70"/>
      <c r="X227" s="70"/>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row>
    <row r="228" spans="1:60" x14ac:dyDescent="0.25">
      <c r="A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row>
    <row r="229" spans="1:60" x14ac:dyDescent="0.25">
      <c r="A229" s="70"/>
      <c r="J229" s="70"/>
      <c r="K229" s="70"/>
      <c r="L229" s="70"/>
      <c r="M229" s="70"/>
      <c r="N229" s="70"/>
      <c r="O229" s="70"/>
      <c r="P229" s="70"/>
      <c r="Q229" s="70"/>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row>
    <row r="230" spans="1:60" x14ac:dyDescent="0.25">
      <c r="A230" s="70"/>
      <c r="J230" s="70"/>
      <c r="K230" s="70"/>
      <c r="L230" s="70"/>
      <c r="M230" s="70"/>
      <c r="N230" s="70"/>
      <c r="O230" s="70"/>
      <c r="P230" s="70"/>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row>
    <row r="231" spans="1:60" x14ac:dyDescent="0.25">
      <c r="A231" s="70"/>
      <c r="J231" s="70"/>
      <c r="K231" s="70"/>
      <c r="L231" s="70"/>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row>
    <row r="232" spans="1:60" x14ac:dyDescent="0.25">
      <c r="A232" s="70"/>
      <c r="J232" s="70"/>
      <c r="K232" s="70"/>
      <c r="L232" s="70"/>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row>
    <row r="233" spans="1:60" x14ac:dyDescent="0.25">
      <c r="A233" s="70"/>
      <c r="J233" s="70"/>
      <c r="K233" s="70"/>
      <c r="L233" s="70"/>
      <c r="M233" s="70"/>
      <c r="N233" s="70"/>
      <c r="O233" s="70"/>
      <c r="P233" s="70"/>
      <c r="Q233" s="70"/>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row>
    <row r="234" spans="1:60" x14ac:dyDescent="0.25">
      <c r="A234" s="70"/>
      <c r="J234" s="70"/>
      <c r="K234" s="70"/>
      <c r="L234" s="70"/>
      <c r="M234" s="70"/>
      <c r="N234" s="70"/>
      <c r="O234" s="70"/>
      <c r="P234" s="70"/>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row>
    <row r="235" spans="1:60" x14ac:dyDescent="0.25">
      <c r="A235" s="70"/>
      <c r="J235" s="70"/>
      <c r="K235" s="70"/>
      <c r="L235" s="70"/>
      <c r="M235" s="70"/>
      <c r="N235" s="70"/>
      <c r="O235" s="70"/>
      <c r="P235" s="70"/>
      <c r="Q235" s="70"/>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row>
    <row r="236" spans="1:60" x14ac:dyDescent="0.25">
      <c r="A236" s="70"/>
      <c r="J236" s="70"/>
      <c r="K236" s="70"/>
      <c r="L236" s="70"/>
      <c r="M236" s="70"/>
      <c r="N236" s="70"/>
      <c r="O236" s="70"/>
      <c r="P236" s="70"/>
      <c r="Q236" s="70"/>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row>
    <row r="237" spans="1:60" x14ac:dyDescent="0.25">
      <c r="A237" s="70"/>
      <c r="J237" s="70"/>
      <c r="K237" s="70"/>
      <c r="L237" s="70"/>
      <c r="M237" s="70"/>
      <c r="N237" s="70"/>
      <c r="O237" s="70"/>
      <c r="P237" s="70"/>
      <c r="Q237" s="70"/>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row>
    <row r="238" spans="1:60" x14ac:dyDescent="0.25">
      <c r="A238" s="70"/>
      <c r="J238" s="70"/>
      <c r="K238" s="70"/>
      <c r="L238" s="70"/>
      <c r="M238" s="70"/>
      <c r="N238" s="70"/>
      <c r="O238" s="70"/>
      <c r="P238" s="70"/>
      <c r="Q238" s="70"/>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row>
    <row r="239" spans="1:60" x14ac:dyDescent="0.25">
      <c r="A239" s="70"/>
      <c r="J239" s="70"/>
      <c r="K239" s="70"/>
      <c r="L239" s="70"/>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row>
    <row r="240" spans="1:60" x14ac:dyDescent="0.25">
      <c r="A240" s="70"/>
      <c r="J240" s="70"/>
      <c r="K240" s="70"/>
      <c r="L240" s="70"/>
      <c r="M240" s="70"/>
      <c r="N240" s="70"/>
      <c r="O240" s="70"/>
      <c r="P240" s="70"/>
      <c r="Q240" s="70"/>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row>
    <row r="241" spans="1:60" x14ac:dyDescent="0.25">
      <c r="A241" s="70"/>
      <c r="J241" s="70"/>
      <c r="K241" s="70"/>
      <c r="L241" s="70"/>
      <c r="M241" s="70"/>
      <c r="N241" s="70"/>
      <c r="O241" s="70"/>
      <c r="P241" s="70"/>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row>
    <row r="242" spans="1:60" x14ac:dyDescent="0.25">
      <c r="A242" s="70"/>
      <c r="J242" s="70"/>
      <c r="K242" s="70"/>
      <c r="L242" s="70"/>
      <c r="M242" s="70"/>
      <c r="N242" s="70"/>
      <c r="O242" s="70"/>
      <c r="P242" s="70"/>
      <c r="Q242" s="70"/>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row>
    <row r="243" spans="1:60" x14ac:dyDescent="0.25">
      <c r="A243" s="70"/>
      <c r="J243" s="70"/>
      <c r="K243" s="70"/>
      <c r="L243" s="70"/>
      <c r="M243" s="70"/>
      <c r="N243" s="70"/>
      <c r="O243" s="70"/>
      <c r="P243" s="70"/>
      <c r="Q243" s="70"/>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row>
    <row r="244" spans="1:60" x14ac:dyDescent="0.25">
      <c r="A244" s="70"/>
      <c r="J244" s="70"/>
      <c r="K244" s="70"/>
      <c r="L244" s="70"/>
      <c r="M244" s="70"/>
      <c r="N244" s="70"/>
      <c r="O244" s="70"/>
      <c r="P244" s="70"/>
      <c r="Q244" s="70"/>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row>
    <row r="245" spans="1:60" x14ac:dyDescent="0.25">
      <c r="A245" s="70"/>
    </row>
    <row r="246" spans="1:60" x14ac:dyDescent="0.25">
      <c r="A246" s="70"/>
    </row>
    <row r="247" spans="1:60" x14ac:dyDescent="0.25">
      <c r="A247" s="70"/>
    </row>
    <row r="248" spans="1:60" x14ac:dyDescent="0.25">
      <c r="A248" s="70"/>
    </row>
  </sheetData>
  <sheetProtection algorithmName="SHA-512" hashValue="pk41qPkreGaIienBHjYN6qHrG0CgO529+BqkFfOkTGgU8ieLIk2ly7oHCkTe6nIJwtUs4b/6dT5t6eEiLeXG7Q==" saltValue="1Vg2zxH2JXOw6ZLmo/E9SA==" spinCount="100000" sheet="1" objects="1" scenarios="1"/>
  <mergeCells count="17">
    <mergeCell ref="AO16:AT25"/>
    <mergeCell ref="E16:I25"/>
    <mergeCell ref="AO6:AT15"/>
    <mergeCell ref="B2:I4"/>
    <mergeCell ref="J2:AM4"/>
    <mergeCell ref="B6:D55"/>
    <mergeCell ref="E6:I15"/>
    <mergeCell ref="E46:I55"/>
    <mergeCell ref="AO36:AT45"/>
    <mergeCell ref="E36:I45"/>
    <mergeCell ref="AO26:AT35"/>
    <mergeCell ref="E26:I35"/>
    <mergeCell ref="J56:O61"/>
    <mergeCell ref="P56:U61"/>
    <mergeCell ref="V56:AA61"/>
    <mergeCell ref="AB56:AG61"/>
    <mergeCell ref="AH56:AM6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K55"/>
  <sheetViews>
    <sheetView zoomScale="90" zoomScaleNormal="90" workbookViewId="0">
      <selection activeCell="C7" sqref="C7"/>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70"/>
      <c r="B1" s="510" t="s">
        <v>55</v>
      </c>
      <c r="C1" s="510"/>
      <c r="D1" s="510"/>
      <c r="E1" s="70"/>
      <c r="F1" s="70"/>
      <c r="G1" s="70"/>
      <c r="H1" s="70"/>
      <c r="I1" s="70"/>
      <c r="J1" s="70"/>
      <c r="K1" s="70"/>
      <c r="L1" s="70"/>
      <c r="M1" s="70"/>
      <c r="N1" s="70"/>
      <c r="O1" s="70"/>
      <c r="P1" s="70"/>
      <c r="Q1" s="70"/>
      <c r="R1" s="70"/>
      <c r="S1" s="70"/>
      <c r="T1" s="70"/>
      <c r="U1" s="70"/>
      <c r="V1" s="70"/>
      <c r="W1" s="70"/>
      <c r="X1" s="70"/>
      <c r="Y1" s="70"/>
      <c r="Z1" s="70"/>
      <c r="AA1" s="70"/>
      <c r="AB1" s="70"/>
      <c r="AC1" s="70"/>
      <c r="AD1" s="70"/>
      <c r="AE1" s="70"/>
    </row>
    <row r="2" spans="1:37" x14ac:dyDescent="0.25">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row>
    <row r="3" spans="1:37" ht="25.5" x14ac:dyDescent="0.25">
      <c r="A3" s="70"/>
      <c r="B3" s="3"/>
      <c r="C3" s="4" t="s">
        <v>52</v>
      </c>
      <c r="D3" s="4" t="s">
        <v>4</v>
      </c>
      <c r="E3" s="70"/>
      <c r="F3" s="70"/>
      <c r="G3" s="70"/>
      <c r="H3" s="70"/>
      <c r="I3" s="70"/>
      <c r="J3" s="70"/>
      <c r="K3" s="70"/>
      <c r="L3" s="70"/>
      <c r="M3" s="70"/>
      <c r="N3" s="70"/>
      <c r="O3" s="70"/>
      <c r="P3" s="70"/>
      <c r="Q3" s="70"/>
      <c r="R3" s="70"/>
      <c r="S3" s="70"/>
      <c r="T3" s="70"/>
      <c r="U3" s="70"/>
      <c r="V3" s="70"/>
      <c r="W3" s="70"/>
      <c r="X3" s="70"/>
      <c r="Y3" s="70"/>
      <c r="Z3" s="70"/>
      <c r="AA3" s="70"/>
      <c r="AB3" s="70"/>
      <c r="AC3" s="70"/>
      <c r="AD3" s="70"/>
      <c r="AE3" s="70"/>
    </row>
    <row r="4" spans="1:37" ht="51" x14ac:dyDescent="0.25">
      <c r="A4" s="70"/>
      <c r="B4" s="5" t="s">
        <v>51</v>
      </c>
      <c r="C4" s="6" t="s">
        <v>102</v>
      </c>
      <c r="D4" s="7">
        <v>0.2</v>
      </c>
      <c r="E4" s="70"/>
      <c r="F4" s="70"/>
      <c r="G4" s="70"/>
      <c r="H4" s="70"/>
      <c r="I4" s="70"/>
      <c r="J4" s="70"/>
      <c r="K4" s="70"/>
      <c r="L4" s="70"/>
      <c r="M4" s="70"/>
      <c r="N4" s="70"/>
      <c r="O4" s="70"/>
      <c r="P4" s="70"/>
      <c r="Q4" s="70"/>
      <c r="R4" s="70"/>
      <c r="S4" s="70"/>
      <c r="T4" s="70"/>
      <c r="U4" s="70"/>
      <c r="V4" s="70"/>
      <c r="W4" s="70"/>
      <c r="X4" s="70"/>
      <c r="Y4" s="70"/>
      <c r="Z4" s="70"/>
      <c r="AA4" s="70"/>
      <c r="AB4" s="70"/>
      <c r="AC4" s="70"/>
      <c r="AD4" s="70"/>
      <c r="AE4" s="70"/>
    </row>
    <row r="5" spans="1:37" ht="51" x14ac:dyDescent="0.25">
      <c r="A5" s="70"/>
      <c r="B5" s="8" t="s">
        <v>53</v>
      </c>
      <c r="C5" s="9" t="s">
        <v>103</v>
      </c>
      <c r="D5" s="10">
        <v>0.4</v>
      </c>
      <c r="E5" s="70"/>
      <c r="F5" s="70"/>
      <c r="G5" s="70"/>
      <c r="H5" s="70"/>
      <c r="I5" s="70"/>
      <c r="J5" s="70"/>
      <c r="K5" s="70"/>
      <c r="L5" s="70"/>
      <c r="M5" s="70"/>
      <c r="N5" s="70"/>
      <c r="O5" s="70"/>
      <c r="P5" s="70"/>
      <c r="Q5" s="70"/>
      <c r="R5" s="70"/>
      <c r="S5" s="70"/>
      <c r="T5" s="70"/>
      <c r="U5" s="70"/>
      <c r="V5" s="70"/>
      <c r="W5" s="70"/>
      <c r="X5" s="70"/>
      <c r="Y5" s="70"/>
      <c r="Z5" s="70"/>
      <c r="AA5" s="70"/>
      <c r="AB5" s="70"/>
      <c r="AC5" s="70"/>
      <c r="AD5" s="70"/>
      <c r="AE5" s="70"/>
    </row>
    <row r="6" spans="1:37" ht="51" x14ac:dyDescent="0.25">
      <c r="A6" s="70"/>
      <c r="B6" s="11" t="s">
        <v>107</v>
      </c>
      <c r="C6" s="9" t="s">
        <v>104</v>
      </c>
      <c r="D6" s="10">
        <v>0.6</v>
      </c>
      <c r="E6" s="70"/>
      <c r="F6" s="70"/>
      <c r="G6" s="70"/>
      <c r="H6" s="70"/>
      <c r="I6" s="70"/>
      <c r="J6" s="70"/>
      <c r="K6" s="70"/>
      <c r="L6" s="70"/>
      <c r="M6" s="70"/>
      <c r="N6" s="70"/>
      <c r="O6" s="70"/>
      <c r="P6" s="70"/>
      <c r="Q6" s="70"/>
      <c r="R6" s="70"/>
      <c r="S6" s="70"/>
      <c r="T6" s="70"/>
      <c r="U6" s="70"/>
      <c r="V6" s="70"/>
      <c r="W6" s="70"/>
      <c r="X6" s="70"/>
      <c r="Y6" s="70"/>
      <c r="Z6" s="70"/>
      <c r="AA6" s="70"/>
      <c r="AB6" s="70"/>
      <c r="AC6" s="70"/>
      <c r="AD6" s="70"/>
      <c r="AE6" s="70"/>
    </row>
    <row r="7" spans="1:37" ht="76.5" x14ac:dyDescent="0.25">
      <c r="A7" s="70"/>
      <c r="B7" s="12" t="s">
        <v>6</v>
      </c>
      <c r="C7" s="9" t="s">
        <v>105</v>
      </c>
      <c r="D7" s="10">
        <v>0.8</v>
      </c>
      <c r="E7" s="70"/>
      <c r="F7" s="70"/>
      <c r="G7" s="70"/>
      <c r="H7" s="70"/>
      <c r="I7" s="70"/>
      <c r="J7" s="70"/>
      <c r="K7" s="70"/>
      <c r="L7" s="70"/>
      <c r="M7" s="70"/>
      <c r="N7" s="70"/>
      <c r="O7" s="70"/>
      <c r="P7" s="70"/>
      <c r="Q7" s="70"/>
      <c r="R7" s="70"/>
      <c r="S7" s="70"/>
      <c r="T7" s="70"/>
      <c r="U7" s="70"/>
      <c r="V7" s="70"/>
      <c r="W7" s="70"/>
      <c r="X7" s="70"/>
      <c r="Y7" s="70"/>
      <c r="Z7" s="70"/>
      <c r="AA7" s="70"/>
      <c r="AB7" s="70"/>
      <c r="AC7" s="70"/>
      <c r="AD7" s="70"/>
      <c r="AE7" s="70"/>
    </row>
    <row r="8" spans="1:37" ht="51" x14ac:dyDescent="0.25">
      <c r="A8" s="70"/>
      <c r="B8" s="13" t="s">
        <v>54</v>
      </c>
      <c r="C8" s="9" t="s">
        <v>106</v>
      </c>
      <c r="D8" s="10">
        <v>1</v>
      </c>
      <c r="E8" s="70"/>
      <c r="F8" s="70"/>
      <c r="G8" s="70"/>
      <c r="H8" s="70"/>
      <c r="I8" s="70"/>
      <c r="J8" s="70"/>
      <c r="K8" s="70"/>
      <c r="L8" s="70"/>
      <c r="M8" s="70"/>
      <c r="N8" s="70"/>
      <c r="O8" s="70"/>
      <c r="P8" s="70"/>
      <c r="Q8" s="70"/>
      <c r="R8" s="70"/>
      <c r="S8" s="70"/>
      <c r="T8" s="70"/>
      <c r="U8" s="70"/>
      <c r="V8" s="70"/>
      <c r="W8" s="70"/>
      <c r="X8" s="70"/>
      <c r="Y8" s="70"/>
      <c r="Z8" s="70"/>
      <c r="AA8" s="70"/>
      <c r="AB8" s="70"/>
      <c r="AC8" s="70"/>
      <c r="AD8" s="70"/>
      <c r="AE8" s="70"/>
    </row>
    <row r="9" spans="1:37" x14ac:dyDescent="0.25">
      <c r="A9" s="70"/>
      <c r="B9" s="94"/>
      <c r="C9" s="94"/>
      <c r="D9" s="94"/>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row>
    <row r="10" spans="1:37" ht="16.5" x14ac:dyDescent="0.25">
      <c r="A10" s="70"/>
      <c r="B10" s="95"/>
      <c r="C10" s="94"/>
      <c r="D10" s="94"/>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row>
    <row r="11" spans="1:37" x14ac:dyDescent="0.25">
      <c r="A11" s="70"/>
      <c r="B11" s="94"/>
      <c r="C11" s="94"/>
      <c r="D11" s="94"/>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row>
    <row r="12" spans="1:37" x14ac:dyDescent="0.25">
      <c r="A12" s="70"/>
      <c r="B12" s="94"/>
      <c r="C12" s="94"/>
      <c r="D12" s="94"/>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row>
    <row r="13" spans="1:37" x14ac:dyDescent="0.25">
      <c r="A13" s="70"/>
      <c r="B13" s="94"/>
      <c r="C13" s="94"/>
      <c r="D13" s="94"/>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row>
    <row r="14" spans="1:37" x14ac:dyDescent="0.25">
      <c r="A14" s="70"/>
      <c r="B14" s="94"/>
      <c r="C14" s="94"/>
      <c r="D14" s="94"/>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row>
    <row r="15" spans="1:37" x14ac:dyDescent="0.25">
      <c r="A15" s="70"/>
      <c r="B15" s="94"/>
      <c r="C15" s="94"/>
      <c r="D15" s="94"/>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row>
    <row r="16" spans="1:37" x14ac:dyDescent="0.25">
      <c r="A16" s="70"/>
      <c r="B16" s="94"/>
      <c r="C16" s="94"/>
      <c r="D16" s="94"/>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row>
    <row r="17" spans="1:37" x14ac:dyDescent="0.25">
      <c r="A17" s="70"/>
      <c r="B17" s="94"/>
      <c r="C17" s="94"/>
      <c r="D17" s="94"/>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row>
    <row r="18" spans="1:37" x14ac:dyDescent="0.25">
      <c r="A18" s="70"/>
      <c r="B18" s="94"/>
      <c r="C18" s="94"/>
      <c r="D18" s="94"/>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row>
    <row r="19" spans="1:37" x14ac:dyDescent="0.25">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row>
    <row r="20" spans="1:37" x14ac:dyDescent="0.25">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row>
    <row r="21" spans="1:37" x14ac:dyDescent="0.25">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row>
    <row r="22" spans="1:37" x14ac:dyDescent="0.25">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row>
    <row r="23" spans="1:37" x14ac:dyDescent="0.25">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row>
    <row r="24" spans="1:37" x14ac:dyDescent="0.25">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row>
    <row r="25" spans="1:37" x14ac:dyDescent="0.25">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row>
    <row r="26" spans="1:37" x14ac:dyDescent="0.25">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row>
    <row r="27" spans="1:37" x14ac:dyDescent="0.25">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row>
    <row r="28" spans="1:37" x14ac:dyDescent="0.25">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row>
    <row r="29" spans="1:37" x14ac:dyDescent="0.25">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row>
    <row r="30" spans="1:37" x14ac:dyDescent="0.25">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row>
    <row r="31" spans="1:37" x14ac:dyDescent="0.25">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row>
    <row r="32" spans="1:37" x14ac:dyDescent="0.25">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row>
    <row r="33" spans="1:31" x14ac:dyDescent="0.25">
      <c r="A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row>
    <row r="34" spans="1:31" x14ac:dyDescent="0.25">
      <c r="A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row>
    <row r="35" spans="1:31" x14ac:dyDescent="0.25">
      <c r="A35" s="70"/>
    </row>
    <row r="36" spans="1:31" x14ac:dyDescent="0.25">
      <c r="A36" s="70"/>
    </row>
    <row r="37" spans="1:31" x14ac:dyDescent="0.25">
      <c r="A37" s="70"/>
    </row>
    <row r="38" spans="1:31" x14ac:dyDescent="0.25">
      <c r="A38" s="70"/>
    </row>
    <row r="39" spans="1:31" x14ac:dyDescent="0.25">
      <c r="A39" s="70"/>
    </row>
    <row r="40" spans="1:31" x14ac:dyDescent="0.25">
      <c r="A40" s="70"/>
    </row>
    <row r="41" spans="1:31" x14ac:dyDescent="0.25">
      <c r="A41" s="70"/>
    </row>
    <row r="42" spans="1:31" x14ac:dyDescent="0.25">
      <c r="A42" s="70"/>
    </row>
    <row r="43" spans="1:31" x14ac:dyDescent="0.25">
      <c r="A43" s="70"/>
    </row>
    <row r="44" spans="1:31" x14ac:dyDescent="0.25">
      <c r="A44" s="70"/>
    </row>
    <row r="45" spans="1:31" x14ac:dyDescent="0.25">
      <c r="A45" s="70"/>
    </row>
    <row r="46" spans="1:31" x14ac:dyDescent="0.25">
      <c r="A46" s="70"/>
    </row>
    <row r="47" spans="1:31" x14ac:dyDescent="0.25">
      <c r="A47" s="70"/>
    </row>
    <row r="48" spans="1:31" x14ac:dyDescent="0.25">
      <c r="A48" s="70"/>
    </row>
    <row r="49" spans="1:1" x14ac:dyDescent="0.25">
      <c r="A49" s="70"/>
    </row>
    <row r="50" spans="1:1" x14ac:dyDescent="0.25">
      <c r="A50" s="70"/>
    </row>
    <row r="51" spans="1:1" x14ac:dyDescent="0.25">
      <c r="A51" s="70"/>
    </row>
    <row r="52" spans="1:1" x14ac:dyDescent="0.25">
      <c r="A52" s="70"/>
    </row>
    <row r="53" spans="1:1" x14ac:dyDescent="0.25">
      <c r="A53" s="70"/>
    </row>
    <row r="54" spans="1:1" x14ac:dyDescent="0.25">
      <c r="A54" s="70"/>
    </row>
    <row r="55" spans="1:1" x14ac:dyDescent="0.25">
      <c r="A55" s="70"/>
    </row>
  </sheetData>
  <mergeCells count="1">
    <mergeCell ref="B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U232"/>
  <sheetViews>
    <sheetView zoomScale="60" zoomScaleNormal="60" workbookViewId="0">
      <selection activeCell="A6" sqref="A6"/>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70"/>
      <c r="B1" s="511" t="s">
        <v>63</v>
      </c>
      <c r="C1" s="511"/>
      <c r="D1" s="511"/>
      <c r="E1" s="70"/>
      <c r="F1" s="70"/>
      <c r="G1" s="70"/>
      <c r="H1" s="70"/>
      <c r="I1" s="70"/>
      <c r="J1" s="70"/>
      <c r="K1" s="70"/>
      <c r="L1" s="70"/>
      <c r="M1" s="70"/>
      <c r="N1" s="70"/>
      <c r="O1" s="70"/>
      <c r="P1" s="70"/>
      <c r="Q1" s="70"/>
      <c r="R1" s="70"/>
      <c r="S1" s="70"/>
      <c r="T1" s="70"/>
      <c r="U1" s="70"/>
    </row>
    <row r="2" spans="1:21" x14ac:dyDescent="0.25">
      <c r="A2" s="70"/>
      <c r="B2" s="70"/>
      <c r="C2" s="70"/>
      <c r="D2" s="70"/>
      <c r="E2" s="70"/>
      <c r="F2" s="70"/>
      <c r="G2" s="70"/>
      <c r="H2" s="70"/>
      <c r="I2" s="70"/>
      <c r="J2" s="70"/>
      <c r="K2" s="70"/>
      <c r="L2" s="70"/>
      <c r="M2" s="70"/>
      <c r="N2" s="70"/>
      <c r="O2" s="70"/>
      <c r="P2" s="70"/>
      <c r="Q2" s="70"/>
      <c r="R2" s="70"/>
      <c r="S2" s="70"/>
      <c r="T2" s="70"/>
      <c r="U2" s="70"/>
    </row>
    <row r="3" spans="1:21" ht="30" x14ac:dyDescent="0.25">
      <c r="A3" s="70"/>
      <c r="B3" s="91"/>
      <c r="C3" s="22" t="s">
        <v>56</v>
      </c>
      <c r="D3" s="22" t="s">
        <v>57</v>
      </c>
      <c r="E3" s="70"/>
      <c r="F3" s="70"/>
      <c r="G3" s="70"/>
      <c r="H3" s="70"/>
      <c r="I3" s="70"/>
      <c r="J3" s="70"/>
      <c r="K3" s="70"/>
      <c r="L3" s="70"/>
      <c r="M3" s="70"/>
      <c r="N3" s="70"/>
      <c r="O3" s="70"/>
      <c r="P3" s="70"/>
      <c r="Q3" s="70"/>
      <c r="R3" s="70"/>
      <c r="S3" s="70"/>
      <c r="T3" s="70"/>
      <c r="U3" s="70"/>
    </row>
    <row r="4" spans="1:21" ht="33.75" x14ac:dyDescent="0.25">
      <c r="A4" s="90" t="s">
        <v>83</v>
      </c>
      <c r="B4" s="25" t="s">
        <v>101</v>
      </c>
      <c r="C4" s="30" t="s">
        <v>157</v>
      </c>
      <c r="D4" s="23" t="s">
        <v>97</v>
      </c>
      <c r="E4" s="70"/>
      <c r="F4" s="70"/>
      <c r="G4" s="70"/>
      <c r="H4" s="70"/>
      <c r="I4" s="70"/>
      <c r="J4" s="70"/>
      <c r="K4" s="70"/>
      <c r="L4" s="70"/>
      <c r="M4" s="70"/>
      <c r="N4" s="70"/>
      <c r="O4" s="70"/>
      <c r="P4" s="70"/>
      <c r="Q4" s="70"/>
      <c r="R4" s="70"/>
      <c r="S4" s="70"/>
      <c r="T4" s="70"/>
      <c r="U4" s="70"/>
    </row>
    <row r="5" spans="1:21" ht="67.5" x14ac:dyDescent="0.25">
      <c r="A5" s="90" t="s">
        <v>84</v>
      </c>
      <c r="B5" s="26" t="s">
        <v>59</v>
      </c>
      <c r="C5" s="31" t="s">
        <v>93</v>
      </c>
      <c r="D5" s="24" t="s">
        <v>98</v>
      </c>
      <c r="E5" s="70"/>
      <c r="F5" s="70"/>
      <c r="G5" s="70"/>
      <c r="H5" s="70"/>
      <c r="I5" s="70"/>
      <c r="J5" s="70"/>
      <c r="K5" s="70"/>
      <c r="L5" s="70"/>
      <c r="M5" s="70"/>
      <c r="N5" s="70"/>
      <c r="O5" s="70"/>
      <c r="P5" s="70"/>
      <c r="Q5" s="70"/>
      <c r="R5" s="70"/>
      <c r="S5" s="70"/>
      <c r="T5" s="70"/>
      <c r="U5" s="70"/>
    </row>
    <row r="6" spans="1:21" ht="67.5" x14ac:dyDescent="0.25">
      <c r="A6" s="90" t="s">
        <v>81</v>
      </c>
      <c r="B6" s="27" t="s">
        <v>60</v>
      </c>
      <c r="C6" s="31" t="s">
        <v>94</v>
      </c>
      <c r="D6" s="24" t="s">
        <v>100</v>
      </c>
      <c r="E6" s="70"/>
      <c r="F6" s="70"/>
      <c r="G6" s="70"/>
      <c r="H6" s="70"/>
      <c r="I6" s="70"/>
      <c r="J6" s="70"/>
      <c r="K6" s="70"/>
      <c r="L6" s="70"/>
      <c r="M6" s="70"/>
      <c r="N6" s="70"/>
      <c r="O6" s="70"/>
      <c r="P6" s="70"/>
      <c r="Q6" s="70"/>
      <c r="R6" s="70"/>
      <c r="S6" s="70"/>
      <c r="T6" s="70"/>
      <c r="U6" s="70"/>
    </row>
    <row r="7" spans="1:21" ht="101.25" x14ac:dyDescent="0.25">
      <c r="A7" s="90" t="s">
        <v>7</v>
      </c>
      <c r="B7" s="28" t="s">
        <v>61</v>
      </c>
      <c r="C7" s="31" t="s">
        <v>95</v>
      </c>
      <c r="D7" s="24" t="s">
        <v>99</v>
      </c>
      <c r="E7" s="70"/>
      <c r="F7" s="70"/>
      <c r="G7" s="70"/>
      <c r="H7" s="70"/>
      <c r="I7" s="70"/>
      <c r="J7" s="70"/>
      <c r="K7" s="70"/>
      <c r="L7" s="70"/>
      <c r="M7" s="70"/>
      <c r="N7" s="70"/>
      <c r="O7" s="70"/>
      <c r="P7" s="70"/>
      <c r="Q7" s="70"/>
      <c r="R7" s="70"/>
      <c r="S7" s="70"/>
      <c r="T7" s="70"/>
      <c r="U7" s="70"/>
    </row>
    <row r="8" spans="1:21" ht="67.5" x14ac:dyDescent="0.25">
      <c r="A8" s="90" t="s">
        <v>85</v>
      </c>
      <c r="B8" s="29" t="s">
        <v>62</v>
      </c>
      <c r="C8" s="31" t="s">
        <v>96</v>
      </c>
      <c r="D8" s="24" t="s">
        <v>118</v>
      </c>
      <c r="E8" s="70"/>
      <c r="F8" s="70"/>
      <c r="G8" s="70"/>
      <c r="H8" s="70"/>
      <c r="I8" s="70"/>
      <c r="J8" s="70"/>
      <c r="K8" s="70"/>
      <c r="L8" s="70"/>
      <c r="M8" s="70"/>
      <c r="N8" s="70"/>
      <c r="O8" s="70"/>
      <c r="P8" s="70"/>
      <c r="Q8" s="70"/>
      <c r="R8" s="70"/>
      <c r="S8" s="70"/>
      <c r="T8" s="70"/>
      <c r="U8" s="70"/>
    </row>
    <row r="9" spans="1:21" ht="20.25" x14ac:dyDescent="0.25">
      <c r="A9" s="90"/>
      <c r="B9" s="90"/>
      <c r="C9" s="92"/>
      <c r="D9" s="92"/>
      <c r="E9" s="70"/>
      <c r="F9" s="70"/>
      <c r="G9" s="70"/>
      <c r="H9" s="70"/>
      <c r="I9" s="70"/>
      <c r="J9" s="70"/>
      <c r="K9" s="70"/>
      <c r="L9" s="70"/>
      <c r="M9" s="70"/>
      <c r="N9" s="70"/>
      <c r="O9" s="70"/>
      <c r="P9" s="70"/>
      <c r="Q9" s="70"/>
      <c r="R9" s="70"/>
      <c r="S9" s="70"/>
      <c r="T9" s="70"/>
      <c r="U9" s="70"/>
    </row>
    <row r="10" spans="1:21" ht="16.5" x14ac:dyDescent="0.25">
      <c r="A10" s="90"/>
      <c r="B10" s="93"/>
      <c r="C10" s="93"/>
      <c r="D10" s="93"/>
      <c r="E10" s="70"/>
      <c r="F10" s="70"/>
      <c r="G10" s="70"/>
      <c r="H10" s="70"/>
      <c r="I10" s="70"/>
      <c r="J10" s="70"/>
      <c r="K10" s="70"/>
      <c r="L10" s="70"/>
      <c r="M10" s="70"/>
      <c r="N10" s="70"/>
      <c r="O10" s="70"/>
      <c r="P10" s="70"/>
      <c r="Q10" s="70"/>
      <c r="R10" s="70"/>
      <c r="S10" s="70"/>
      <c r="T10" s="70"/>
      <c r="U10" s="70"/>
    </row>
    <row r="11" spans="1:21" x14ac:dyDescent="0.25">
      <c r="A11" s="90"/>
      <c r="B11" s="90" t="s">
        <v>91</v>
      </c>
      <c r="C11" s="90" t="s">
        <v>145</v>
      </c>
      <c r="D11" s="90" t="s">
        <v>152</v>
      </c>
      <c r="E11" s="70"/>
      <c r="F11" s="70"/>
      <c r="G11" s="70"/>
      <c r="H11" s="70"/>
      <c r="I11" s="70"/>
      <c r="J11" s="70"/>
      <c r="K11" s="70"/>
      <c r="L11" s="70"/>
      <c r="M11" s="70"/>
      <c r="N11" s="70"/>
      <c r="O11" s="70"/>
      <c r="P11" s="70"/>
      <c r="Q11" s="70"/>
      <c r="R11" s="70"/>
      <c r="S11" s="70"/>
      <c r="T11" s="70"/>
      <c r="U11" s="70"/>
    </row>
    <row r="12" spans="1:21" x14ac:dyDescent="0.25">
      <c r="A12" s="90"/>
      <c r="B12" s="90" t="s">
        <v>89</v>
      </c>
      <c r="C12" s="90" t="s">
        <v>149</v>
      </c>
      <c r="D12" s="90" t="s">
        <v>153</v>
      </c>
      <c r="E12" s="70"/>
      <c r="F12" s="70"/>
      <c r="G12" s="70"/>
      <c r="H12" s="70"/>
      <c r="I12" s="70"/>
      <c r="J12" s="70"/>
      <c r="K12" s="70"/>
      <c r="L12" s="70"/>
      <c r="M12" s="70"/>
      <c r="N12" s="70"/>
      <c r="O12" s="70"/>
      <c r="P12" s="70"/>
      <c r="Q12" s="70"/>
      <c r="R12" s="70"/>
      <c r="S12" s="70"/>
      <c r="T12" s="70"/>
      <c r="U12" s="70"/>
    </row>
    <row r="13" spans="1:21" x14ac:dyDescent="0.25">
      <c r="A13" s="90"/>
      <c r="B13" s="90"/>
      <c r="C13" s="90" t="s">
        <v>148</v>
      </c>
      <c r="D13" s="90" t="s">
        <v>154</v>
      </c>
      <c r="E13" s="70"/>
      <c r="F13" s="70"/>
      <c r="G13" s="70"/>
      <c r="H13" s="70"/>
      <c r="I13" s="70"/>
      <c r="J13" s="70"/>
      <c r="K13" s="70"/>
      <c r="L13" s="70"/>
      <c r="M13" s="70"/>
      <c r="N13" s="70"/>
      <c r="O13" s="70"/>
      <c r="P13" s="70"/>
      <c r="Q13" s="70"/>
      <c r="R13" s="70"/>
      <c r="S13" s="70"/>
      <c r="T13" s="70"/>
      <c r="U13" s="70"/>
    </row>
    <row r="14" spans="1:21" x14ac:dyDescent="0.25">
      <c r="A14" s="90"/>
      <c r="B14" s="90"/>
      <c r="C14" s="90" t="s">
        <v>150</v>
      </c>
      <c r="D14" s="90" t="s">
        <v>155</v>
      </c>
      <c r="E14" s="70"/>
      <c r="F14" s="70"/>
      <c r="G14" s="70"/>
      <c r="H14" s="70"/>
      <c r="I14" s="70"/>
      <c r="J14" s="70"/>
      <c r="K14" s="70"/>
      <c r="L14" s="70"/>
      <c r="M14" s="70"/>
      <c r="N14" s="70"/>
      <c r="O14" s="70"/>
      <c r="P14" s="70"/>
      <c r="Q14" s="70"/>
      <c r="R14" s="70"/>
      <c r="S14" s="70"/>
      <c r="T14" s="70"/>
      <c r="U14" s="70"/>
    </row>
    <row r="15" spans="1:21" x14ac:dyDescent="0.25">
      <c r="A15" s="90"/>
      <c r="B15" s="90"/>
      <c r="C15" s="90" t="s">
        <v>151</v>
      </c>
      <c r="D15" s="90" t="s">
        <v>156</v>
      </c>
      <c r="E15" s="70"/>
      <c r="F15" s="70"/>
      <c r="G15" s="70"/>
      <c r="H15" s="70"/>
      <c r="I15" s="70"/>
      <c r="J15" s="70"/>
      <c r="K15" s="70"/>
      <c r="L15" s="70"/>
      <c r="M15" s="70"/>
      <c r="N15" s="70"/>
      <c r="O15" s="70"/>
      <c r="P15" s="70"/>
      <c r="Q15" s="70"/>
      <c r="R15" s="70"/>
      <c r="S15" s="70"/>
      <c r="T15" s="70"/>
      <c r="U15" s="70"/>
    </row>
    <row r="16" spans="1:21" x14ac:dyDescent="0.25">
      <c r="A16" s="90"/>
      <c r="B16" s="90"/>
      <c r="C16" s="90"/>
      <c r="D16" s="90"/>
      <c r="E16" s="70"/>
      <c r="F16" s="70"/>
      <c r="G16" s="70"/>
      <c r="H16" s="70"/>
      <c r="I16" s="70"/>
      <c r="J16" s="70"/>
      <c r="K16" s="70"/>
      <c r="L16" s="70"/>
      <c r="M16" s="70"/>
      <c r="N16" s="70"/>
      <c r="O16" s="70"/>
    </row>
    <row r="17" spans="1:15" x14ac:dyDescent="0.25">
      <c r="A17" s="90"/>
      <c r="B17" s="90"/>
      <c r="C17" s="90"/>
      <c r="D17" s="90"/>
      <c r="E17" s="70"/>
      <c r="F17" s="70"/>
      <c r="G17" s="70"/>
      <c r="H17" s="70"/>
      <c r="I17" s="70"/>
      <c r="J17" s="70"/>
      <c r="K17" s="70"/>
      <c r="L17" s="70"/>
      <c r="M17" s="70"/>
      <c r="N17" s="70"/>
      <c r="O17" s="70"/>
    </row>
    <row r="18" spans="1:15" x14ac:dyDescent="0.25">
      <c r="A18" s="90"/>
      <c r="B18" s="94"/>
      <c r="C18" s="94"/>
      <c r="D18" s="94"/>
      <c r="E18" s="70"/>
      <c r="F18" s="70"/>
      <c r="G18" s="70"/>
      <c r="H18" s="70"/>
      <c r="I18" s="70"/>
      <c r="J18" s="70"/>
      <c r="K18" s="70"/>
      <c r="L18" s="70"/>
      <c r="M18" s="70"/>
      <c r="N18" s="70"/>
      <c r="O18" s="70"/>
    </row>
    <row r="19" spans="1:15" x14ac:dyDescent="0.25">
      <c r="A19" s="90"/>
      <c r="B19" s="94"/>
      <c r="C19" s="94"/>
      <c r="D19" s="94"/>
      <c r="E19" s="70"/>
      <c r="F19" s="70"/>
      <c r="G19" s="70"/>
      <c r="H19" s="70"/>
      <c r="I19" s="70"/>
      <c r="J19" s="70"/>
      <c r="K19" s="70"/>
      <c r="L19" s="70"/>
      <c r="M19" s="70"/>
      <c r="N19" s="70"/>
      <c r="O19" s="70"/>
    </row>
    <row r="20" spans="1:15" x14ac:dyDescent="0.25">
      <c r="A20" s="90"/>
      <c r="B20" s="94"/>
      <c r="C20" s="94"/>
      <c r="D20" s="94"/>
      <c r="E20" s="70"/>
      <c r="F20" s="70"/>
      <c r="G20" s="70"/>
      <c r="H20" s="70"/>
      <c r="I20" s="70"/>
      <c r="J20" s="70"/>
      <c r="K20" s="70"/>
      <c r="L20" s="70"/>
      <c r="M20" s="70"/>
      <c r="N20" s="70"/>
      <c r="O20" s="70"/>
    </row>
    <row r="21" spans="1:15" x14ac:dyDescent="0.25">
      <c r="A21" s="90"/>
      <c r="B21" s="94"/>
      <c r="C21" s="94"/>
      <c r="D21" s="94"/>
      <c r="E21" s="70"/>
      <c r="F21" s="70"/>
      <c r="G21" s="70"/>
      <c r="H21" s="70"/>
      <c r="I21" s="70"/>
      <c r="J21" s="70"/>
      <c r="K21" s="70"/>
      <c r="L21" s="70"/>
      <c r="M21" s="70"/>
      <c r="N21" s="70"/>
      <c r="O21" s="70"/>
    </row>
    <row r="22" spans="1:15" ht="20.25" x14ac:dyDescent="0.25">
      <c r="A22" s="90"/>
      <c r="B22" s="90"/>
      <c r="C22" s="92"/>
      <c r="D22" s="92"/>
      <c r="E22" s="70"/>
      <c r="F22" s="70"/>
      <c r="G22" s="70"/>
      <c r="H22" s="70"/>
      <c r="I22" s="70"/>
      <c r="J22" s="70"/>
      <c r="K22" s="70"/>
      <c r="L22" s="70"/>
      <c r="M22" s="70"/>
      <c r="N22" s="70"/>
      <c r="O22" s="70"/>
    </row>
    <row r="23" spans="1:15" ht="20.25" x14ac:dyDescent="0.25">
      <c r="A23" s="90"/>
      <c r="B23" s="90"/>
      <c r="C23" s="92"/>
      <c r="D23" s="92"/>
      <c r="E23" s="70"/>
      <c r="F23" s="70"/>
      <c r="G23" s="70"/>
      <c r="H23" s="70"/>
      <c r="I23" s="70"/>
      <c r="J23" s="70"/>
      <c r="K23" s="70"/>
      <c r="L23" s="70"/>
      <c r="M23" s="70"/>
      <c r="N23" s="70"/>
      <c r="O23" s="70"/>
    </row>
    <row r="24" spans="1:15" ht="20.25" x14ac:dyDescent="0.25">
      <c r="A24" s="90"/>
      <c r="B24" s="90"/>
      <c r="C24" s="92"/>
      <c r="D24" s="92"/>
      <c r="E24" s="70"/>
      <c r="F24" s="70"/>
      <c r="G24" s="70"/>
      <c r="H24" s="70"/>
      <c r="I24" s="70"/>
      <c r="J24" s="70"/>
      <c r="K24" s="70"/>
      <c r="L24" s="70"/>
      <c r="M24" s="70"/>
      <c r="N24" s="70"/>
      <c r="O24" s="70"/>
    </row>
    <row r="25" spans="1:15" ht="20.25" x14ac:dyDescent="0.25">
      <c r="A25" s="90"/>
      <c r="B25" s="90"/>
      <c r="C25" s="92"/>
      <c r="D25" s="92"/>
      <c r="E25" s="70"/>
      <c r="F25" s="70"/>
      <c r="G25" s="70"/>
      <c r="H25" s="70"/>
      <c r="I25" s="70"/>
      <c r="J25" s="70"/>
      <c r="K25" s="70"/>
      <c r="L25" s="70"/>
      <c r="M25" s="70"/>
      <c r="N25" s="70"/>
      <c r="O25" s="70"/>
    </row>
    <row r="26" spans="1:15" ht="20.25" x14ac:dyDescent="0.25">
      <c r="A26" s="90"/>
      <c r="B26" s="90"/>
      <c r="C26" s="92"/>
      <c r="D26" s="92"/>
      <c r="E26" s="70"/>
      <c r="F26" s="70"/>
      <c r="G26" s="70"/>
      <c r="H26" s="70"/>
      <c r="I26" s="70"/>
      <c r="J26" s="70"/>
      <c r="K26" s="70"/>
      <c r="L26" s="70"/>
      <c r="M26" s="70"/>
      <c r="N26" s="70"/>
      <c r="O26" s="70"/>
    </row>
    <row r="27" spans="1:15" ht="20.25" x14ac:dyDescent="0.25">
      <c r="A27" s="90"/>
      <c r="B27" s="90"/>
      <c r="C27" s="92"/>
      <c r="D27" s="92"/>
      <c r="E27" s="70"/>
      <c r="F27" s="70"/>
      <c r="G27" s="70"/>
      <c r="H27" s="70"/>
      <c r="I27" s="70"/>
      <c r="J27" s="70"/>
      <c r="K27" s="70"/>
      <c r="L27" s="70"/>
      <c r="M27" s="70"/>
      <c r="N27" s="70"/>
      <c r="O27" s="70"/>
    </row>
    <row r="28" spans="1:15" ht="20.25" x14ac:dyDescent="0.25">
      <c r="A28" s="90"/>
      <c r="B28" s="90"/>
      <c r="C28" s="92"/>
      <c r="D28" s="92"/>
      <c r="E28" s="70"/>
      <c r="F28" s="70"/>
      <c r="G28" s="70"/>
      <c r="H28" s="70"/>
      <c r="I28" s="70"/>
      <c r="J28" s="70"/>
      <c r="K28" s="70"/>
      <c r="L28" s="70"/>
      <c r="M28" s="70"/>
      <c r="N28" s="70"/>
      <c r="O28" s="70"/>
    </row>
    <row r="29" spans="1:15" ht="20.25" x14ac:dyDescent="0.25">
      <c r="A29" s="90"/>
      <c r="B29" s="90"/>
      <c r="C29" s="92"/>
      <c r="D29" s="92"/>
      <c r="E29" s="70"/>
      <c r="F29" s="70"/>
      <c r="G29" s="70"/>
      <c r="H29" s="70"/>
      <c r="I29" s="70"/>
      <c r="J29" s="70"/>
      <c r="K29" s="70"/>
      <c r="L29" s="70"/>
      <c r="M29" s="70"/>
      <c r="N29" s="70"/>
      <c r="O29" s="70"/>
    </row>
    <row r="30" spans="1:15" ht="20.25" x14ac:dyDescent="0.25">
      <c r="A30" s="90"/>
      <c r="B30" s="90"/>
      <c r="C30" s="92"/>
      <c r="D30" s="92"/>
      <c r="E30" s="70"/>
      <c r="F30" s="70"/>
      <c r="G30" s="70"/>
      <c r="H30" s="70"/>
      <c r="I30" s="70"/>
      <c r="J30" s="70"/>
      <c r="K30" s="70"/>
      <c r="L30" s="70"/>
      <c r="M30" s="70"/>
      <c r="N30" s="70"/>
      <c r="O30" s="70"/>
    </row>
    <row r="31" spans="1:15" ht="20.25" x14ac:dyDescent="0.25">
      <c r="A31" s="90"/>
      <c r="B31" s="90"/>
      <c r="C31" s="92"/>
      <c r="D31" s="92"/>
      <c r="E31" s="70"/>
      <c r="F31" s="70"/>
      <c r="G31" s="70"/>
      <c r="H31" s="70"/>
      <c r="I31" s="70"/>
      <c r="J31" s="70"/>
      <c r="K31" s="70"/>
      <c r="L31" s="70"/>
      <c r="M31" s="70"/>
      <c r="N31" s="70"/>
      <c r="O31" s="70"/>
    </row>
    <row r="32" spans="1:15" ht="20.25" x14ac:dyDescent="0.25">
      <c r="A32" s="90"/>
      <c r="B32" s="90"/>
      <c r="C32" s="92"/>
      <c r="D32" s="92"/>
      <c r="E32" s="70"/>
      <c r="F32" s="70"/>
      <c r="G32" s="70"/>
      <c r="H32" s="70"/>
      <c r="I32" s="70"/>
      <c r="J32" s="70"/>
      <c r="K32" s="70"/>
      <c r="L32" s="70"/>
      <c r="M32" s="70"/>
      <c r="N32" s="70"/>
      <c r="O32" s="70"/>
    </row>
    <row r="33" spans="1:15" ht="20.25" x14ac:dyDescent="0.25">
      <c r="A33" s="90"/>
      <c r="B33" s="90"/>
      <c r="C33" s="92"/>
      <c r="D33" s="92"/>
      <c r="E33" s="70"/>
      <c r="F33" s="70"/>
      <c r="G33" s="70"/>
      <c r="H33" s="70"/>
      <c r="I33" s="70"/>
      <c r="J33" s="70"/>
      <c r="K33" s="70"/>
      <c r="L33" s="70"/>
      <c r="M33" s="70"/>
      <c r="N33" s="70"/>
      <c r="O33" s="70"/>
    </row>
    <row r="34" spans="1:15" ht="20.25" x14ac:dyDescent="0.25">
      <c r="A34" s="90"/>
      <c r="B34" s="90"/>
      <c r="C34" s="92"/>
      <c r="D34" s="92"/>
      <c r="E34" s="70"/>
      <c r="F34" s="70"/>
      <c r="G34" s="70"/>
      <c r="H34" s="70"/>
      <c r="I34" s="70"/>
      <c r="J34" s="70"/>
      <c r="K34" s="70"/>
      <c r="L34" s="70"/>
      <c r="M34" s="70"/>
      <c r="N34" s="70"/>
      <c r="O34" s="70"/>
    </row>
    <row r="35" spans="1:15" ht="20.25" x14ac:dyDescent="0.25">
      <c r="A35" s="90"/>
      <c r="B35" s="90"/>
      <c r="C35" s="92"/>
      <c r="D35" s="92"/>
      <c r="E35" s="70"/>
      <c r="F35" s="70"/>
      <c r="G35" s="70"/>
      <c r="H35" s="70"/>
      <c r="I35" s="70"/>
      <c r="J35" s="70"/>
      <c r="K35" s="70"/>
      <c r="L35" s="70"/>
      <c r="M35" s="70"/>
      <c r="N35" s="70"/>
      <c r="O35" s="70"/>
    </row>
    <row r="36" spans="1:15" ht="20.25" x14ac:dyDescent="0.25">
      <c r="A36" s="90"/>
      <c r="B36" s="90"/>
      <c r="C36" s="92"/>
      <c r="D36" s="92"/>
      <c r="E36" s="70"/>
      <c r="F36" s="70"/>
      <c r="G36" s="70"/>
      <c r="H36" s="70"/>
      <c r="I36" s="70"/>
      <c r="J36" s="70"/>
      <c r="K36" s="70"/>
      <c r="L36" s="70"/>
      <c r="M36" s="70"/>
      <c r="N36" s="70"/>
      <c r="O36" s="70"/>
    </row>
    <row r="37" spans="1:15" ht="20.25" x14ac:dyDescent="0.25">
      <c r="A37" s="90"/>
      <c r="B37" s="90"/>
      <c r="C37" s="92"/>
      <c r="D37" s="92"/>
      <c r="E37" s="70"/>
      <c r="F37" s="70"/>
      <c r="G37" s="70"/>
      <c r="H37" s="70"/>
      <c r="I37" s="70"/>
      <c r="J37" s="70"/>
      <c r="K37" s="70"/>
      <c r="L37" s="70"/>
      <c r="M37" s="70"/>
      <c r="N37" s="70"/>
      <c r="O37" s="70"/>
    </row>
    <row r="38" spans="1:15" ht="20.25" x14ac:dyDescent="0.25">
      <c r="A38" s="90"/>
      <c r="B38" s="90"/>
      <c r="C38" s="92"/>
      <c r="D38" s="92"/>
      <c r="E38" s="70"/>
      <c r="F38" s="70"/>
      <c r="G38" s="70"/>
      <c r="H38" s="70"/>
      <c r="I38" s="70"/>
      <c r="J38" s="70"/>
      <c r="K38" s="70"/>
      <c r="L38" s="70"/>
      <c r="M38" s="70"/>
      <c r="N38" s="70"/>
      <c r="O38" s="70"/>
    </row>
    <row r="39" spans="1:15" ht="20.25" x14ac:dyDescent="0.25">
      <c r="A39" s="90"/>
      <c r="B39" s="90"/>
      <c r="C39" s="92"/>
      <c r="D39" s="92"/>
      <c r="E39" s="70"/>
      <c r="F39" s="70"/>
      <c r="G39" s="70"/>
      <c r="H39" s="70"/>
      <c r="I39" s="70"/>
      <c r="J39" s="70"/>
      <c r="K39" s="70"/>
      <c r="L39" s="70"/>
      <c r="M39" s="70"/>
      <c r="N39" s="70"/>
      <c r="O39" s="70"/>
    </row>
    <row r="40" spans="1:15" ht="20.25" x14ac:dyDescent="0.25">
      <c r="A40" s="90"/>
      <c r="B40" s="90"/>
      <c r="C40" s="92"/>
      <c r="D40" s="92"/>
      <c r="E40" s="70"/>
      <c r="F40" s="70"/>
      <c r="G40" s="70"/>
      <c r="H40" s="70"/>
      <c r="I40" s="70"/>
      <c r="J40" s="70"/>
      <c r="K40" s="70"/>
      <c r="L40" s="70"/>
      <c r="M40" s="70"/>
      <c r="N40" s="70"/>
      <c r="O40" s="70"/>
    </row>
    <row r="41" spans="1:15" ht="20.25" x14ac:dyDescent="0.25">
      <c r="A41" s="90"/>
      <c r="B41" s="90"/>
      <c r="C41" s="92"/>
      <c r="D41" s="92"/>
      <c r="E41" s="70"/>
      <c r="F41" s="70"/>
      <c r="G41" s="70"/>
      <c r="H41" s="70"/>
      <c r="I41" s="70"/>
      <c r="J41" s="70"/>
      <c r="K41" s="70"/>
      <c r="L41" s="70"/>
      <c r="M41" s="70"/>
      <c r="N41" s="70"/>
      <c r="O41" s="70"/>
    </row>
    <row r="42" spans="1:15" ht="20.25" x14ac:dyDescent="0.25">
      <c r="A42" s="90"/>
      <c r="B42" s="90"/>
      <c r="C42" s="92"/>
      <c r="D42" s="92"/>
      <c r="E42" s="70"/>
      <c r="F42" s="70"/>
      <c r="G42" s="70"/>
      <c r="H42" s="70"/>
      <c r="I42" s="70"/>
      <c r="J42" s="70"/>
      <c r="K42" s="70"/>
      <c r="L42" s="70"/>
      <c r="M42" s="70"/>
      <c r="N42" s="70"/>
      <c r="O42" s="70"/>
    </row>
    <row r="43" spans="1:15" ht="20.25" x14ac:dyDescent="0.25">
      <c r="A43" s="90"/>
      <c r="B43" s="90"/>
      <c r="C43" s="92"/>
      <c r="D43" s="92"/>
      <c r="E43" s="70"/>
      <c r="F43" s="70"/>
      <c r="G43" s="70"/>
      <c r="H43" s="70"/>
      <c r="I43" s="70"/>
      <c r="J43" s="70"/>
      <c r="K43" s="70"/>
      <c r="L43" s="70"/>
      <c r="M43" s="70"/>
      <c r="N43" s="70"/>
      <c r="O43" s="70"/>
    </row>
    <row r="44" spans="1:15" ht="20.25" x14ac:dyDescent="0.25">
      <c r="A44" s="90"/>
      <c r="B44" s="90"/>
      <c r="C44" s="92"/>
      <c r="D44" s="92"/>
      <c r="E44" s="70"/>
      <c r="F44" s="70"/>
      <c r="G44" s="70"/>
      <c r="H44" s="70"/>
      <c r="I44" s="70"/>
      <c r="J44" s="70"/>
      <c r="K44" s="70"/>
      <c r="L44" s="70"/>
      <c r="M44" s="70"/>
      <c r="N44" s="70"/>
      <c r="O44" s="70"/>
    </row>
    <row r="45" spans="1:15" ht="20.25" x14ac:dyDescent="0.25">
      <c r="A45" s="90"/>
      <c r="B45" s="90"/>
      <c r="C45" s="92"/>
      <c r="D45" s="92"/>
      <c r="E45" s="70"/>
      <c r="F45" s="70"/>
      <c r="G45" s="70"/>
      <c r="H45" s="70"/>
      <c r="I45" s="70"/>
      <c r="J45" s="70"/>
      <c r="K45" s="70"/>
      <c r="L45" s="70"/>
      <c r="M45" s="70"/>
      <c r="N45" s="70"/>
      <c r="O45" s="70"/>
    </row>
    <row r="46" spans="1:15" ht="20.25" x14ac:dyDescent="0.25">
      <c r="A46" s="90"/>
      <c r="B46" s="90"/>
      <c r="C46" s="92"/>
      <c r="D46" s="92"/>
      <c r="E46" s="70"/>
      <c r="F46" s="70"/>
      <c r="G46" s="70"/>
      <c r="H46" s="70"/>
      <c r="I46" s="70"/>
      <c r="J46" s="70"/>
      <c r="K46" s="70"/>
      <c r="L46" s="70"/>
      <c r="M46" s="70"/>
      <c r="N46" s="70"/>
      <c r="O46" s="70"/>
    </row>
    <row r="47" spans="1:15" ht="20.25" x14ac:dyDescent="0.25">
      <c r="A47" s="90"/>
      <c r="B47" s="90"/>
      <c r="C47" s="92"/>
      <c r="D47" s="92"/>
      <c r="E47" s="70"/>
      <c r="F47" s="70"/>
      <c r="G47" s="70"/>
      <c r="H47" s="70"/>
      <c r="I47" s="70"/>
      <c r="J47" s="70"/>
      <c r="K47" s="70"/>
      <c r="L47" s="70"/>
      <c r="M47" s="70"/>
      <c r="N47" s="70"/>
      <c r="O47" s="70"/>
    </row>
    <row r="48" spans="1:15" ht="20.25" x14ac:dyDescent="0.25">
      <c r="A48" s="90"/>
      <c r="B48" s="90"/>
      <c r="C48" s="92"/>
      <c r="D48" s="92"/>
      <c r="E48" s="70"/>
      <c r="F48" s="70"/>
      <c r="G48" s="70"/>
      <c r="H48" s="70"/>
      <c r="I48" s="70"/>
      <c r="J48" s="70"/>
      <c r="K48" s="70"/>
      <c r="L48" s="70"/>
      <c r="M48" s="70"/>
      <c r="N48" s="70"/>
      <c r="O48" s="70"/>
    </row>
    <row r="49" spans="1:15" ht="20.25" x14ac:dyDescent="0.25">
      <c r="A49" s="90"/>
      <c r="B49" s="90"/>
      <c r="C49" s="92"/>
      <c r="D49" s="92"/>
      <c r="E49" s="70"/>
      <c r="F49" s="70"/>
      <c r="G49" s="70"/>
      <c r="H49" s="70"/>
      <c r="I49" s="70"/>
      <c r="J49" s="70"/>
      <c r="K49" s="70"/>
      <c r="L49" s="70"/>
      <c r="M49" s="70"/>
      <c r="N49" s="70"/>
      <c r="O49" s="70"/>
    </row>
    <row r="50" spans="1:15" ht="20.25" x14ac:dyDescent="0.25">
      <c r="A50" s="90"/>
      <c r="B50" s="90"/>
      <c r="C50" s="92"/>
      <c r="D50" s="92"/>
      <c r="E50" s="70"/>
      <c r="F50" s="70"/>
      <c r="G50" s="70"/>
      <c r="H50" s="70"/>
      <c r="I50" s="70"/>
      <c r="J50" s="70"/>
      <c r="K50" s="70"/>
      <c r="L50" s="70"/>
      <c r="M50" s="70"/>
      <c r="N50" s="70"/>
      <c r="O50" s="70"/>
    </row>
    <row r="51" spans="1:15" ht="20.25" x14ac:dyDescent="0.25">
      <c r="A51" s="90"/>
      <c r="B51" s="90"/>
      <c r="C51" s="92"/>
      <c r="D51" s="92"/>
      <c r="E51" s="70"/>
      <c r="F51" s="70"/>
      <c r="G51" s="70"/>
      <c r="H51" s="70"/>
      <c r="I51" s="70"/>
      <c r="J51" s="70"/>
      <c r="K51" s="70"/>
      <c r="L51" s="70"/>
      <c r="M51" s="70"/>
      <c r="N51" s="70"/>
      <c r="O51" s="70"/>
    </row>
    <row r="52" spans="1:15" ht="20.25" x14ac:dyDescent="0.25">
      <c r="A52" s="90"/>
      <c r="B52" s="15"/>
      <c r="C52" s="20"/>
      <c r="D52" s="20"/>
    </row>
    <row r="53" spans="1:15" ht="20.25" x14ac:dyDescent="0.25">
      <c r="A53" s="90"/>
      <c r="B53" s="15"/>
      <c r="C53" s="20"/>
      <c r="D53" s="20"/>
    </row>
    <row r="54" spans="1:15" ht="20.25" x14ac:dyDescent="0.25">
      <c r="A54" s="90"/>
      <c r="B54" s="15"/>
      <c r="C54" s="20"/>
      <c r="D54" s="20"/>
    </row>
    <row r="55" spans="1:15" ht="20.25" x14ac:dyDescent="0.25">
      <c r="A55" s="90"/>
      <c r="B55" s="15"/>
      <c r="C55" s="20"/>
      <c r="D55" s="20"/>
    </row>
    <row r="56" spans="1:15" ht="20.25" x14ac:dyDescent="0.25">
      <c r="A56" s="90"/>
      <c r="B56" s="15"/>
      <c r="C56" s="20"/>
      <c r="D56" s="20"/>
    </row>
    <row r="57" spans="1:15" ht="20.25" x14ac:dyDescent="0.25">
      <c r="A57" s="90"/>
      <c r="B57" s="15"/>
      <c r="C57" s="20"/>
      <c r="D57" s="20"/>
    </row>
    <row r="58" spans="1:15" ht="20.25" x14ac:dyDescent="0.25">
      <c r="A58" s="90"/>
      <c r="B58" s="15"/>
      <c r="C58" s="20"/>
      <c r="D58" s="20"/>
    </row>
    <row r="59" spans="1:15" ht="20.25" x14ac:dyDescent="0.25">
      <c r="A59" s="90"/>
      <c r="B59" s="15"/>
      <c r="C59" s="20"/>
      <c r="D59" s="20"/>
    </row>
    <row r="60" spans="1:15" ht="20.25" x14ac:dyDescent="0.25">
      <c r="A60" s="90"/>
      <c r="B60" s="15"/>
      <c r="C60" s="20"/>
      <c r="D60" s="20"/>
    </row>
    <row r="61" spans="1:15" ht="20.25" x14ac:dyDescent="0.25">
      <c r="A61" s="90"/>
      <c r="B61" s="15"/>
      <c r="C61" s="20"/>
      <c r="D61" s="20"/>
    </row>
    <row r="62" spans="1:15" ht="20.25" x14ac:dyDescent="0.25">
      <c r="A62" s="90"/>
      <c r="B62" s="15"/>
      <c r="C62" s="20"/>
      <c r="D62" s="20"/>
    </row>
    <row r="63" spans="1:15" ht="20.25" x14ac:dyDescent="0.25">
      <c r="A63" s="90"/>
      <c r="B63" s="15"/>
      <c r="C63" s="20"/>
      <c r="D63" s="20"/>
    </row>
    <row r="64" spans="1:15" ht="20.25" x14ac:dyDescent="0.25">
      <c r="A64" s="90"/>
      <c r="B64" s="15"/>
      <c r="C64" s="20"/>
      <c r="D64" s="20"/>
    </row>
    <row r="65" spans="1:4" ht="20.25" x14ac:dyDescent="0.25">
      <c r="A65" s="90"/>
      <c r="B65" s="15"/>
      <c r="C65" s="20"/>
      <c r="D65" s="20"/>
    </row>
    <row r="66" spans="1:4" ht="20.25" x14ac:dyDescent="0.25">
      <c r="A66" s="90"/>
      <c r="B66" s="15"/>
      <c r="C66" s="20"/>
      <c r="D66" s="20"/>
    </row>
    <row r="67" spans="1:4" ht="20.25" x14ac:dyDescent="0.25">
      <c r="A67" s="90"/>
      <c r="B67" s="15"/>
      <c r="C67" s="20"/>
      <c r="D67" s="20"/>
    </row>
    <row r="68" spans="1:4" ht="20.25" x14ac:dyDescent="0.25">
      <c r="A68" s="90"/>
      <c r="B68" s="15"/>
      <c r="C68" s="20"/>
      <c r="D68" s="20"/>
    </row>
    <row r="69" spans="1:4" ht="20.25" x14ac:dyDescent="0.25">
      <c r="A69" s="90"/>
      <c r="B69" s="15"/>
      <c r="C69" s="20"/>
      <c r="D69" s="20"/>
    </row>
    <row r="70" spans="1:4" ht="20.25" x14ac:dyDescent="0.25">
      <c r="A70" s="90"/>
      <c r="B70" s="15"/>
      <c r="C70" s="20"/>
      <c r="D70" s="20"/>
    </row>
    <row r="71" spans="1:4" ht="20.25" x14ac:dyDescent="0.25">
      <c r="A71" s="90"/>
      <c r="B71" s="15"/>
      <c r="C71" s="20"/>
      <c r="D71" s="20"/>
    </row>
    <row r="72" spans="1:4" ht="20.25" x14ac:dyDescent="0.25">
      <c r="A72" s="90"/>
      <c r="B72" s="15"/>
      <c r="C72" s="20"/>
      <c r="D72" s="20"/>
    </row>
    <row r="73" spans="1:4" ht="20.25" x14ac:dyDescent="0.25">
      <c r="A73" s="90"/>
      <c r="B73" s="15"/>
      <c r="C73" s="20"/>
      <c r="D73" s="20"/>
    </row>
    <row r="74" spans="1:4" ht="20.25" x14ac:dyDescent="0.25">
      <c r="A74" s="90"/>
      <c r="B74" s="15"/>
      <c r="C74" s="20"/>
      <c r="D74" s="20"/>
    </row>
    <row r="75" spans="1:4" ht="20.25" x14ac:dyDescent="0.25">
      <c r="A75" s="90"/>
      <c r="B75" s="15"/>
      <c r="C75" s="20"/>
      <c r="D75" s="20"/>
    </row>
    <row r="76" spans="1:4" ht="20.25" x14ac:dyDescent="0.25">
      <c r="A76" s="90"/>
      <c r="B76" s="15"/>
      <c r="C76" s="20"/>
      <c r="D76" s="20"/>
    </row>
    <row r="77" spans="1:4" ht="20.25" x14ac:dyDescent="0.25">
      <c r="A77" s="90"/>
      <c r="B77" s="15"/>
      <c r="C77" s="20"/>
      <c r="D77" s="20"/>
    </row>
    <row r="78" spans="1:4" ht="20.25" x14ac:dyDescent="0.25">
      <c r="A78" s="90"/>
      <c r="B78" s="15"/>
      <c r="C78" s="20"/>
      <c r="D78" s="20"/>
    </row>
    <row r="79" spans="1:4" ht="20.25" x14ac:dyDescent="0.25">
      <c r="A79" s="90"/>
      <c r="B79" s="15"/>
      <c r="C79" s="20"/>
      <c r="D79" s="20"/>
    </row>
    <row r="80" spans="1:4" ht="20.25" x14ac:dyDescent="0.25">
      <c r="A80" s="90"/>
      <c r="B80" s="15"/>
      <c r="C80" s="20"/>
      <c r="D80" s="20"/>
    </row>
    <row r="81" spans="1:4" ht="20.25" x14ac:dyDescent="0.25">
      <c r="A81" s="90"/>
      <c r="B81" s="15"/>
      <c r="C81" s="20"/>
      <c r="D81" s="20"/>
    </row>
    <row r="82" spans="1:4" ht="20.25" x14ac:dyDescent="0.25">
      <c r="A82" s="90"/>
      <c r="B82" s="15"/>
      <c r="C82" s="20"/>
      <c r="D82" s="20"/>
    </row>
    <row r="83" spans="1:4" ht="20.25" x14ac:dyDescent="0.25">
      <c r="A83" s="90"/>
      <c r="B83" s="15"/>
      <c r="C83" s="20"/>
      <c r="D83" s="20"/>
    </row>
    <row r="84" spans="1:4" ht="20.25" x14ac:dyDescent="0.25">
      <c r="A84" s="90"/>
      <c r="B84" s="15"/>
      <c r="C84" s="20"/>
      <c r="D84" s="20"/>
    </row>
    <row r="85" spans="1:4" ht="20.25" x14ac:dyDescent="0.25">
      <c r="A85" s="90"/>
      <c r="B85" s="15"/>
      <c r="C85" s="20"/>
      <c r="D85" s="20"/>
    </row>
    <row r="86" spans="1:4" ht="20.25" x14ac:dyDescent="0.25">
      <c r="A86" s="90"/>
      <c r="B86" s="15"/>
      <c r="C86" s="20"/>
      <c r="D86" s="20"/>
    </row>
    <row r="87" spans="1:4" ht="20.25" x14ac:dyDescent="0.25">
      <c r="A87" s="90"/>
      <c r="B87" s="15"/>
      <c r="C87" s="20"/>
      <c r="D87" s="20"/>
    </row>
    <row r="88" spans="1:4" ht="20.25" x14ac:dyDescent="0.25">
      <c r="A88" s="90"/>
      <c r="B88" s="15"/>
      <c r="C88" s="20"/>
      <c r="D88" s="20"/>
    </row>
    <row r="89" spans="1:4" ht="20.25" x14ac:dyDescent="0.25">
      <c r="A89" s="90"/>
      <c r="B89" s="15"/>
      <c r="C89" s="20"/>
      <c r="D89" s="20"/>
    </row>
    <row r="90" spans="1:4" ht="20.25" x14ac:dyDescent="0.25">
      <c r="A90" s="90"/>
      <c r="B90" s="15"/>
      <c r="C90" s="20"/>
      <c r="D90" s="20"/>
    </row>
    <row r="91" spans="1:4" ht="20.25" x14ac:dyDescent="0.25">
      <c r="A91" s="90"/>
      <c r="B91" s="15"/>
      <c r="C91" s="20"/>
      <c r="D91" s="20"/>
    </row>
    <row r="92" spans="1:4" ht="20.25" x14ac:dyDescent="0.25">
      <c r="A92" s="90"/>
      <c r="B92" s="15"/>
      <c r="C92" s="20"/>
      <c r="D92" s="20"/>
    </row>
    <row r="93" spans="1:4" ht="20.25" x14ac:dyDescent="0.25">
      <c r="A93" s="90"/>
      <c r="B93" s="15"/>
      <c r="C93" s="20"/>
      <c r="D93" s="20"/>
    </row>
    <row r="94" spans="1:4" ht="20.25" x14ac:dyDescent="0.25">
      <c r="A94" s="90"/>
      <c r="B94" s="15"/>
      <c r="C94" s="20"/>
      <c r="D94" s="20"/>
    </row>
    <row r="95" spans="1:4" ht="20.25" x14ac:dyDescent="0.25">
      <c r="A95" s="90"/>
      <c r="B95" s="15"/>
      <c r="C95" s="20"/>
      <c r="D95" s="20"/>
    </row>
    <row r="96" spans="1:4" ht="20.25" x14ac:dyDescent="0.25">
      <c r="A96" s="90"/>
      <c r="B96" s="15"/>
      <c r="C96" s="20"/>
      <c r="D96" s="20"/>
    </row>
    <row r="97" spans="1:4" ht="20.25" x14ac:dyDescent="0.25">
      <c r="A97" s="90"/>
      <c r="B97" s="15"/>
      <c r="C97" s="20"/>
      <c r="D97" s="20"/>
    </row>
    <row r="98" spans="1:4" ht="20.25" x14ac:dyDescent="0.25">
      <c r="A98" s="90"/>
      <c r="B98" s="15"/>
      <c r="C98" s="20"/>
      <c r="D98" s="20"/>
    </row>
    <row r="99" spans="1:4" ht="20.25" x14ac:dyDescent="0.25">
      <c r="A99" s="90"/>
      <c r="B99" s="15"/>
      <c r="C99" s="20"/>
      <c r="D99" s="20"/>
    </row>
    <row r="100" spans="1:4" ht="20.25" x14ac:dyDescent="0.25">
      <c r="A100" s="90"/>
      <c r="B100" s="15"/>
      <c r="C100" s="20"/>
      <c r="D100" s="20"/>
    </row>
    <row r="101" spans="1:4" ht="20.25" x14ac:dyDescent="0.25">
      <c r="A101" s="90"/>
      <c r="B101" s="15"/>
      <c r="C101" s="20"/>
      <c r="D101" s="20"/>
    </row>
    <row r="102" spans="1:4" ht="20.25" x14ac:dyDescent="0.25">
      <c r="A102" s="90"/>
      <c r="B102" s="15"/>
      <c r="C102" s="20"/>
      <c r="D102" s="20"/>
    </row>
    <row r="103" spans="1:4" ht="20.25" x14ac:dyDescent="0.25">
      <c r="A103" s="90"/>
      <c r="B103" s="15"/>
      <c r="C103" s="20"/>
      <c r="D103" s="20"/>
    </row>
    <row r="104" spans="1:4" ht="20.25" x14ac:dyDescent="0.25">
      <c r="A104" s="90"/>
      <c r="B104" s="15"/>
      <c r="C104" s="20"/>
      <c r="D104" s="20"/>
    </row>
    <row r="105" spans="1:4" ht="20.25" x14ac:dyDescent="0.25">
      <c r="A105" s="90"/>
      <c r="B105" s="15"/>
      <c r="C105" s="20"/>
      <c r="D105" s="20"/>
    </row>
    <row r="106" spans="1:4" ht="20.25" x14ac:dyDescent="0.25">
      <c r="A106" s="90"/>
      <c r="B106" s="15"/>
      <c r="C106" s="20"/>
      <c r="D106" s="20"/>
    </row>
    <row r="107" spans="1:4" ht="20.25" x14ac:dyDescent="0.25">
      <c r="A107" s="90"/>
      <c r="B107" s="15"/>
      <c r="C107" s="20"/>
      <c r="D107" s="20"/>
    </row>
    <row r="108" spans="1:4" ht="20.25" x14ac:dyDescent="0.25">
      <c r="A108" s="90"/>
      <c r="B108" s="15"/>
      <c r="C108" s="20"/>
      <c r="D108" s="20"/>
    </row>
    <row r="109" spans="1:4" ht="20.25" x14ac:dyDescent="0.25">
      <c r="A109" s="90"/>
      <c r="B109" s="15"/>
      <c r="C109" s="20"/>
      <c r="D109" s="20"/>
    </row>
    <row r="110" spans="1:4" ht="20.25" x14ac:dyDescent="0.25">
      <c r="A110" s="90"/>
      <c r="B110" s="15"/>
      <c r="C110" s="20"/>
      <c r="D110" s="20"/>
    </row>
    <row r="111" spans="1:4" ht="20.25" x14ac:dyDescent="0.25">
      <c r="A111" s="90"/>
      <c r="B111" s="15"/>
      <c r="C111" s="20"/>
      <c r="D111" s="20"/>
    </row>
    <row r="112" spans="1:4" ht="20.25" x14ac:dyDescent="0.25">
      <c r="A112" s="90"/>
      <c r="B112" s="15"/>
      <c r="C112" s="20"/>
      <c r="D112" s="20"/>
    </row>
    <row r="113" spans="1:4" ht="20.25" x14ac:dyDescent="0.25">
      <c r="A113" s="90"/>
      <c r="B113" s="15"/>
      <c r="C113" s="20"/>
      <c r="D113" s="20"/>
    </row>
    <row r="114" spans="1:4" ht="20.25" x14ac:dyDescent="0.25">
      <c r="A114" s="90"/>
      <c r="B114" s="15"/>
      <c r="C114" s="20"/>
      <c r="D114" s="20"/>
    </row>
    <row r="115" spans="1:4" ht="20.25" x14ac:dyDescent="0.25">
      <c r="A115" s="90"/>
      <c r="B115" s="15"/>
      <c r="C115" s="20"/>
      <c r="D115" s="20"/>
    </row>
    <row r="116" spans="1:4" ht="20.25" x14ac:dyDescent="0.25">
      <c r="A116" s="90"/>
      <c r="B116" s="15"/>
      <c r="C116" s="20"/>
      <c r="D116" s="20"/>
    </row>
    <row r="117" spans="1:4" ht="20.25" x14ac:dyDescent="0.25">
      <c r="A117" s="90"/>
      <c r="B117" s="15"/>
      <c r="C117" s="20"/>
      <c r="D117" s="20"/>
    </row>
    <row r="118" spans="1:4" ht="20.25" x14ac:dyDescent="0.25">
      <c r="A118" s="90"/>
      <c r="B118" s="15"/>
      <c r="C118" s="20"/>
      <c r="D118" s="20"/>
    </row>
    <row r="119" spans="1:4" ht="20.25" x14ac:dyDescent="0.25">
      <c r="A119" s="90"/>
      <c r="B119" s="15"/>
      <c r="C119" s="20"/>
      <c r="D119" s="20"/>
    </row>
    <row r="120" spans="1:4" ht="20.25" x14ac:dyDescent="0.25">
      <c r="A120" s="90"/>
      <c r="B120" s="15"/>
      <c r="C120" s="20"/>
      <c r="D120" s="20"/>
    </row>
    <row r="121" spans="1:4" ht="20.25" x14ac:dyDescent="0.25">
      <c r="A121" s="90"/>
      <c r="B121" s="15"/>
      <c r="C121" s="20"/>
      <c r="D121" s="20"/>
    </row>
    <row r="122" spans="1:4" ht="20.25" x14ac:dyDescent="0.25">
      <c r="A122" s="90"/>
      <c r="B122" s="15"/>
      <c r="C122" s="20"/>
      <c r="D122" s="20"/>
    </row>
    <row r="123" spans="1:4" ht="20.25" x14ac:dyDescent="0.25">
      <c r="A123" s="90"/>
      <c r="B123" s="15"/>
      <c r="C123" s="20"/>
      <c r="D123" s="20"/>
    </row>
    <row r="124" spans="1:4" ht="20.25" x14ac:dyDescent="0.25">
      <c r="A124" s="90"/>
      <c r="B124" s="15"/>
      <c r="C124" s="20"/>
      <c r="D124" s="20"/>
    </row>
    <row r="125" spans="1:4" ht="20.25" x14ac:dyDescent="0.25">
      <c r="A125" s="90"/>
      <c r="B125" s="15"/>
      <c r="C125" s="20"/>
      <c r="D125" s="20"/>
    </row>
    <row r="126" spans="1:4" ht="20.25" x14ac:dyDescent="0.25">
      <c r="A126" s="90"/>
      <c r="B126" s="15"/>
      <c r="C126" s="20"/>
      <c r="D126" s="20"/>
    </row>
    <row r="127" spans="1:4" ht="20.25" x14ac:dyDescent="0.25">
      <c r="A127" s="90"/>
      <c r="B127" s="15"/>
      <c r="C127" s="20"/>
      <c r="D127" s="20"/>
    </row>
    <row r="128" spans="1:4" ht="20.25" x14ac:dyDescent="0.25">
      <c r="A128" s="90"/>
      <c r="B128" s="15"/>
      <c r="C128" s="20"/>
      <c r="D128" s="20"/>
    </row>
    <row r="129" spans="1:4" ht="20.25" x14ac:dyDescent="0.25">
      <c r="A129" s="90"/>
      <c r="B129" s="15"/>
      <c r="C129" s="20"/>
      <c r="D129" s="20"/>
    </row>
    <row r="130" spans="1:4" ht="20.25" x14ac:dyDescent="0.25">
      <c r="A130" s="90"/>
      <c r="B130" s="15"/>
      <c r="C130" s="20"/>
      <c r="D130" s="20"/>
    </row>
    <row r="131" spans="1:4" ht="20.25" x14ac:dyDescent="0.25">
      <c r="A131" s="90"/>
      <c r="B131" s="15"/>
      <c r="C131" s="20"/>
      <c r="D131" s="20"/>
    </row>
    <row r="132" spans="1:4" ht="20.25" x14ac:dyDescent="0.25">
      <c r="A132" s="90"/>
      <c r="B132" s="15"/>
      <c r="C132" s="20"/>
      <c r="D132" s="20"/>
    </row>
    <row r="133" spans="1:4" ht="20.25" x14ac:dyDescent="0.25">
      <c r="A133" s="90"/>
      <c r="B133" s="15"/>
      <c r="C133" s="20"/>
      <c r="D133" s="20"/>
    </row>
    <row r="134" spans="1:4" ht="20.25" x14ac:dyDescent="0.25">
      <c r="A134" s="90"/>
      <c r="B134" s="15"/>
      <c r="C134" s="20"/>
      <c r="D134" s="20"/>
    </row>
    <row r="135" spans="1:4" ht="20.25" x14ac:dyDescent="0.25">
      <c r="A135" s="90"/>
      <c r="B135" s="15"/>
      <c r="C135" s="20"/>
      <c r="D135" s="20"/>
    </row>
    <row r="136" spans="1:4" ht="20.25" x14ac:dyDescent="0.25">
      <c r="A136" s="90"/>
      <c r="B136" s="15"/>
      <c r="C136" s="20"/>
      <c r="D136" s="20"/>
    </row>
    <row r="137" spans="1:4" ht="20.25" x14ac:dyDescent="0.25">
      <c r="A137" s="90"/>
      <c r="B137" s="15"/>
      <c r="C137" s="20"/>
      <c r="D137" s="20"/>
    </row>
    <row r="138" spans="1:4" ht="20.25" x14ac:dyDescent="0.25">
      <c r="A138" s="90"/>
      <c r="B138" s="15"/>
      <c r="C138" s="20"/>
      <c r="D138" s="20"/>
    </row>
    <row r="139" spans="1:4" ht="20.25" x14ac:dyDescent="0.25">
      <c r="A139" s="90"/>
      <c r="B139" s="15"/>
      <c r="C139" s="20"/>
      <c r="D139" s="20"/>
    </row>
    <row r="140" spans="1:4" ht="20.25" x14ac:dyDescent="0.25">
      <c r="A140" s="90"/>
      <c r="B140" s="15"/>
      <c r="C140" s="20"/>
      <c r="D140" s="20"/>
    </row>
    <row r="141" spans="1:4" ht="20.25" x14ac:dyDescent="0.25">
      <c r="A141" s="90"/>
      <c r="B141" s="15"/>
      <c r="C141" s="20"/>
      <c r="D141" s="20"/>
    </row>
    <row r="142" spans="1:4" ht="20.25" x14ac:dyDescent="0.25">
      <c r="A142" s="90"/>
      <c r="B142" s="15"/>
      <c r="C142" s="20"/>
      <c r="D142" s="20"/>
    </row>
    <row r="143" spans="1:4" ht="20.25" x14ac:dyDescent="0.25">
      <c r="A143" s="90"/>
      <c r="B143" s="15"/>
      <c r="C143" s="20"/>
      <c r="D143" s="20"/>
    </row>
    <row r="144" spans="1:4" ht="20.25" x14ac:dyDescent="0.25">
      <c r="A144" s="90"/>
      <c r="B144" s="15"/>
      <c r="C144" s="20"/>
      <c r="D144" s="20"/>
    </row>
    <row r="145" spans="1:4" ht="20.25" x14ac:dyDescent="0.25">
      <c r="A145" s="90"/>
      <c r="B145" s="15"/>
      <c r="C145" s="20"/>
      <c r="D145" s="20"/>
    </row>
    <row r="146" spans="1:4" ht="20.25" x14ac:dyDescent="0.25">
      <c r="A146" s="90"/>
      <c r="B146" s="15"/>
      <c r="C146" s="20"/>
      <c r="D146" s="20"/>
    </row>
    <row r="147" spans="1:4" ht="20.25" x14ac:dyDescent="0.25">
      <c r="A147" s="90"/>
      <c r="B147" s="15"/>
      <c r="C147" s="20"/>
      <c r="D147" s="20"/>
    </row>
    <row r="148" spans="1:4" ht="20.25" x14ac:dyDescent="0.25">
      <c r="A148" s="90"/>
      <c r="B148" s="15"/>
      <c r="C148" s="20"/>
      <c r="D148" s="20"/>
    </row>
    <row r="149" spans="1:4" ht="20.25" x14ac:dyDescent="0.25">
      <c r="A149" s="90"/>
      <c r="B149" s="15"/>
      <c r="C149" s="20"/>
      <c r="D149" s="20"/>
    </row>
    <row r="150" spans="1:4" ht="20.25" x14ac:dyDescent="0.25">
      <c r="A150" s="90"/>
      <c r="B150" s="15"/>
      <c r="C150" s="20"/>
      <c r="D150" s="20"/>
    </row>
    <row r="151" spans="1:4" ht="20.25" x14ac:dyDescent="0.25">
      <c r="A151" s="90"/>
      <c r="B151" s="15"/>
      <c r="C151" s="20"/>
      <c r="D151" s="20"/>
    </row>
    <row r="152" spans="1:4" ht="20.25" x14ac:dyDescent="0.25">
      <c r="A152" s="90"/>
      <c r="B152" s="15"/>
      <c r="C152" s="20"/>
      <c r="D152" s="20"/>
    </row>
    <row r="153" spans="1:4" ht="20.25" x14ac:dyDescent="0.25">
      <c r="A153" s="90"/>
      <c r="B153" s="15"/>
      <c r="C153" s="20"/>
      <c r="D153" s="20"/>
    </row>
    <row r="154" spans="1:4" ht="20.25" x14ac:dyDescent="0.25">
      <c r="A154" s="90"/>
      <c r="B154" s="15"/>
      <c r="C154" s="20"/>
      <c r="D154" s="20"/>
    </row>
    <row r="155" spans="1:4" ht="20.25" x14ac:dyDescent="0.25">
      <c r="A155" s="90"/>
      <c r="B155" s="15"/>
      <c r="C155" s="20"/>
      <c r="D155" s="20"/>
    </row>
    <row r="156" spans="1:4" ht="20.25" x14ac:dyDescent="0.25">
      <c r="A156" s="90"/>
      <c r="B156" s="15"/>
      <c r="C156" s="20"/>
      <c r="D156" s="20"/>
    </row>
    <row r="157" spans="1:4" ht="20.25" x14ac:dyDescent="0.25">
      <c r="A157" s="90"/>
      <c r="B157" s="15"/>
      <c r="C157" s="20"/>
      <c r="D157" s="20"/>
    </row>
    <row r="158" spans="1:4" ht="20.25" x14ac:dyDescent="0.25">
      <c r="A158" s="90"/>
      <c r="B158" s="15"/>
      <c r="C158" s="20"/>
      <c r="D158" s="20"/>
    </row>
    <row r="159" spans="1:4" ht="20.25" x14ac:dyDescent="0.25">
      <c r="A159" s="90"/>
      <c r="B159" s="15"/>
      <c r="C159" s="20"/>
      <c r="D159" s="20"/>
    </row>
    <row r="160" spans="1:4" ht="20.25" x14ac:dyDescent="0.25">
      <c r="A160" s="90"/>
      <c r="B160" s="15"/>
      <c r="C160" s="20"/>
      <c r="D160" s="20"/>
    </row>
    <row r="161" spans="1:4" ht="20.25" x14ac:dyDescent="0.25">
      <c r="A161" s="90"/>
      <c r="B161" s="15"/>
      <c r="C161" s="20"/>
      <c r="D161" s="20"/>
    </row>
    <row r="162" spans="1:4" ht="20.25" x14ac:dyDescent="0.25">
      <c r="A162" s="90"/>
      <c r="B162" s="15"/>
      <c r="C162" s="20"/>
      <c r="D162" s="20"/>
    </row>
    <row r="163" spans="1:4" ht="20.25" x14ac:dyDescent="0.25">
      <c r="A163" s="90"/>
      <c r="B163" s="15"/>
      <c r="C163" s="20"/>
      <c r="D163" s="20"/>
    </row>
    <row r="164" spans="1:4" ht="20.25" x14ac:dyDescent="0.25">
      <c r="A164" s="90"/>
      <c r="B164" s="15"/>
      <c r="C164" s="20"/>
      <c r="D164" s="20"/>
    </row>
    <row r="165" spans="1:4" ht="20.25" x14ac:dyDescent="0.25">
      <c r="A165" s="90"/>
      <c r="B165" s="15"/>
      <c r="C165" s="20"/>
      <c r="D165" s="20"/>
    </row>
    <row r="166" spans="1:4" ht="20.25" x14ac:dyDescent="0.25">
      <c r="A166" s="90"/>
      <c r="B166" s="15"/>
      <c r="C166" s="20"/>
      <c r="D166" s="20"/>
    </row>
    <row r="167" spans="1:4" ht="20.25" x14ac:dyDescent="0.25">
      <c r="A167" s="90"/>
      <c r="B167" s="15"/>
      <c r="C167" s="20"/>
      <c r="D167" s="20"/>
    </row>
    <row r="168" spans="1:4" ht="20.25" x14ac:dyDescent="0.25">
      <c r="A168" s="90"/>
      <c r="B168" s="15"/>
      <c r="C168" s="20"/>
      <c r="D168" s="20"/>
    </row>
    <row r="169" spans="1:4" ht="20.25" x14ac:dyDescent="0.25">
      <c r="A169" s="90"/>
      <c r="B169" s="15"/>
      <c r="C169" s="20"/>
      <c r="D169" s="20"/>
    </row>
    <row r="170" spans="1:4" ht="20.25" x14ac:dyDescent="0.25">
      <c r="A170" s="90"/>
      <c r="B170" s="15"/>
      <c r="C170" s="20"/>
      <c r="D170" s="20"/>
    </row>
    <row r="171" spans="1:4" ht="20.25" x14ac:dyDescent="0.25">
      <c r="A171" s="90"/>
      <c r="B171" s="15"/>
      <c r="C171" s="20"/>
      <c r="D171" s="20"/>
    </row>
    <row r="172" spans="1:4" ht="20.25" x14ac:dyDescent="0.25">
      <c r="A172" s="90"/>
      <c r="B172" s="15"/>
      <c r="C172" s="20"/>
      <c r="D172" s="20"/>
    </row>
    <row r="173" spans="1:4" ht="20.25" x14ac:dyDescent="0.25">
      <c r="A173" s="90"/>
      <c r="B173" s="15"/>
      <c r="C173" s="20"/>
      <c r="D173" s="20"/>
    </row>
    <row r="174" spans="1:4" ht="20.25" x14ac:dyDescent="0.25">
      <c r="A174" s="90"/>
      <c r="B174" s="15"/>
      <c r="C174" s="20"/>
      <c r="D174" s="20"/>
    </row>
    <row r="175" spans="1:4" ht="20.25" x14ac:dyDescent="0.25">
      <c r="A175" s="90"/>
      <c r="B175" s="15"/>
      <c r="C175" s="20"/>
      <c r="D175" s="20"/>
    </row>
    <row r="176" spans="1:4" ht="20.25" x14ac:dyDescent="0.25">
      <c r="A176" s="90"/>
      <c r="B176" s="15"/>
      <c r="C176" s="20"/>
      <c r="D176" s="20"/>
    </row>
    <row r="177" spans="1:4" ht="20.25" x14ac:dyDescent="0.25">
      <c r="A177" s="90"/>
      <c r="B177" s="15"/>
      <c r="C177" s="20"/>
      <c r="D177" s="20"/>
    </row>
    <row r="178" spans="1:4" ht="20.25" x14ac:dyDescent="0.25">
      <c r="A178" s="90"/>
      <c r="B178" s="15"/>
      <c r="C178" s="20"/>
      <c r="D178" s="20"/>
    </row>
    <row r="179" spans="1:4" ht="20.25" x14ac:dyDescent="0.25">
      <c r="A179" s="90"/>
      <c r="B179" s="15"/>
      <c r="C179" s="20"/>
      <c r="D179" s="20"/>
    </row>
    <row r="180" spans="1:4" ht="20.25" x14ac:dyDescent="0.25">
      <c r="A180" s="90"/>
      <c r="B180" s="15"/>
      <c r="C180" s="20"/>
      <c r="D180" s="20"/>
    </row>
    <row r="181" spans="1:4" ht="20.25" x14ac:dyDescent="0.25">
      <c r="A181" s="90"/>
      <c r="B181" s="15"/>
      <c r="C181" s="20"/>
      <c r="D181" s="20"/>
    </row>
    <row r="182" spans="1:4" ht="20.25" x14ac:dyDescent="0.25">
      <c r="A182" s="90"/>
      <c r="B182" s="15"/>
      <c r="C182" s="20"/>
      <c r="D182" s="20"/>
    </row>
    <row r="183" spans="1:4" ht="20.25" x14ac:dyDescent="0.25">
      <c r="A183" s="90"/>
      <c r="B183" s="15"/>
      <c r="C183" s="20"/>
      <c r="D183" s="20"/>
    </row>
    <row r="184" spans="1:4" ht="20.25" x14ac:dyDescent="0.25">
      <c r="A184" s="90"/>
      <c r="B184" s="15"/>
      <c r="C184" s="20"/>
      <c r="D184" s="20"/>
    </row>
    <row r="185" spans="1:4" ht="20.25" x14ac:dyDescent="0.25">
      <c r="A185" s="90"/>
      <c r="B185" s="15"/>
      <c r="C185" s="20"/>
      <c r="D185" s="20"/>
    </row>
    <row r="186" spans="1:4" ht="20.25" x14ac:dyDescent="0.25">
      <c r="A186" s="90"/>
      <c r="B186" s="15"/>
      <c r="C186" s="20"/>
      <c r="D186" s="20"/>
    </row>
    <row r="187" spans="1:4" ht="20.25" x14ac:dyDescent="0.25">
      <c r="A187" s="90"/>
      <c r="B187" s="15"/>
      <c r="C187" s="20"/>
      <c r="D187" s="20"/>
    </row>
    <row r="188" spans="1:4" ht="20.25" x14ac:dyDescent="0.25">
      <c r="A188" s="90"/>
      <c r="B188" s="15"/>
      <c r="C188" s="20"/>
      <c r="D188" s="20"/>
    </row>
    <row r="189" spans="1:4" ht="20.25" x14ac:dyDescent="0.25">
      <c r="A189" s="90"/>
      <c r="B189" s="15"/>
      <c r="C189" s="20"/>
      <c r="D189" s="20"/>
    </row>
    <row r="190" spans="1:4" ht="20.25" x14ac:dyDescent="0.25">
      <c r="A190" s="90"/>
      <c r="B190" s="15"/>
      <c r="C190" s="20"/>
      <c r="D190" s="20"/>
    </row>
    <row r="191" spans="1:4" ht="20.25" x14ac:dyDescent="0.25">
      <c r="A191" s="90"/>
      <c r="B191" s="15"/>
      <c r="C191" s="20"/>
      <c r="D191" s="20"/>
    </row>
    <row r="192" spans="1:4" ht="20.25" x14ac:dyDescent="0.25">
      <c r="A192" s="90"/>
      <c r="B192" s="15"/>
      <c r="C192" s="20"/>
      <c r="D192" s="20"/>
    </row>
    <row r="193" spans="1:4" ht="20.25" x14ac:dyDescent="0.25">
      <c r="A193" s="90"/>
      <c r="B193" s="15"/>
      <c r="C193" s="20"/>
      <c r="D193" s="20"/>
    </row>
    <row r="194" spans="1:4" ht="20.25" x14ac:dyDescent="0.25">
      <c r="A194" s="90"/>
      <c r="B194" s="15"/>
      <c r="C194" s="20"/>
      <c r="D194" s="20"/>
    </row>
    <row r="195" spans="1:4" ht="20.25" x14ac:dyDescent="0.25">
      <c r="A195" s="90"/>
      <c r="B195" s="15"/>
      <c r="C195" s="20"/>
      <c r="D195" s="20"/>
    </row>
    <row r="196" spans="1:4" ht="20.25" x14ac:dyDescent="0.25">
      <c r="A196" s="90"/>
      <c r="B196" s="15"/>
      <c r="C196" s="20"/>
      <c r="D196" s="20"/>
    </row>
    <row r="197" spans="1:4" ht="20.25" x14ac:dyDescent="0.25">
      <c r="A197" s="90"/>
      <c r="B197" s="15"/>
      <c r="C197" s="20"/>
      <c r="D197" s="20"/>
    </row>
    <row r="198" spans="1:4" ht="20.25" x14ac:dyDescent="0.25">
      <c r="A198" s="90"/>
      <c r="B198" s="15"/>
      <c r="C198" s="20"/>
      <c r="D198" s="20"/>
    </row>
    <row r="199" spans="1:4" ht="20.25" x14ac:dyDescent="0.25">
      <c r="A199" s="90"/>
      <c r="B199" s="15"/>
      <c r="C199" s="20"/>
      <c r="D199" s="20"/>
    </row>
    <row r="200" spans="1:4" ht="20.25" x14ac:dyDescent="0.25">
      <c r="A200" s="90"/>
      <c r="B200" s="15"/>
      <c r="C200" s="20"/>
      <c r="D200" s="20"/>
    </row>
    <row r="201" spans="1:4" ht="20.25" x14ac:dyDescent="0.25">
      <c r="A201" s="90"/>
      <c r="B201" s="15"/>
      <c r="C201" s="20"/>
      <c r="D201" s="20"/>
    </row>
    <row r="202" spans="1:4" ht="20.25" x14ac:dyDescent="0.25">
      <c r="A202" s="90"/>
      <c r="B202" s="15"/>
      <c r="C202" s="20"/>
      <c r="D202" s="20"/>
    </row>
    <row r="203" spans="1:4" ht="20.25" x14ac:dyDescent="0.25">
      <c r="A203" s="90"/>
      <c r="B203" s="15"/>
      <c r="C203" s="20"/>
      <c r="D203" s="20"/>
    </row>
    <row r="204" spans="1:4" ht="20.25" x14ac:dyDescent="0.25">
      <c r="A204" s="90"/>
      <c r="B204" s="15"/>
      <c r="C204" s="20"/>
      <c r="D204" s="20"/>
    </row>
    <row r="205" spans="1:4" ht="20.25" x14ac:dyDescent="0.25">
      <c r="A205" s="90"/>
      <c r="B205" s="15"/>
      <c r="C205" s="20"/>
      <c r="D205" s="20"/>
    </row>
    <row r="206" spans="1:4" ht="20.25" x14ac:dyDescent="0.25">
      <c r="A206" s="90"/>
      <c r="B206" s="15"/>
      <c r="C206" s="20"/>
      <c r="D206" s="20"/>
    </row>
    <row r="207" spans="1:4" ht="20.25" x14ac:dyDescent="0.25">
      <c r="A207" s="90"/>
      <c r="B207" s="15"/>
      <c r="C207" s="20"/>
      <c r="D207" s="20"/>
    </row>
    <row r="208" spans="1:4" x14ac:dyDescent="0.25">
      <c r="A208" s="70"/>
      <c r="B208" s="15"/>
      <c r="C208" s="15"/>
      <c r="D208" s="15"/>
    </row>
    <row r="209" spans="1:8" ht="20.25" x14ac:dyDescent="0.25">
      <c r="A209" s="70"/>
      <c r="B209" s="16" t="s">
        <v>88</v>
      </c>
      <c r="C209" s="16" t="s">
        <v>144</v>
      </c>
      <c r="D209" s="19" t="s">
        <v>88</v>
      </c>
      <c r="E209" s="19" t="s">
        <v>144</v>
      </c>
    </row>
    <row r="210" spans="1:8" ht="21" x14ac:dyDescent="0.35">
      <c r="A210" s="70"/>
      <c r="B210" s="17" t="s">
        <v>90</v>
      </c>
      <c r="C210" s="17" t="s">
        <v>58</v>
      </c>
      <c r="D210" t="s">
        <v>90</v>
      </c>
      <c r="F210" t="str">
        <f>IF(NOT(ISBLANK(D210)),D210,IF(NOT(ISBLANK(E210)),"     "&amp;E210,FALSE))</f>
        <v>Afectación Económica o presupuestal</v>
      </c>
      <c r="G210" t="s">
        <v>90</v>
      </c>
      <c r="H210" t="str">
        <f>IF(NOT(ISERROR(MATCH(G210,_xlfn.ANCHORARRAY(B221),0))),F223&amp;"Por favor no seleccionar los criterios de impacto",G210)</f>
        <v>❌Por favor no seleccionar los criterios de impacto</v>
      </c>
    </row>
    <row r="211" spans="1:8" ht="21" x14ac:dyDescent="0.35">
      <c r="A211" s="70"/>
      <c r="B211" s="17" t="s">
        <v>90</v>
      </c>
      <c r="C211" s="17" t="s">
        <v>93</v>
      </c>
      <c r="E211" t="s">
        <v>58</v>
      </c>
      <c r="F211" t="str">
        <f t="shared" ref="F211:F221" si="0">IF(NOT(ISBLANK(D211)),D211,IF(NOT(ISBLANK(E211)),"     "&amp;E211,FALSE))</f>
        <v xml:space="preserve">     Afectación menor a 10 SMLMV .</v>
      </c>
    </row>
    <row r="212" spans="1:8" ht="21" x14ac:dyDescent="0.35">
      <c r="A212" s="70"/>
      <c r="B212" s="17" t="s">
        <v>90</v>
      </c>
      <c r="C212" s="17" t="s">
        <v>94</v>
      </c>
      <c r="E212" t="s">
        <v>93</v>
      </c>
      <c r="F212" t="str">
        <f t="shared" si="0"/>
        <v xml:space="preserve">     Entre 10 y 50 SMLMV </v>
      </c>
    </row>
    <row r="213" spans="1:8" ht="21" x14ac:dyDescent="0.35">
      <c r="A213" s="70"/>
      <c r="B213" s="17" t="s">
        <v>90</v>
      </c>
      <c r="C213" s="17" t="s">
        <v>95</v>
      </c>
      <c r="E213" t="s">
        <v>94</v>
      </c>
      <c r="F213" t="str">
        <f t="shared" si="0"/>
        <v xml:space="preserve">     Entre 50 y 100 SMLMV </v>
      </c>
    </row>
    <row r="214" spans="1:8" ht="21" x14ac:dyDescent="0.35">
      <c r="A214" s="70"/>
      <c r="B214" s="17" t="s">
        <v>90</v>
      </c>
      <c r="C214" s="17" t="s">
        <v>96</v>
      </c>
      <c r="E214" t="s">
        <v>95</v>
      </c>
      <c r="F214" t="str">
        <f t="shared" si="0"/>
        <v xml:space="preserve">     Entre 100 y 500 SMLMV </v>
      </c>
    </row>
    <row r="215" spans="1:8" ht="21" x14ac:dyDescent="0.35">
      <c r="A215" s="70"/>
      <c r="B215" s="17" t="s">
        <v>57</v>
      </c>
      <c r="C215" s="17" t="s">
        <v>97</v>
      </c>
      <c r="E215" t="s">
        <v>96</v>
      </c>
      <c r="F215" t="str">
        <f t="shared" si="0"/>
        <v xml:space="preserve">     Mayor a 500 SMLMV </v>
      </c>
    </row>
    <row r="216" spans="1:8" ht="21" x14ac:dyDescent="0.35">
      <c r="A216" s="70"/>
      <c r="B216" s="17" t="s">
        <v>57</v>
      </c>
      <c r="C216" s="17" t="s">
        <v>98</v>
      </c>
      <c r="D216" t="s">
        <v>57</v>
      </c>
      <c r="F216" t="str">
        <f t="shared" si="0"/>
        <v>Pérdida Reputacional</v>
      </c>
    </row>
    <row r="217" spans="1:8" ht="21" x14ac:dyDescent="0.35">
      <c r="A217" s="70"/>
      <c r="B217" s="17" t="s">
        <v>57</v>
      </c>
      <c r="C217" s="17" t="s">
        <v>100</v>
      </c>
      <c r="E217" t="s">
        <v>97</v>
      </c>
      <c r="F217" t="str">
        <f t="shared" si="0"/>
        <v xml:space="preserve">     El riesgo afecta la imagen de alguna área de la organización</v>
      </c>
    </row>
    <row r="218" spans="1:8" ht="21" x14ac:dyDescent="0.35">
      <c r="A218" s="70"/>
      <c r="B218" s="17" t="s">
        <v>57</v>
      </c>
      <c r="C218" s="17" t="s">
        <v>99</v>
      </c>
      <c r="E218" t="s">
        <v>98</v>
      </c>
      <c r="F218" t="str">
        <f t="shared" si="0"/>
        <v xml:space="preserve">     El riesgo afecta la imagen de la entidad internamente, de conocimiento general, nivel interno, de junta dircetiva y accionistas y/o de provedores</v>
      </c>
    </row>
    <row r="219" spans="1:8" ht="21" x14ac:dyDescent="0.35">
      <c r="A219" s="70"/>
      <c r="B219" s="17" t="s">
        <v>57</v>
      </c>
      <c r="C219" s="17" t="s">
        <v>118</v>
      </c>
      <c r="E219" t="s">
        <v>100</v>
      </c>
      <c r="F219" t="str">
        <f t="shared" si="0"/>
        <v xml:space="preserve">     El riesgo afecta la imagen de la entidad con algunos usuarios de relevancia frente al logro de los objetivos</v>
      </c>
    </row>
    <row r="220" spans="1:8" x14ac:dyDescent="0.25">
      <c r="A220" s="70"/>
      <c r="B220" s="18"/>
      <c r="C220" s="18"/>
      <c r="E220" t="s">
        <v>99</v>
      </c>
      <c r="F220" t="str">
        <f t="shared" si="0"/>
        <v xml:space="preserve">     El riesgo afecta la imagen de de la entidad con efecto publicitario sostenido a nivel de sector administrativo, nivel departamental o municipal</v>
      </c>
    </row>
    <row r="221" spans="1:8" x14ac:dyDescent="0.25">
      <c r="A221" s="70"/>
      <c r="B221" s="18" t="str" cm="1">
        <f t="array" ref="B221:B223">_xlfn.UNIQUE(Tabla1[[#All],[Criterios]])</f>
        <v>Criterios</v>
      </c>
      <c r="C221" s="18"/>
      <c r="E221" t="s">
        <v>118</v>
      </c>
      <c r="F221" t="str">
        <f t="shared" si="0"/>
        <v xml:space="preserve">     El riesgo afecta la imagen de la entidad a nivel nacional, con efecto publicitarios sostenible a nivel país</v>
      </c>
    </row>
    <row r="222" spans="1:8" x14ac:dyDescent="0.25">
      <c r="A222" s="70"/>
      <c r="B222" s="18" t="str">
        <v>Afectación Económica o presupuestal</v>
      </c>
      <c r="C222" s="18"/>
    </row>
    <row r="223" spans="1:8" x14ac:dyDescent="0.25">
      <c r="B223" s="18" t="str">
        <v>Pérdida Reputacional</v>
      </c>
      <c r="C223" s="18"/>
      <c r="F223" s="21" t="s">
        <v>146</v>
      </c>
    </row>
    <row r="224" spans="1:8" x14ac:dyDescent="0.25">
      <c r="B224" s="14"/>
      <c r="C224" s="14"/>
      <c r="F224" s="21" t="s">
        <v>147</v>
      </c>
    </row>
    <row r="225" spans="2:4" x14ac:dyDescent="0.25">
      <c r="B225" s="14"/>
      <c r="C225" s="14"/>
    </row>
    <row r="226" spans="2:4" x14ac:dyDescent="0.25">
      <c r="B226" s="14"/>
      <c r="C226" s="14"/>
    </row>
    <row r="227" spans="2:4" x14ac:dyDescent="0.25">
      <c r="B227" s="14"/>
      <c r="C227" s="14"/>
      <c r="D227" s="14"/>
    </row>
    <row r="228" spans="2:4" x14ac:dyDescent="0.25">
      <c r="B228" s="14"/>
      <c r="C228" s="14"/>
      <c r="D228" s="14"/>
    </row>
    <row r="229" spans="2:4" x14ac:dyDescent="0.25">
      <c r="B229" s="14"/>
      <c r="C229" s="14"/>
      <c r="D229" s="14"/>
    </row>
    <row r="230" spans="2:4" x14ac:dyDescent="0.25">
      <c r="B230" s="14"/>
      <c r="C230" s="14"/>
      <c r="D230" s="14"/>
    </row>
    <row r="231" spans="2:4" x14ac:dyDescent="0.25">
      <c r="B231" s="14"/>
      <c r="C231" s="14"/>
      <c r="D231" s="14"/>
    </row>
    <row r="232" spans="2:4" x14ac:dyDescent="0.25">
      <c r="B232" s="14"/>
      <c r="C232" s="14"/>
      <c r="D232" s="14"/>
    </row>
  </sheetData>
  <mergeCells count="1">
    <mergeCell ref="B1:D1"/>
  </mergeCells>
  <dataValidations disablePrompts="1" count="1">
    <dataValidation type="list" allowBlank="1" showInputMessage="1" showErrorMessage="1" sqref="G210" xr:uid="{00000000-0002-0000-0500-000000000000}">
      <formula1>$F$210:$F$221</formula1>
    </dataValidation>
  </dataValidation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B1:F16"/>
  <sheetViews>
    <sheetView workbookViewId="0"/>
  </sheetViews>
  <sheetFormatPr baseColWidth="10" defaultColWidth="14.28515625" defaultRowHeight="12.75" x14ac:dyDescent="0.2"/>
  <cols>
    <col min="1" max="2" width="14.28515625" style="75"/>
    <col min="3" max="3" width="17" style="75" customWidth="1"/>
    <col min="4" max="4" width="14.28515625" style="75"/>
    <col min="5" max="5" width="46" style="75" customWidth="1"/>
    <col min="6" max="16384" width="14.28515625" style="75"/>
  </cols>
  <sheetData>
    <row r="1" spans="2:6" ht="24" customHeight="1" thickBot="1" x14ac:dyDescent="0.25">
      <c r="B1" s="512" t="s">
        <v>78</v>
      </c>
      <c r="C1" s="513"/>
      <c r="D1" s="513"/>
      <c r="E1" s="513"/>
      <c r="F1" s="514"/>
    </row>
    <row r="2" spans="2:6" ht="16.5" thickBot="1" x14ac:dyDescent="0.3">
      <c r="B2" s="76"/>
      <c r="C2" s="76"/>
      <c r="D2" s="76"/>
      <c r="E2" s="76"/>
      <c r="F2" s="76"/>
    </row>
    <row r="3" spans="2:6" ht="16.5" thickBot="1" x14ac:dyDescent="0.25">
      <c r="B3" s="516" t="s">
        <v>64</v>
      </c>
      <c r="C3" s="517"/>
      <c r="D3" s="517"/>
      <c r="E3" s="88" t="s">
        <v>65</v>
      </c>
      <c r="F3" s="89" t="s">
        <v>66</v>
      </c>
    </row>
    <row r="4" spans="2:6" ht="31.5" x14ac:dyDescent="0.2">
      <c r="B4" s="518" t="s">
        <v>67</v>
      </c>
      <c r="C4" s="520" t="s">
        <v>13</v>
      </c>
      <c r="D4" s="77" t="s">
        <v>14</v>
      </c>
      <c r="E4" s="78" t="s">
        <v>68</v>
      </c>
      <c r="F4" s="79">
        <v>0.25</v>
      </c>
    </row>
    <row r="5" spans="2:6" ht="47.25" x14ac:dyDescent="0.2">
      <c r="B5" s="519"/>
      <c r="C5" s="521"/>
      <c r="D5" s="80" t="s">
        <v>15</v>
      </c>
      <c r="E5" s="81" t="s">
        <v>69</v>
      </c>
      <c r="F5" s="82">
        <v>0.15</v>
      </c>
    </row>
    <row r="6" spans="2:6" ht="47.25" x14ac:dyDescent="0.2">
      <c r="B6" s="519"/>
      <c r="C6" s="521"/>
      <c r="D6" s="80" t="s">
        <v>16</v>
      </c>
      <c r="E6" s="81" t="s">
        <v>70</v>
      </c>
      <c r="F6" s="82">
        <v>0.1</v>
      </c>
    </row>
    <row r="7" spans="2:6" ht="63" x14ac:dyDescent="0.2">
      <c r="B7" s="519"/>
      <c r="C7" s="521" t="s">
        <v>17</v>
      </c>
      <c r="D7" s="80" t="s">
        <v>10</v>
      </c>
      <c r="E7" s="81" t="s">
        <v>71</v>
      </c>
      <c r="F7" s="82">
        <v>0.25</v>
      </c>
    </row>
    <row r="8" spans="2:6" ht="31.5" x14ac:dyDescent="0.2">
      <c r="B8" s="519"/>
      <c r="C8" s="521"/>
      <c r="D8" s="80" t="s">
        <v>9</v>
      </c>
      <c r="E8" s="81" t="s">
        <v>72</v>
      </c>
      <c r="F8" s="82">
        <v>0.15</v>
      </c>
    </row>
    <row r="9" spans="2:6" ht="47.25" x14ac:dyDescent="0.2">
      <c r="B9" s="519" t="s">
        <v>161</v>
      </c>
      <c r="C9" s="521" t="s">
        <v>18</v>
      </c>
      <c r="D9" s="80" t="s">
        <v>19</v>
      </c>
      <c r="E9" s="81" t="s">
        <v>73</v>
      </c>
      <c r="F9" s="83" t="s">
        <v>74</v>
      </c>
    </row>
    <row r="10" spans="2:6" ht="63" x14ac:dyDescent="0.2">
      <c r="B10" s="519"/>
      <c r="C10" s="521"/>
      <c r="D10" s="80" t="s">
        <v>20</v>
      </c>
      <c r="E10" s="81" t="s">
        <v>75</v>
      </c>
      <c r="F10" s="83" t="s">
        <v>74</v>
      </c>
    </row>
    <row r="11" spans="2:6" ht="47.25" x14ac:dyDescent="0.2">
      <c r="B11" s="519"/>
      <c r="C11" s="521" t="s">
        <v>21</v>
      </c>
      <c r="D11" s="80" t="s">
        <v>22</v>
      </c>
      <c r="E11" s="81" t="s">
        <v>76</v>
      </c>
      <c r="F11" s="83" t="s">
        <v>74</v>
      </c>
    </row>
    <row r="12" spans="2:6" ht="47.25" x14ac:dyDescent="0.2">
      <c r="B12" s="519"/>
      <c r="C12" s="521"/>
      <c r="D12" s="80" t="s">
        <v>23</v>
      </c>
      <c r="E12" s="81" t="s">
        <v>77</v>
      </c>
      <c r="F12" s="83" t="s">
        <v>74</v>
      </c>
    </row>
    <row r="13" spans="2:6" ht="31.5" x14ac:dyDescent="0.2">
      <c r="B13" s="519"/>
      <c r="C13" s="521" t="s">
        <v>24</v>
      </c>
      <c r="D13" s="80" t="s">
        <v>119</v>
      </c>
      <c r="E13" s="81" t="s">
        <v>122</v>
      </c>
      <c r="F13" s="83" t="s">
        <v>74</v>
      </c>
    </row>
    <row r="14" spans="2:6" ht="32.25" thickBot="1" x14ac:dyDescent="0.25">
      <c r="B14" s="522"/>
      <c r="C14" s="523"/>
      <c r="D14" s="84" t="s">
        <v>120</v>
      </c>
      <c r="E14" s="85" t="s">
        <v>121</v>
      </c>
      <c r="F14" s="86" t="s">
        <v>74</v>
      </c>
    </row>
    <row r="15" spans="2:6" ht="49.5" customHeight="1" x14ac:dyDescent="0.2">
      <c r="B15" s="515" t="s">
        <v>158</v>
      </c>
      <c r="C15" s="515"/>
      <c r="D15" s="515"/>
      <c r="E15" s="515"/>
      <c r="F15" s="515"/>
    </row>
    <row r="16" spans="2:6" ht="27" customHeight="1" x14ac:dyDescent="0.25">
      <c r="B16" s="87"/>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topLeftCell="A4" workbookViewId="0">
      <selection activeCell="B13" sqref="B13:B19"/>
    </sheetView>
  </sheetViews>
  <sheetFormatPr baseColWidth="10" defaultRowHeight="15" x14ac:dyDescent="0.25"/>
  <sheetData>
    <row r="2" spans="2:5" x14ac:dyDescent="0.25">
      <c r="B2" t="s">
        <v>31</v>
      </c>
      <c r="E2" t="s">
        <v>132</v>
      </c>
    </row>
    <row r="3" spans="2:5" x14ac:dyDescent="0.25">
      <c r="B3" t="s">
        <v>32</v>
      </c>
      <c r="E3" t="s">
        <v>131</v>
      </c>
    </row>
    <row r="4" spans="2:5" x14ac:dyDescent="0.25">
      <c r="B4" t="s">
        <v>136</v>
      </c>
      <c r="E4" t="s">
        <v>133</v>
      </c>
    </row>
    <row r="5" spans="2:5" x14ac:dyDescent="0.25">
      <c r="B5" t="s">
        <v>135</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xmlns:xlrd2="http://schemas.microsoft.com/office/spreadsheetml/2017/richdata2" ref="B2:B5">
    <sortCondition ref="B2:B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21"/>
  <sheetViews>
    <sheetView workbookViewId="0">
      <selection activeCell="A19" sqref="A19"/>
    </sheetView>
  </sheetViews>
  <sheetFormatPr baseColWidth="10" defaultColWidth="11.42578125" defaultRowHeight="12.75" x14ac:dyDescent="0.2"/>
  <cols>
    <col min="1" max="1" width="32.85546875" style="1" customWidth="1"/>
    <col min="2" max="16384" width="11.42578125" style="1"/>
  </cols>
  <sheetData>
    <row r="3" spans="1:1" x14ac:dyDescent="0.2">
      <c r="A3" s="2" t="s">
        <v>14</v>
      </c>
    </row>
    <row r="4" spans="1:1" x14ac:dyDescent="0.2">
      <c r="A4" s="2" t="s">
        <v>15</v>
      </c>
    </row>
    <row r="5" spans="1:1" x14ac:dyDescent="0.2">
      <c r="A5" s="2" t="s">
        <v>16</v>
      </c>
    </row>
    <row r="6" spans="1:1" x14ac:dyDescent="0.2">
      <c r="A6" s="2" t="s">
        <v>10</v>
      </c>
    </row>
    <row r="7" spans="1:1" x14ac:dyDescent="0.2">
      <c r="A7" s="2" t="s">
        <v>9</v>
      </c>
    </row>
    <row r="8" spans="1:1" x14ac:dyDescent="0.2">
      <c r="A8" s="2" t="s">
        <v>19</v>
      </c>
    </row>
    <row r="9" spans="1:1" x14ac:dyDescent="0.2">
      <c r="A9" s="2" t="s">
        <v>20</v>
      </c>
    </row>
    <row r="10" spans="1:1" x14ac:dyDescent="0.2">
      <c r="A10" s="2" t="s">
        <v>22</v>
      </c>
    </row>
    <row r="11" spans="1:1" x14ac:dyDescent="0.2">
      <c r="A11" s="2" t="s">
        <v>23</v>
      </c>
    </row>
    <row r="12" spans="1:1" x14ac:dyDescent="0.2">
      <c r="A12" s="2" t="s">
        <v>25</v>
      </c>
    </row>
    <row r="13" spans="1:1" x14ac:dyDescent="0.2">
      <c r="A13" s="2" t="s">
        <v>26</v>
      </c>
    </row>
    <row r="14" spans="1:1" x14ac:dyDescent="0.2">
      <c r="A14" s="2" t="s">
        <v>27</v>
      </c>
    </row>
    <row r="16" spans="1:1" x14ac:dyDescent="0.2">
      <c r="A16" s="2" t="s">
        <v>30</v>
      </c>
    </row>
    <row r="17" spans="1:1" x14ac:dyDescent="0.2">
      <c r="A17" s="2" t="s">
        <v>31</v>
      </c>
    </row>
    <row r="18" spans="1:1" x14ac:dyDescent="0.2">
      <c r="A18" s="2" t="s">
        <v>32</v>
      </c>
    </row>
    <row r="20" spans="1:1" x14ac:dyDescent="0.2">
      <c r="A20" s="2" t="s">
        <v>40</v>
      </c>
    </row>
    <row r="21" spans="1:1" x14ac:dyDescent="0.2">
      <c r="A21" s="2"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Intructivo</vt:lpstr>
      <vt:lpstr>Mapa final</vt:lpstr>
      <vt:lpstr>Matriz Calor Inherente</vt:lpstr>
      <vt:lpstr>Matriz Calor Residual</vt:lpstr>
      <vt:lpstr>Tabla probabilidad</vt:lpstr>
      <vt:lpstr>Tabla Impacto</vt:lpstr>
      <vt:lpstr>Tabla Valoración controles</vt:lpstr>
      <vt:lpstr>Opciones Tratamiento</vt: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SANDRA ANGARITA</cp:lastModifiedBy>
  <cp:lastPrinted>2021-12-07T15:45:48Z</cp:lastPrinted>
  <dcterms:created xsi:type="dcterms:W3CDTF">2020-03-24T23:12:47Z</dcterms:created>
  <dcterms:modified xsi:type="dcterms:W3CDTF">2021-12-20T20:37:43Z</dcterms:modified>
</cp:coreProperties>
</file>