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DA9C0C19-98EE-41E9-BB31-52A7A0F84BCA}"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 r:id="rId11"/>
    <externalReference r:id="rId12"/>
  </externalReferences>
  <calcPr calcId="191029"/>
  <pivotCaches>
    <pivotCache cacheId="0"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 l="1"/>
  <c r="I16" i="1" s="1"/>
  <c r="Q16" i="1"/>
  <c r="X17" i="1" s="1"/>
  <c r="T16" i="1"/>
  <c r="K17" i="1"/>
  <c r="K11" i="1"/>
  <c r="Q11" i="1"/>
  <c r="T11" i="1"/>
  <c r="X16" i="1" l="1"/>
  <c r="Y16" i="1" s="1"/>
  <c r="Z16" i="1" l="1"/>
  <c r="Q12" i="1"/>
  <c r="X12" i="1" s="1"/>
  <c r="Z12" i="1" s="1"/>
  <c r="T12" i="1"/>
  <c r="Q13" i="1"/>
  <c r="T13" i="1"/>
  <c r="Q14" i="1"/>
  <c r="T14" i="1"/>
  <c r="Q15" i="1"/>
  <c r="T15" i="1"/>
  <c r="AB13" i="1" l="1"/>
  <c r="AA13" i="1" s="1"/>
  <c r="X15" i="1"/>
  <c r="Z15" i="1" s="1"/>
  <c r="AB12" i="1"/>
  <c r="AA12" i="1" s="1"/>
  <c r="AB14" i="1"/>
  <c r="AA14" i="1" s="1"/>
  <c r="AB15" i="1"/>
  <c r="AA15" i="1" s="1"/>
  <c r="X13" i="1"/>
  <c r="Z13" i="1" s="1"/>
  <c r="X14" i="1"/>
  <c r="Z14" i="1" s="1"/>
  <c r="Y12" i="1"/>
  <c r="T10" i="1"/>
  <c r="Q10" i="1"/>
  <c r="H10" i="1"/>
  <c r="I10" i="1" s="1"/>
  <c r="K62" i="1"/>
  <c r="K59" i="1"/>
  <c r="K57" i="1"/>
  <c r="K31" i="1"/>
  <c r="K69" i="1"/>
  <c r="K29" i="1"/>
  <c r="K49" i="1"/>
  <c r="K60" i="1"/>
  <c r="K54" i="1"/>
  <c r="K30" i="1"/>
  <c r="K38" i="1"/>
  <c r="K48" i="1"/>
  <c r="K27" i="1"/>
  <c r="K35" i="1"/>
  <c r="K63" i="1"/>
  <c r="K47" i="1"/>
  <c r="K56" i="1"/>
  <c r="K39" i="1"/>
  <c r="K24" i="1"/>
  <c r="K65" i="1"/>
  <c r="K50" i="1"/>
  <c r="K66" i="1"/>
  <c r="K37" i="1"/>
  <c r="K41" i="1"/>
  <c r="K21" i="1"/>
  <c r="K19" i="1"/>
  <c r="K55" i="1"/>
  <c r="K18" i="1"/>
  <c r="K32" i="1"/>
  <c r="K26" i="1"/>
  <c r="K33" i="1"/>
  <c r="K42" i="1"/>
  <c r="K20" i="1"/>
  <c r="K36" i="1"/>
  <c r="K67" i="1"/>
  <c r="K23" i="1"/>
  <c r="K68" i="1"/>
  <c r="K53" i="1"/>
  <c r="K43" i="1"/>
  <c r="K25" i="1"/>
  <c r="K51" i="1"/>
  <c r="K61" i="1"/>
  <c r="K44" i="1"/>
  <c r="K45" i="1"/>
  <c r="AC12" i="1" l="1"/>
  <c r="Y15" i="1"/>
  <c r="AC15" i="1" s="1"/>
  <c r="Y13" i="1"/>
  <c r="AC13" i="1" s="1"/>
  <c r="Y14" i="1"/>
  <c r="AC14"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2" i="1"/>
  <c r="Q47" i="1"/>
  <c r="Q41"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51" i="1"/>
  <c r="Q51" i="1"/>
  <c r="T50" i="1"/>
  <c r="Q50" i="1"/>
  <c r="T49" i="1"/>
  <c r="Q49" i="1"/>
  <c r="T48" i="1"/>
  <c r="Q48" i="1"/>
  <c r="T47" i="1"/>
  <c r="T46" i="1"/>
  <c r="Q46" i="1"/>
  <c r="H46" i="1"/>
  <c r="I46" i="1" s="1"/>
  <c r="T45" i="1"/>
  <c r="Q45" i="1"/>
  <c r="T44" i="1"/>
  <c r="Q44" i="1"/>
  <c r="T43" i="1"/>
  <c r="Q43" i="1"/>
  <c r="T42" i="1"/>
  <c r="Q42" i="1"/>
  <c r="T41" i="1"/>
  <c r="T40" i="1"/>
  <c r="H40" i="1"/>
  <c r="I40" i="1" s="1"/>
  <c r="T39" i="1"/>
  <c r="Q39" i="1"/>
  <c r="T38" i="1"/>
  <c r="Q38" i="1"/>
  <c r="T37" i="1"/>
  <c r="Q37" i="1"/>
  <c r="T36" i="1"/>
  <c r="Q36" i="1"/>
  <c r="T35" i="1"/>
  <c r="Q35" i="1"/>
  <c r="T34" i="1"/>
  <c r="H34" i="1"/>
  <c r="I34" i="1" s="1"/>
  <c r="T33" i="1"/>
  <c r="Q33" i="1"/>
  <c r="T32" i="1"/>
  <c r="Q32" i="1"/>
  <c r="T31" i="1"/>
  <c r="Q31" i="1"/>
  <c r="T30" i="1"/>
  <c r="Q30" i="1"/>
  <c r="T29" i="1"/>
  <c r="Q29" i="1"/>
  <c r="T28" i="1"/>
  <c r="H28" i="1"/>
  <c r="I28" i="1" s="1"/>
  <c r="T27" i="1"/>
  <c r="Q27" i="1"/>
  <c r="T26" i="1"/>
  <c r="Q26" i="1"/>
  <c r="T25" i="1"/>
  <c r="Q25" i="1"/>
  <c r="T24" i="1"/>
  <c r="Q24" i="1"/>
  <c r="T23" i="1"/>
  <c r="Q23" i="1"/>
  <c r="T22" i="1"/>
  <c r="Q22" i="1"/>
  <c r="H22" i="1"/>
  <c r="I22" i="1" s="1"/>
  <c r="T21" i="1"/>
  <c r="Q21" i="1"/>
  <c r="T20" i="1"/>
  <c r="Q20" i="1"/>
  <c r="T19" i="1"/>
  <c r="Q19" i="1"/>
  <c r="T18" i="1"/>
  <c r="Q18" i="1"/>
  <c r="AB50" i="1" l="1"/>
  <c r="AA50" i="1" s="1"/>
  <c r="AB51" i="1"/>
  <c r="AA51" i="1" s="1"/>
  <c r="X64" i="1"/>
  <c r="X58" i="1"/>
  <c r="X52" i="1"/>
  <c r="X46" i="1"/>
  <c r="X50" i="1"/>
  <c r="X51" i="1"/>
  <c r="X40" i="1"/>
  <c r="X34" i="1"/>
  <c r="X28" i="1"/>
  <c r="X22" i="1"/>
  <c r="Y64" i="1" l="1"/>
  <c r="Z64" i="1"/>
  <c r="X65" i="1" s="1"/>
  <c r="Y65" i="1" s="1"/>
  <c r="Y58" i="1"/>
  <c r="Z58" i="1"/>
  <c r="X59" i="1" s="1"/>
  <c r="Z59" i="1" s="1"/>
  <c r="X60" i="1" s="1"/>
  <c r="Y52" i="1"/>
  <c r="Z52" i="1"/>
  <c r="X53" i="1" s="1"/>
  <c r="Z53" i="1" s="1"/>
  <c r="X54" i="1" s="1"/>
  <c r="Y51" i="1"/>
  <c r="Z51" i="1"/>
  <c r="Y50" i="1"/>
  <c r="Z50" i="1"/>
  <c r="Y46" i="1"/>
  <c r="Z46" i="1"/>
  <c r="Y40" i="1"/>
  <c r="Z40" i="1"/>
  <c r="X41" i="1" s="1"/>
  <c r="Z41" i="1" s="1"/>
  <c r="X42" i="1" s="1"/>
  <c r="Y34" i="1"/>
  <c r="Z34" i="1"/>
  <c r="Y28" i="1"/>
  <c r="Z28" i="1"/>
  <c r="X29" i="1" s="1"/>
  <c r="Z29" i="1" s="1"/>
  <c r="X30" i="1" s="1"/>
  <c r="Y30" i="1" s="1"/>
  <c r="Y22" i="1"/>
  <c r="Z22" i="1"/>
  <c r="X23" i="1" s="1"/>
  <c r="Y23" i="1" s="1"/>
  <c r="Y59" i="1" l="1"/>
  <c r="Y53" i="1"/>
  <c r="Z23" i="1"/>
  <c r="X24" i="1" s="1"/>
  <c r="Y24" i="1" s="1"/>
  <c r="Y41" i="1"/>
  <c r="Y29" i="1"/>
  <c r="Y42" i="1"/>
  <c r="Z42" i="1"/>
  <c r="Z60" i="1"/>
  <c r="X61" i="1" s="1"/>
  <c r="Y60" i="1"/>
  <c r="Z54" i="1"/>
  <c r="X55" i="1" s="1"/>
  <c r="Y54" i="1"/>
  <c r="Z65" i="1"/>
  <c r="X66" i="1" s="1"/>
  <c r="X35" i="1"/>
  <c r="X47" i="1"/>
  <c r="X48"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AC50" i="1"/>
  <c r="AC51" i="1"/>
  <c r="Y61" i="1" l="1"/>
  <c r="Z61" i="1"/>
  <c r="Y55" i="1"/>
  <c r="Z55" i="1"/>
  <c r="X56" i="1" s="1"/>
  <c r="Z24" i="1"/>
  <c r="X25" i="1" s="1"/>
  <c r="Z25" i="1" s="1"/>
  <c r="Y48" i="1"/>
  <c r="Z48" i="1"/>
  <c r="X49" i="1" s="1"/>
  <c r="Y66" i="1"/>
  <c r="Z66" i="1"/>
  <c r="X67" i="1" s="1"/>
  <c r="Y47" i="1"/>
  <c r="Z47" i="1"/>
  <c r="X43" i="1"/>
  <c r="Y35" i="1"/>
  <c r="Z35" i="1"/>
  <c r="X36" i="1" s="1"/>
  <c r="Y36" i="1" s="1"/>
  <c r="X32" i="1"/>
  <c r="Y32" i="1" s="1"/>
  <c r="X31" i="1"/>
  <c r="X18" i="1"/>
  <c r="Y18" i="1" s="1"/>
  <c r="Z36" i="1" l="1"/>
  <c r="X37" i="1" s="1"/>
  <c r="Z37" i="1" s="1"/>
  <c r="X38" i="1" s="1"/>
  <c r="Y56" i="1"/>
  <c r="Z56" i="1"/>
  <c r="X57" i="1" s="1"/>
  <c r="X62" i="1"/>
  <c r="X63" i="1"/>
  <c r="Y25" i="1"/>
  <c r="Y43" i="1"/>
  <c r="Z43" i="1"/>
  <c r="X44" i="1" s="1"/>
  <c r="Y44" i="1" s="1"/>
  <c r="Y49" i="1"/>
  <c r="Z49" i="1"/>
  <c r="X26" i="1"/>
  <c r="Z67" i="1"/>
  <c r="Y67" i="1"/>
  <c r="Y31" i="1"/>
  <c r="Z31" i="1"/>
  <c r="Z32" i="1"/>
  <c r="X33" i="1" s="1"/>
  <c r="Z18" i="1"/>
  <c r="X19" i="1" s="1"/>
  <c r="Y19" i="1" s="1"/>
  <c r="Y37" i="1" l="1"/>
  <c r="Y63" i="1"/>
  <c r="Z63" i="1"/>
  <c r="Y62" i="1"/>
  <c r="Z62" i="1"/>
  <c r="Y57" i="1"/>
  <c r="Z57" i="1"/>
  <c r="X68" i="1"/>
  <c r="X69" i="1"/>
  <c r="Z44" i="1"/>
  <c r="X45" i="1" s="1"/>
  <c r="Y45" i="1" s="1"/>
  <c r="Z38" i="1"/>
  <c r="X39" i="1" s="1"/>
  <c r="Y38" i="1"/>
  <c r="Y26" i="1"/>
  <c r="Z26" i="1"/>
  <c r="X27" i="1" s="1"/>
  <c r="Y27" i="1" s="1"/>
  <c r="Y33" i="1"/>
  <c r="Z33" i="1"/>
  <c r="Z19" i="1"/>
  <c r="X20" i="1" s="1"/>
  <c r="Z20" i="1" s="1"/>
  <c r="X21" i="1" s="1"/>
  <c r="X10" i="1"/>
  <c r="Y10" i="1" s="1"/>
  <c r="Y69" i="1" l="1"/>
  <c r="Z69" i="1"/>
  <c r="Y68" i="1"/>
  <c r="Z68" i="1"/>
  <c r="Y39" i="1"/>
  <c r="Z39" i="1"/>
  <c r="Z45" i="1"/>
  <c r="Z27" i="1"/>
  <c r="Y20" i="1"/>
  <c r="Y21" i="1"/>
  <c r="Z21" i="1"/>
  <c r="Z10" i="1" l="1"/>
  <c r="AB29" i="1" l="1"/>
  <c r="AB66" i="1"/>
  <c r="AB59" i="1"/>
  <c r="AB58" i="1"/>
  <c r="AB41" i="1"/>
  <c r="AB53" i="1"/>
  <c r="AB52" i="1"/>
  <c r="AA52" i="1" s="1"/>
  <c r="AB23" i="1"/>
  <c r="AB47" i="1"/>
  <c r="AB46" i="1"/>
  <c r="AA46" i="1" s="1"/>
  <c r="AB35" i="1"/>
  <c r="AA23" i="1" l="1"/>
  <c r="AB24" i="1"/>
  <c r="AC52"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A66" i="1"/>
  <c r="AB67" i="1"/>
  <c r="AB36" i="1"/>
  <c r="AA35" i="1"/>
  <c r="AA41" i="1"/>
  <c r="AB42" i="1"/>
  <c r="AA42" i="1" s="1"/>
  <c r="AB43" i="1"/>
  <c r="V32" i="19"/>
  <c r="P42" i="19"/>
  <c r="J12" i="19"/>
  <c r="J32" i="19"/>
  <c r="AB52" i="19"/>
  <c r="AC46" i="1"/>
  <c r="J22" i="19"/>
  <c r="V22" i="19"/>
  <c r="J52" i="19"/>
  <c r="AH12" i="19"/>
  <c r="J42" i="19"/>
  <c r="AH42" i="19"/>
  <c r="P32" i="19"/>
  <c r="AB12" i="19"/>
  <c r="AH32" i="19"/>
  <c r="AB32" i="19"/>
  <c r="AB42" i="19"/>
  <c r="V42" i="19"/>
  <c r="V12" i="19"/>
  <c r="V52" i="19"/>
  <c r="AB22" i="19"/>
  <c r="AH52" i="19"/>
  <c r="AH22" i="19"/>
  <c r="P22" i="19"/>
  <c r="P12" i="19"/>
  <c r="P52" i="19"/>
  <c r="AB48" i="1"/>
  <c r="AA48" i="1" s="1"/>
  <c r="AB49" i="1"/>
  <c r="AA49" i="1" s="1"/>
  <c r="AA47" i="1"/>
  <c r="AB18" i="1"/>
  <c r="AA53" i="1"/>
  <c r="AB54" i="1"/>
  <c r="AA59" i="1"/>
  <c r="AB60" i="1"/>
  <c r="AA29" i="1"/>
  <c r="AB3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C41" i="1"/>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C48" i="1"/>
  <c r="AD12" i="19"/>
  <c r="AD32" i="19"/>
  <c r="AD22" i="19"/>
  <c r="X52" i="19"/>
  <c r="AD52" i="19"/>
  <c r="L42" i="19"/>
  <c r="R42" i="19"/>
  <c r="AJ21" i="19"/>
  <c r="AD31" i="19"/>
  <c r="R21" i="19"/>
  <c r="AD41" i="19"/>
  <c r="AJ11" i="19"/>
  <c r="AJ51" i="19"/>
  <c r="AC42" i="1"/>
  <c r="L41" i="19"/>
  <c r="AD11" i="19"/>
  <c r="L21" i="19"/>
  <c r="L11" i="19"/>
  <c r="X51" i="19"/>
  <c r="X21" i="19"/>
  <c r="R11" i="19"/>
  <c r="R31" i="19"/>
  <c r="AJ41" i="19"/>
  <c r="L31" i="19"/>
  <c r="R51" i="19"/>
  <c r="X31" i="19"/>
  <c r="X11" i="19"/>
  <c r="X41" i="19"/>
  <c r="AJ31" i="19"/>
  <c r="AD51" i="19"/>
  <c r="R41" i="19"/>
  <c r="AD21" i="19"/>
  <c r="L51" i="19"/>
  <c r="AB19" i="1"/>
  <c r="AA18" i="1"/>
  <c r="AA30" i="1"/>
  <c r="AB31" i="1"/>
  <c r="AA54" i="1"/>
  <c r="AB55" i="1"/>
  <c r="K42" i="19"/>
  <c r="AC32" i="19"/>
  <c r="W42" i="19"/>
  <c r="AI52" i="19"/>
  <c r="K22" i="19"/>
  <c r="Q32" i="19"/>
  <c r="AI12" i="19"/>
  <c r="AC52" i="19"/>
  <c r="Q42" i="19"/>
  <c r="AC42" i="19"/>
  <c r="K12" i="19"/>
  <c r="Q22" i="19"/>
  <c r="W52" i="19"/>
  <c r="AI42" i="19"/>
  <c r="W32" i="19"/>
  <c r="AI22" i="19"/>
  <c r="W12" i="19"/>
  <c r="AI32" i="19"/>
  <c r="AC12" i="19"/>
  <c r="Q12" i="19"/>
  <c r="Q52" i="19"/>
  <c r="AC47" i="1"/>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0" i="1"/>
  <c r="AB61"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AC49" i="1"/>
  <c r="M52" i="19"/>
  <c r="S12" i="19"/>
  <c r="M32" i="19"/>
  <c r="S52" i="19"/>
  <c r="Y52" i="19"/>
  <c r="Y42" i="19"/>
  <c r="AK12" i="19"/>
  <c r="S22" i="19"/>
  <c r="AE12" i="19"/>
  <c r="Y22" i="19"/>
  <c r="S32" i="19"/>
  <c r="AK52" i="19"/>
  <c r="M22" i="19"/>
  <c r="AK32" i="19"/>
  <c r="AE22" i="19"/>
  <c r="AE42" i="19"/>
  <c r="Y32" i="19"/>
  <c r="M42" i="19"/>
  <c r="Y12" i="19"/>
  <c r="AE52" i="19"/>
  <c r="AK22" i="19"/>
  <c r="S42" i="19"/>
  <c r="AA43" i="1"/>
  <c r="AB45" i="1"/>
  <c r="AA45" i="1" s="1"/>
  <c r="AB44" i="1"/>
  <c r="AA44" i="1" s="1"/>
  <c r="AA36" i="1"/>
  <c r="AB37"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R40" i="19" l="1"/>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C44" i="1"/>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C45" i="1"/>
  <c r="AG11" i="19"/>
  <c r="AM41" i="19"/>
  <c r="AA21" i="19"/>
  <c r="AA51" i="19"/>
  <c r="U51" i="19"/>
  <c r="U31" i="19"/>
  <c r="AA11" i="19"/>
  <c r="AG21" i="19"/>
  <c r="O31" i="19"/>
  <c r="AA61" i="1"/>
  <c r="AB62" i="1"/>
  <c r="AA31" i="1"/>
  <c r="AB32" i="1"/>
  <c r="AA32" i="1" s="1"/>
  <c r="AB33" i="1"/>
  <c r="AA33" i="1" s="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AC43" i="1"/>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6" i="1"/>
  <c r="AB57" i="1"/>
  <c r="AA57"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K16" i="1" l="1"/>
  <c r="L16" i="1" s="1"/>
  <c r="K40" i="1"/>
  <c r="L40" i="1" s="1"/>
  <c r="K46" i="1"/>
  <c r="L46" i="1" s="1"/>
  <c r="K10" i="1"/>
  <c r="L10" i="1" s="1"/>
  <c r="K28" i="1"/>
  <c r="L28" i="1" s="1"/>
  <c r="K34" i="1"/>
  <c r="L34" i="1" s="1"/>
  <c r="K64" i="1"/>
  <c r="L64" i="1" s="1"/>
  <c r="K58" i="1"/>
  <c r="L58" i="1" s="1"/>
  <c r="K22" i="1"/>
  <c r="L22" i="1" s="1"/>
  <c r="K52" i="1"/>
  <c r="L52" i="1" s="1"/>
  <c r="Z42" i="18" l="1"/>
  <c r="AF18" i="18"/>
  <c r="T18" i="18"/>
  <c r="Z26" i="18"/>
  <c r="AF34" i="18"/>
  <c r="AL34" i="18"/>
  <c r="AF42" i="18"/>
  <c r="N42" i="18"/>
  <c r="T10" i="18"/>
  <c r="Z18" i="18"/>
  <c r="N58" i="1"/>
  <c r="AL10" i="18"/>
  <c r="AL42" i="18"/>
  <c r="AL26" i="18"/>
  <c r="AF26" i="18"/>
  <c r="N34" i="18"/>
  <c r="Z10" i="18"/>
  <c r="M58" i="1"/>
  <c r="N18" i="18"/>
  <c r="AF10" i="18"/>
  <c r="T26" i="18"/>
  <c r="N26" i="18"/>
  <c r="T34" i="18"/>
  <c r="AL18" i="18"/>
  <c r="T42" i="18"/>
  <c r="N10" i="18"/>
  <c r="Z34" i="18"/>
  <c r="AB38" i="18"/>
  <c r="AB22" i="18"/>
  <c r="P22" i="18"/>
  <c r="V30" i="18"/>
  <c r="AB30" i="18"/>
  <c r="AB14" i="18"/>
  <c r="M10" i="1"/>
  <c r="AB10" i="1" s="1"/>
  <c r="AA10" i="1" s="1"/>
  <c r="AH30" i="18"/>
  <c r="J30" i="18"/>
  <c r="J22" i="18"/>
  <c r="P38" i="18"/>
  <c r="V38" i="18"/>
  <c r="AB6" i="18"/>
  <c r="N10" i="1"/>
  <c r="P14" i="18"/>
  <c r="J38" i="18"/>
  <c r="V22" i="18"/>
  <c r="AH6" i="18"/>
  <c r="V14" i="18"/>
  <c r="V6" i="18"/>
  <c r="J6" i="18"/>
  <c r="AH14" i="18"/>
  <c r="P30" i="18"/>
  <c r="AH38" i="18"/>
  <c r="AH22" i="18"/>
  <c r="J14" i="18"/>
  <c r="P6" i="18"/>
  <c r="AH12" i="18"/>
  <c r="V12" i="18"/>
  <c r="J20" i="18"/>
  <c r="V28" i="18"/>
  <c r="J44" i="18"/>
  <c r="AH44" i="18"/>
  <c r="AB28" i="18"/>
  <c r="P28" i="18"/>
  <c r="AH28" i="18"/>
  <c r="N64" i="1"/>
  <c r="V36" i="18"/>
  <c r="P12" i="18"/>
  <c r="V20" i="18"/>
  <c r="M64" i="1"/>
  <c r="AB64" i="1" s="1"/>
  <c r="AA64" i="1" s="1"/>
  <c r="AH20" i="18"/>
  <c r="AB20" i="18"/>
  <c r="P44" i="18"/>
  <c r="J28" i="18"/>
  <c r="AB12" i="18"/>
  <c r="P20" i="18"/>
  <c r="AB36" i="18"/>
  <c r="P36" i="18"/>
  <c r="J12" i="18"/>
  <c r="AB44" i="18"/>
  <c r="AH36" i="18"/>
  <c r="V44" i="18"/>
  <c r="J36" i="18"/>
  <c r="AH42" i="18"/>
  <c r="V18" i="18"/>
  <c r="AB26" i="18"/>
  <c r="AB34" i="18"/>
  <c r="AH26" i="18"/>
  <c r="AB42" i="18"/>
  <c r="V26" i="18"/>
  <c r="AH18" i="18"/>
  <c r="V42" i="18"/>
  <c r="J34" i="18"/>
  <c r="P26" i="18"/>
  <c r="J10" i="18"/>
  <c r="V10" i="18"/>
  <c r="M46" i="1"/>
  <c r="AB10" i="18"/>
  <c r="J42" i="18"/>
  <c r="J18" i="18"/>
  <c r="P34" i="18"/>
  <c r="N46" i="1"/>
  <c r="AB18" i="18"/>
  <c r="AH34" i="18"/>
  <c r="J26" i="18"/>
  <c r="P10" i="18"/>
  <c r="AH10" i="18"/>
  <c r="V34" i="18"/>
  <c r="P18" i="18"/>
  <c r="P42" i="18"/>
  <c r="R34" i="18"/>
  <c r="X42" i="18"/>
  <c r="L34" i="18"/>
  <c r="AD34" i="18"/>
  <c r="AJ42" i="18"/>
  <c r="AD10" i="18"/>
  <c r="R10" i="18"/>
  <c r="R42" i="18"/>
  <c r="L42" i="18"/>
  <c r="X26" i="18"/>
  <c r="L26" i="18"/>
  <c r="AJ18" i="18"/>
  <c r="X18" i="18"/>
  <c r="N52" i="1"/>
  <c r="AJ26" i="18"/>
  <c r="R18" i="18"/>
  <c r="X34" i="18"/>
  <c r="AJ10" i="18"/>
  <c r="AD26" i="18"/>
  <c r="AD42" i="18"/>
  <c r="AJ34" i="18"/>
  <c r="X10" i="18"/>
  <c r="R26" i="18"/>
  <c r="AD18" i="18"/>
  <c r="M52" i="1"/>
  <c r="L10" i="18"/>
  <c r="L18" i="18"/>
  <c r="M34" i="1"/>
  <c r="AB34" i="1" s="1"/>
  <c r="AA34" i="1" s="1"/>
  <c r="L16" i="18"/>
  <c r="R40" i="18"/>
  <c r="R24" i="18"/>
  <c r="L40" i="18"/>
  <c r="L8" i="18"/>
  <c r="X16" i="18"/>
  <c r="X32" i="18"/>
  <c r="R32" i="18"/>
  <c r="AJ40" i="18"/>
  <c r="AJ16" i="18"/>
  <c r="R16" i="18"/>
  <c r="R8" i="18"/>
  <c r="AD40" i="18"/>
  <c r="AD32" i="18"/>
  <c r="AJ32" i="18"/>
  <c r="AD24" i="18"/>
  <c r="AD8" i="18"/>
  <c r="L24" i="18"/>
  <c r="X40" i="18"/>
  <c r="X24" i="18"/>
  <c r="AJ8" i="18"/>
  <c r="N34" i="1"/>
  <c r="AJ24" i="18"/>
  <c r="L32" i="18"/>
  <c r="AD16" i="18"/>
  <c r="X8" i="18"/>
  <c r="AL40" i="18"/>
  <c r="Z16" i="18"/>
  <c r="T8" i="18"/>
  <c r="T24" i="18"/>
  <c r="AF16" i="18"/>
  <c r="AL24" i="18"/>
  <c r="AF24" i="18"/>
  <c r="T16" i="18"/>
  <c r="AL8" i="18"/>
  <c r="Z32" i="18"/>
  <c r="N8" i="18"/>
  <c r="N32" i="18"/>
  <c r="M40" i="1"/>
  <c r="AB40" i="1" s="1"/>
  <c r="AA40" i="1" s="1"/>
  <c r="N16" i="18"/>
  <c r="N40" i="1"/>
  <c r="Z8" i="18"/>
  <c r="N24" i="18"/>
  <c r="AF32" i="18"/>
  <c r="AF40" i="18"/>
  <c r="Z24" i="18"/>
  <c r="AL16" i="18"/>
  <c r="T32" i="18"/>
  <c r="T40" i="18"/>
  <c r="AL32" i="18"/>
  <c r="Z40" i="18"/>
  <c r="N40" i="18"/>
  <c r="AF8" i="18"/>
  <c r="AF30" i="18"/>
  <c r="T14" i="18"/>
  <c r="Z22" i="18"/>
  <c r="AL38" i="18"/>
  <c r="T30" i="18"/>
  <c r="N14" i="18"/>
  <c r="T38" i="18"/>
  <c r="AL6" i="18"/>
  <c r="T22" i="18"/>
  <c r="Z14" i="18"/>
  <c r="AL14" i="18"/>
  <c r="Z38" i="18"/>
  <c r="N22" i="18"/>
  <c r="AF22" i="18"/>
  <c r="Z6" i="18"/>
  <c r="N6" i="18"/>
  <c r="M22" i="1"/>
  <c r="AB22" i="1" s="1"/>
  <c r="AA22" i="1" s="1"/>
  <c r="AF6" i="18"/>
  <c r="AF14" i="18"/>
  <c r="AF38" i="18"/>
  <c r="N38" i="18"/>
  <c r="N22" i="1"/>
  <c r="AL30" i="18"/>
  <c r="Z30" i="18"/>
  <c r="AL22" i="18"/>
  <c r="N30" i="18"/>
  <c r="T6" i="18"/>
  <c r="J40" i="18"/>
  <c r="J8" i="18"/>
  <c r="AB40" i="18"/>
  <c r="AB32" i="18"/>
  <c r="AH32" i="18"/>
  <c r="AB8" i="18"/>
  <c r="AB24" i="18"/>
  <c r="J16" i="18"/>
  <c r="J24" i="18"/>
  <c r="P32" i="18"/>
  <c r="J32" i="18"/>
  <c r="V24" i="18"/>
  <c r="P8" i="18"/>
  <c r="P24" i="18"/>
  <c r="P16" i="18"/>
  <c r="AH16" i="18"/>
  <c r="P40" i="18"/>
  <c r="V16" i="18"/>
  <c r="V32" i="18"/>
  <c r="N28" i="1"/>
  <c r="M28" i="1"/>
  <c r="AB28" i="1" s="1"/>
  <c r="AA28" i="1" s="1"/>
  <c r="V8" i="18"/>
  <c r="AB16" i="18"/>
  <c r="AH24" i="18"/>
  <c r="V40" i="18"/>
  <c r="AH8" i="18"/>
  <c r="AH40" i="18"/>
  <c r="M16" i="1"/>
  <c r="AB16" i="1" s="1"/>
  <c r="AA16" i="1" s="1"/>
  <c r="N16" i="1"/>
  <c r="AD30" i="18"/>
  <c r="X6" i="18"/>
  <c r="L38" i="18"/>
  <c r="R30" i="18"/>
  <c r="AD14" i="18"/>
  <c r="X22" i="18"/>
  <c r="AJ6" i="18"/>
  <c r="L6" i="18"/>
  <c r="AD6" i="18"/>
  <c r="AD22" i="18"/>
  <c r="X38" i="18"/>
  <c r="R14" i="18"/>
  <c r="AD38" i="18"/>
  <c r="L14" i="18"/>
  <c r="R38" i="18"/>
  <c r="R6" i="18"/>
  <c r="AJ14" i="18"/>
  <c r="X14" i="18"/>
  <c r="X30" i="18"/>
  <c r="L30" i="18"/>
  <c r="L22" i="18"/>
  <c r="AJ38" i="18"/>
  <c r="AJ30" i="18"/>
  <c r="AJ22" i="18"/>
  <c r="R22" i="18"/>
  <c r="V25" i="19" l="1"/>
  <c r="AH15" i="19"/>
  <c r="V45" i="19"/>
  <c r="V35" i="19"/>
  <c r="J15" i="19"/>
  <c r="J55" i="19"/>
  <c r="AB45" i="19"/>
  <c r="AH25" i="19"/>
  <c r="AB55" i="19"/>
  <c r="AH55" i="19"/>
  <c r="AC64" i="1"/>
  <c r="AB15" i="19"/>
  <c r="AB25" i="19"/>
  <c r="P15" i="19"/>
  <c r="P45" i="19"/>
  <c r="J45" i="19"/>
  <c r="V15" i="19"/>
  <c r="P25" i="19"/>
  <c r="J35" i="19"/>
  <c r="P35" i="19"/>
  <c r="AH45" i="19"/>
  <c r="AH35" i="19"/>
  <c r="J25" i="19"/>
  <c r="V55" i="19"/>
  <c r="AB35" i="19"/>
  <c r="P55" i="19"/>
  <c r="AB21" i="19"/>
  <c r="AC40" i="1"/>
  <c r="AB31" i="19"/>
  <c r="V31" i="19"/>
  <c r="V21" i="19"/>
  <c r="AH51" i="19"/>
  <c r="P31" i="19"/>
  <c r="AH41" i="19"/>
  <c r="AB51" i="19"/>
  <c r="AH21" i="19"/>
  <c r="AH31" i="19"/>
  <c r="AH11" i="19"/>
  <c r="J11" i="19"/>
  <c r="J31" i="19"/>
  <c r="P41" i="19"/>
  <c r="P21" i="19"/>
  <c r="AB11" i="19"/>
  <c r="V51" i="19"/>
  <c r="J41" i="19"/>
  <c r="V11" i="19"/>
  <c r="AB41" i="19"/>
  <c r="J21" i="19"/>
  <c r="V41" i="19"/>
  <c r="P51" i="19"/>
  <c r="J51" i="19"/>
  <c r="P11" i="19"/>
  <c r="J39" i="19"/>
  <c r="P9" i="19"/>
  <c r="AH9" i="19"/>
  <c r="P29" i="19"/>
  <c r="J49" i="19"/>
  <c r="V19" i="19"/>
  <c r="J9" i="19"/>
  <c r="AB39" i="19"/>
  <c r="AB9" i="19"/>
  <c r="J29" i="19"/>
  <c r="AB49" i="19"/>
  <c r="P19" i="19"/>
  <c r="AH19" i="19"/>
  <c r="AH49" i="19"/>
  <c r="V39" i="19"/>
  <c r="J19" i="19"/>
  <c r="AB29" i="19"/>
  <c r="V49" i="19"/>
  <c r="AH29" i="19"/>
  <c r="AC28" i="1"/>
  <c r="P39" i="19"/>
  <c r="V9" i="19"/>
  <c r="V29" i="19"/>
  <c r="P49" i="19"/>
  <c r="AH39" i="19"/>
  <c r="AB19" i="19"/>
  <c r="AC16" i="1"/>
  <c r="AH7" i="19"/>
  <c r="V47" i="19"/>
  <c r="V7" i="19"/>
  <c r="P17" i="19"/>
  <c r="AB17" i="19"/>
  <c r="P7" i="19"/>
  <c r="P47" i="19"/>
  <c r="J37" i="19"/>
  <c r="AH37" i="19"/>
  <c r="V17" i="19"/>
  <c r="J7" i="19"/>
  <c r="AH27" i="19"/>
  <c r="J47" i="19"/>
  <c r="AB27" i="19"/>
  <c r="AB37" i="19"/>
  <c r="P27" i="19"/>
  <c r="AH47" i="19"/>
  <c r="V37" i="19"/>
  <c r="AB47" i="19"/>
  <c r="V27" i="19"/>
  <c r="J17" i="19"/>
  <c r="J27" i="19"/>
  <c r="AB7" i="19"/>
  <c r="P37" i="19"/>
  <c r="AH17" i="19"/>
  <c r="J40" i="19"/>
  <c r="V20" i="19"/>
  <c r="J50" i="19"/>
  <c r="P50" i="19"/>
  <c r="J10" i="19"/>
  <c r="V10" i="19"/>
  <c r="V40" i="19"/>
  <c r="V30" i="19"/>
  <c r="AH10" i="19"/>
  <c r="AB40" i="19"/>
  <c r="AB10" i="19"/>
  <c r="AB20" i="19"/>
  <c r="P20" i="19"/>
  <c r="AB30" i="19"/>
  <c r="AH20" i="19"/>
  <c r="P10" i="19"/>
  <c r="P30" i="19"/>
  <c r="AH30" i="19"/>
  <c r="AH50" i="19"/>
  <c r="J20" i="19"/>
  <c r="J30" i="19"/>
  <c r="AB50" i="19"/>
  <c r="V50" i="19"/>
  <c r="AH40" i="19"/>
  <c r="AC34" i="1"/>
  <c r="P40" i="19"/>
  <c r="AB28" i="19"/>
  <c r="V38" i="19"/>
  <c r="AH28" i="19"/>
  <c r="AB38" i="19"/>
  <c r="V48" i="19"/>
  <c r="P8" i="19"/>
  <c r="AC22" i="1"/>
  <c r="P38" i="19"/>
  <c r="AH38" i="19"/>
  <c r="P48" i="19"/>
  <c r="AB18" i="19"/>
  <c r="J8" i="19"/>
  <c r="J18" i="19"/>
  <c r="AH8" i="19"/>
  <c r="AB48" i="19"/>
  <c r="V8" i="19"/>
  <c r="AH48" i="19"/>
  <c r="AH18" i="19"/>
  <c r="V18" i="19"/>
  <c r="J38" i="19"/>
  <c r="P18" i="19"/>
  <c r="J28" i="19"/>
  <c r="J48" i="19"/>
  <c r="V28" i="19"/>
  <c r="AB8" i="19"/>
  <c r="P28" i="19"/>
  <c r="P16" i="19"/>
  <c r="V26" i="19"/>
  <c r="P6" i="19"/>
  <c r="AH36" i="19"/>
  <c r="AH6" i="19"/>
  <c r="P26" i="19"/>
  <c r="V46" i="19"/>
  <c r="V16" i="19"/>
  <c r="AH46" i="19"/>
  <c r="V36" i="19"/>
  <c r="AB46" i="19"/>
  <c r="AC10" i="1"/>
  <c r="AB36" i="19"/>
  <c r="J6" i="19"/>
  <c r="AB6" i="19"/>
  <c r="P46" i="19"/>
  <c r="P36" i="19"/>
  <c r="AB26" i="19"/>
  <c r="J36" i="19"/>
  <c r="AH16" i="19"/>
  <c r="AB16" i="19"/>
  <c r="J26" i="19"/>
  <c r="AH26" i="19"/>
  <c r="V6" i="19"/>
  <c r="J16" i="19"/>
  <c r="J46" i="1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<sst xmlns="http://schemas.openxmlformats.org/spreadsheetml/2006/main" count="432" uniqueCount="261">
  <si>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</si>
  <si>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</si>
  <si>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</si>
  <si>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</si>
  <si>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</si>
  <si>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</si>
  <si>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</si>
  <si>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</si>
  <si>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</si>
  <si>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</si>
  <si>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</si>
  <si>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</si>
  <si>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</si>
  <si>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</si>
  <si>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</si>
  <si>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</si>
  <si>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</si>
  <si>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</si>
  <si>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</si>
  <si>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</si>
  <si>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</si>
  <si>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</si>
  <si>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</si>
  <si>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</si>
  <si>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</si>
  <si>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</si>
  <si>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</si>
  <si>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</si>
  <si>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</si>
  <si>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</si>
  <si>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</si>
  <si>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</si>
  <si>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</si>
  <si>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</si>
  <si>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</si>
  <si>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</si>
  <si>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</si>
  <si>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</si>
  <si>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</si>
  <si>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</si>
  <si>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</si>
  <si>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</si>
  <si>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</si>
  <si>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</si>
  <si>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</si>
  <si>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</si>
  <si>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</si>
  <si>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</si>
  <si>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</si>
  <si>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</si>
  <si>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</si>
  <si>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</si>
  <si>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</si>
  <si>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</si>
  <si>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</si>
  <si>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</si>
  <si>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</si>
  <si>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</si>
  <si>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</si>
  <si>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</si>
  <si>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</si>
  <si>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</si>
  <si>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</si>
  <si>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</si>
  <si>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</si>
  <si>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</si>
  <si>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</si>
  <si>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</si>
  <si>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</si>
  <si>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</si>
  <si>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</si>
  <si>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</si>
  <si>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</si>
  <si>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</si>
  <si>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</si>
  <si>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</si>
  <si>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</si>
  <si>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</si>
  <si>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</si>
  <si>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</si>
  <si>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</si>
  <si>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</si>
  <si>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</si>
  <si>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</si>
  <si>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</si>
  <si>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</si>
  <si>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</si>
  <si>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</si>
  <si>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</si>
  <si>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</si>
  <si>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</si>
  <si>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</si>
  <si>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</si>
  <si>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</si>
  <si>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</si>
  <si>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</si>
  <si>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</si>
  <si>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</si>
  <si>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</si>
  <si>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</si>
  <si>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</si>
  <si>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</si>
  <si>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</si>
  <si>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</si>
  <si>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</si>
  <si>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</si>
  <si>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</si>
  <si>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</si>
  <si>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</si>
  <si>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</si>
  <si>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</si>
  <si>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</si>
  <si>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</si>
  <si>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</si>
  <si>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</si>
  <si>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</si>
  <si>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</si>
  <si>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</si>
  <si>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</si>
  <si>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</si>
  <si>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</si>
  <si>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</si>
  <si>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</si>
  <si>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</si>
  <si>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</si>
  <si>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</si>
  <si>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</si>
  <si>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</si>
  <si>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</si>
  <si>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</si>
  <si>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</si>
  <si>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</si>
  <si>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</si>
  <si>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</si>
  <si>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</si>
  <si>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</si>
  <si>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</si>
  <si>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</si>
  <si>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</si>
  <si>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</si>
  <si>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</si>
  <si>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</si>
  <si>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</si>
  <si>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</si>
  <si>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</si>
  <si>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</si>
  <si>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</si>
  <si>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</si>
  <si>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</si>
  <si>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</si>
  <si>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</si>
  <si>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</si>
  <si>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</si>
  <si>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</si>
  <si>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</si>
  <si>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</si>
  <si>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</si>
  <si>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</si>
  <si>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</si>
  <si>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</si>
  <si>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</si>
  <si>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</si>
  <si>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</si>
  <si>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</si>
  <si>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</si>
  <si>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</si>
  <si>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</si>
  <si>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</si>
  <si>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</si>
  <si>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</si>
  <si>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</si>
  <si>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</si>
  <si>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</si>
  <si>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</si>
  <si>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</si>
  <si>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</si>
  <si>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</si>
  <si>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</si>
  <si>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</si>
  <si>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</si>
  <si>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</si>
  <si>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</si>
  <si>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</si>
  <si>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</si>
  <si>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</si>
  <si>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</si>
  <si>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</si>
  <si>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</si>
  <si>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</si>
  <si>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</si>
  <si>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</si>
  <si>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</si>
  <si>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</si>
  <si>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</si>
  <si>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</si>
  <si>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</si>
  <si>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</si>
  <si>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</si>
  <si>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</si>
  <si>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</si>
  <si>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</si>
  <si>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</si>
  <si>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</si>
  <si>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</si>
  <si>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</si>
  <si>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</si>
  <si>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</si>
  <si>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</si>
  <si>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</si>
  <si>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</si>
  <si>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</si>
  <si>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</si>
  <si>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</si>
  <si>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El líder del proceso responsable deberá presentar informe a la oficina de Control Interno de acuerdo al control descrito y al plan de acción teniendo en cuenta la fecha de seguimiento.</t>
  </si>
  <si>
    <t>Aprobó:  Luis Ernesto Ramirez Valencia -Director General</t>
  </si>
  <si>
    <t xml:space="preserve">                       Elaboró:  Jhannier Jhoan Jaramillo Tabima - Contratista de Apoyo</t>
  </si>
  <si>
    <t>Gestión Financiera</t>
  </si>
  <si>
    <t>Cumplir con un Presupuesto Proyectado por el Subdirector financiero y probado ante el concejo Municipal mediante acuerdo Municipal , cuyo cumplimiento esta determinado  por unas Metas establecidas por la Entidad  en sus diferente programas y en la optimización de  Recursos en coordinación con las diferentes áreas que lo integran.</t>
  </si>
  <si>
    <t>Inicia con la necesidad de establecer un programa de gestión Administrativa y financiera  el cual es responsabilidad de la institución  y  esta coordinado por la oficina de Subdirección Administrativa y Financiera.</t>
  </si>
  <si>
    <t>Falla técnica del software por falta de mantenimiento del proveedor.</t>
  </si>
  <si>
    <t>Falta de mantenimiento oportuno del aplicativo SIIGO lo que conlleva a la suspención del Registro Contable y Presupuestal.</t>
  </si>
  <si>
    <t>Posibilidad de afectación económica por daños en el aplicativo SIIGO a causa de un mantenimiento oportuno por parte del proveedor lo que altera el proceso del Registo contable y Presupuestal de la institución.</t>
  </si>
  <si>
    <t xml:space="preserve">El jefe del proceso implementará y definirá según cronograma mantenimiento preventivo del aplicativo SIIGO por parte del proveedor con el fín de mitigar la suspención del Registro Contable y Presupuestal de la entidad.     </t>
  </si>
  <si>
    <t>El jefe del proceso contará con personal que pueda hacer seguimiento periodico de la realización del  mantenimiento del aplicativo SIIGO  por parte del Proveedor para la entidad que ayuden a mitigar imprevistos con el registro y presupuesto.</t>
  </si>
  <si>
    <t>Subdirector Administrativo y Financiero, equipo de trabajo</t>
  </si>
  <si>
    <t>agosto 31 / 2021</t>
  </si>
  <si>
    <t>Cuatrimestral</t>
  </si>
  <si>
    <t>El jefe del proceso  definira un cronograma de informes Contables y Financieros a partir de los requerimientos físicos y digitales de los entes de control y partes interesadas con el fin de que se cumpla periodicamente teniendo en cuenta que deberá hacerse seguimiento según conforme a  lo establecido.</t>
  </si>
  <si>
    <t xml:space="preserve">El jefe del proceso establecerá un plan junto con su equipo de trabajo  que permita ejecutarse periodicamente y ayude a mitigar el riesgo para que se logre entregar cumplimidamente  los informes contables y finacieros teniendo en cuenta que deberán de existir agendas de funcionarios para que realicen este tipo  actividades, correos electronicos con ánimo de responder oportunamente así como también cronogramas con el fin de  disminuir las sanciones por parte de los organismos de control.    </t>
  </si>
  <si>
    <t>Negligencia del funcionario, personal no competente por no conocer la planeación de fechas que permitan entregar informes a los organos de control.</t>
  </si>
  <si>
    <t xml:space="preserve">Falta de control y buena planeación con respecto a las actividades según cronograma que pueden aumentar el riesgo de la no entrega a tiempo de informes contables y financieros lo que puede incurrir en sanciones disciplinarias por parte de los organismos de control. </t>
  </si>
  <si>
    <t>Posibilidad de afectación ecónomica y reputacional por falta de planeación de acuerdo a un cronograma que permita presentar en las fechas establecidas los informes contables y financieros a los organismos de control</t>
  </si>
  <si>
    <t xml:space="preserve"> No establecer un Plan de Pagos que este sujeto a lo presupuestado para la vigencia.</t>
  </si>
  <si>
    <t>Falta de cumplimiento con el plan de pagos para con lo demandado en la vigencia lo que puede incurrir en sanciones  ante los Entes de Control -y otros.</t>
  </si>
  <si>
    <t xml:space="preserve">Posibilidad de afectación ecónomica y reputacional causada por el no pago correspondiente de la cuentas por pagar los cuales deben de hacerse de acuerdo a la vigencia estimada.  </t>
  </si>
  <si>
    <t xml:space="preserve">El jefe del proceso junto con el Contador eterno revisarán periodicamente el calendario tributaria con el fin de cruar información para efectuar pagos conociendo la normatividad y ayuden así a mitigar sanciones por parte de los entres de control - y otros que pueden darse de manera desfavorable para la entidad.   </t>
  </si>
  <si>
    <t xml:space="preserve">El jefe del proceso a traves de su equipo de trabajo se encargará de hacer seguimiento permanente de la información diaria que permita realizar los pagos estimados para la vigencia actual. </t>
  </si>
  <si>
    <t xml:space="preserve">Director General,Subdirector Administrativo y Financiero y Tesorero General.  </t>
  </si>
  <si>
    <r>
      <rPr>
        <b/>
        <sz val="17.5"/>
        <color theme="9" tint="-0.249977111117893"/>
        <rFont val="Arial Narrow"/>
        <family val="2"/>
      </rPr>
      <t xml:space="preserve">*Nota: </t>
    </r>
    <r>
      <rPr>
        <sz val="17.5"/>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</si>
  <si>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Omisión, desconocimiento de la Normatividad tributaria, poco manejo del calendario tributario para la vigencia.</t>
  </si>
  <si>
    <t>Falta de manejo y conocimiento de la normatividad tributaria puede incurrir en sanciones por extempraneidad o por no presentar obligaciones tributarias en términos de la ley.</t>
  </si>
  <si>
    <t>Posibilidad de afectación económica y reputacional por la no presentación o presentar extemporaneamente las obligaciones por  falta de conocimiento de la normatividad  para que sea aplicada en cada vigencia.</t>
  </si>
  <si>
    <t xml:space="preserve">El jefe del proceso y el Contador harán seguimiento de acuerdo al periodo establecido dentro del proceso para dar cumplimiento a las obligaciones tributarias.                </t>
  </si>
  <si>
    <t>Subdirector Administrativo y Financiero, Contador Externo</t>
  </si>
  <si>
    <t xml:space="preserve">El jefe del proceso y el Contador Externo establecerán una revisión periodica y permantente de la ley y del calendario tributario con el fin de hacer cruces de información con tesorería para efectuar pagos y así ayuden a  reducir el riesgo de sanción provocada por falta de conocimiento de la normatividad. </t>
  </si>
  <si>
    <t>No cumplimiento de la norma.</t>
  </si>
  <si>
    <t xml:space="preserve">Falta de control de  la norma que puede ocasionar sanciones por parte de los Entes de Control por hallazgos financieros y/o Fiscales. </t>
  </si>
  <si>
    <t>Posibilidad de afectación económica y reputacional por la no presentación de soportes idoneos de las operaciones realizadas en el proceso Financiero, por la no verificación de requisitos, medición y trazabilidad por parte de los funcionarios encargados.</t>
  </si>
  <si>
    <t xml:space="preserve">El jefe del proceso y  su equipo de trabajo harán revisión periodica y constante de la documentación que respalda las operaciones financieras para que se logre mitigar la posibildad de sanciones provocadas por hallazgos financieros o fiscales. </t>
  </si>
  <si>
    <t xml:space="preserve">El jefe del proceso implementará una periodicidad según calendario para que se haga seguimiento y  revisión de la documentación que respalda las operaciones financieras de la entidad. </t>
  </si>
  <si>
    <t xml:space="preserve">Subdirector Administrativo y Financiero, equipo de trabajo. </t>
  </si>
  <si>
    <t>Errores humanos por diligenciamiento por  falta de  capacitación a los empleados en el manejo del Programa.</t>
  </si>
  <si>
    <t>Falta de capacitación de los funcionarios lo que aumenta la demora en los procesos Financieros,  información herrada provocando así sanciones por errores en los informes a entes externos.</t>
  </si>
  <si>
    <t xml:space="preserve">Posibilidad de afectación reputacional por mal diligenciamineto de los informes del PAC ocasionado por la no parametrización del Programa y la falta de capacitación del administrador del Software ,lo que  conlleva a que se cometan errores y se incurran en sanciones impuestas por los entes externos.       </t>
  </si>
  <si>
    <t>El jefe del proceso hará planeación de  forma periodica  junto con su equipo de trabajo para aumentar la capacitación que ayuden a mejorar y reducir tanto  los retrasos  en los procesos Financieros,  información herrada con el fin de mitigar sanciones por errores en los informes a entes externos.</t>
  </si>
  <si>
    <t xml:space="preserve">El jefe del proceso hará revisión periodica para hacer seguimiento a lo que se ha planeado en el control para que se eviten retrasos  en los procesos Financieros y la  información herrada dentro de la entidad. </t>
  </si>
  <si>
    <t>Revisó:  Martha Contreras- Líder del Proceso</t>
  </si>
  <si>
    <t>MAPA DE RIESGOS</t>
  </si>
  <si>
    <t xml:space="preserve">VERSION 5 </t>
  </si>
  <si>
    <t>DICIEMBRE DE 2021</t>
  </si>
  <si>
    <t>GESTION FINANCIERA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</si>
</sst>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4" x14ac:knownFonts="1">
    <font>
      <sz val="11"/>
      <color theme="1"/>
      <name val="Calibri"/>
      <family val="2"/>
      <scheme val="minor"/>
    </font>
    <font>
      <sz val="11"/>
      <name val="Arial Narrow"/>
      <family val="2"/>
    </font>
    <font>
      <sz val="10"/>
      <color rgb="FF000000"/>
      <name val="Arial Narrow"/>
      <family val="2"/>
    </font>
    <font>
      <b/>
      <sz val="11"/>
      <color theme="1"/>
      <name val="Arial Narrow"/>
      <family val="2"/>
    </font>
    <font>
      <sz val="10"/>
      <color theme="1"/>
      <name val="Calibri"/>
      <family val="2"/>
      <scheme val="minor"/>
    </font>
    <font>
      <b/>
      <sz val="11"/>
      <color theme="9" tint="-0.249977111117893"/>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b/>
      <sz val="17.5"/>
      <color theme="1"/>
      <name val="Arial"/>
      <family val="2"/>
    </font>
    <font>
      <sz val="17.5"/>
      <color theme="1"/>
      <name val="Arial Narrow"/>
      <family val="2"/>
    </font>
    <font>
      <sz val="17.5"/>
      <color theme="1"/>
      <name val="Arial"/>
      <family val="2"/>
    </font>
    <font>
      <b/>
      <sz val="17.5"/>
      <color theme="1"/>
      <name val="Arial Narrow"/>
      <family val="2"/>
    </font>
    <font>
      <sz val="17.5"/>
      <name val="Arial Narrow"/>
      <family val="2"/>
    </font>
    <font>
      <sz val="17.5"/>
      <name val="Arial"/>
      <family val="2"/>
    </font>
    <font>
      <b/>
      <sz val="17.5"/>
      <color theme="9" tint="-0.249977111117893"/>
      <name val="Arial Narrow"/>
      <family val="2"/>
    </font>
    <font>
      <sz val="17.5"/>
      <name val="Tahoma"/>
      <family val="2"/>
    </font>
    <font>
      <sz val="18"/>
      <color theme="1"/>
      <name val="Arial"/>
      <family val="2"/>
    </font>
  </fonts>
  <fills count="1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theme="0"/>
      </patternFill>
    </fill>
  </fills>
  <borders count="71">
    <border>
      <left/>
      <right/>
      <top/>
      <bottom/>
      <diagonal/>
    </border>
    <border>
      <left style="dotted">
        <color rgb="FFF79646"/>
      </left>
      <right style="dotted">
        <color rgb="FFF79646"/>
      </right>
      <top style="dotted">
        <color rgb="FFF79646"/>
      </top>
      <bottom style="dotted">
        <color rgb="FFF79646"/>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auto="1"/>
      </top>
      <bottom/>
      <diagonal/>
    </border>
  </borders>
  <cellStyleXfs count="5">
    <xf numFmtId="0" fontId="0" fillId="0" borderId="0"/>
    <xf numFmtId="9" fontId="12" fillId="0" borderId="0" applyFont="0" applyFill="0" applyBorder="0" applyAlignment="0" applyProtection="0"/>
    <xf numFmtId="0" fontId="44" fillId="0" borderId="0"/>
    <xf numFmtId="0" fontId="45" fillId="0" borderId="0"/>
    <xf numFmtId="0" fontId="4" fillId="0" borderId="0"/>
  </cellStyleXfs>
  <cellXfs count="466">
    <xf numFmtId="0" fontId="0" fillId="0" borderId="0" xfId="0"/>
    <xf numFmtId="0" fontId="4" fillId="0" borderId="0" xfId="0" applyFont="1"/>
    <xf numFmtId="0" fontId="2" fillId="0" borderId="1" xfId="0" applyFont="1" applyBorder="1" applyAlignment="1">
      <alignment horizontal="left" vertical="center" wrapText="1" indent="1" readingOrder="1"/>
    </xf>
    <xf numFmtId="0" fontId="6" fillId="0" borderId="0" xfId="0" applyFont="1" applyAlignment="1">
      <alignment horizontal="center" vertical="center" wrapText="1"/>
    </xf>
    <xf numFmtId="0" fontId="7" fillId="6" borderId="0" xfId="0" applyFont="1" applyFill="1" applyAlignment="1">
      <alignment horizontal="center" vertical="center" wrapText="1" readingOrder="1"/>
    </xf>
    <xf numFmtId="0" fontId="8" fillId="5" borderId="2" xfId="0" applyFont="1" applyFill="1" applyBorder="1" applyAlignment="1">
      <alignment horizontal="center" vertical="center" wrapText="1" readingOrder="1"/>
    </xf>
    <xf numFmtId="0" fontId="8" fillId="0" borderId="2" xfId="0" applyFont="1" applyBorder="1" applyAlignment="1">
      <alignment horizontal="justify" vertical="center" wrapText="1" readingOrder="1"/>
    </xf>
    <xf numFmtId="9" fontId="8" fillId="0" borderId="2" xfId="0" applyNumberFormat="1" applyFont="1" applyBorder="1" applyAlignment="1">
      <alignment horizontal="center" vertical="center" wrapText="1" readingOrder="1"/>
    </xf>
    <xf numFmtId="0" fontId="8" fillId="7" borderId="1" xfId="0" applyFont="1" applyFill="1" applyBorder="1" applyAlignment="1">
      <alignment horizontal="center" vertical="center" wrapText="1" readingOrder="1"/>
    </xf>
    <xf numFmtId="0" fontId="8" fillId="0" borderId="1" xfId="0" applyFont="1" applyBorder="1" applyAlignment="1">
      <alignment horizontal="justify" vertical="center" wrapText="1" readingOrder="1"/>
    </xf>
    <xf numFmtId="9" fontId="8" fillId="0" borderId="1" xfId="0" applyNumberFormat="1" applyFont="1" applyBorder="1" applyAlignment="1">
      <alignment horizontal="center" vertical="center" wrapText="1" readingOrder="1"/>
    </xf>
    <xf numFmtId="0" fontId="8" fillId="4" borderId="1" xfId="0" applyFont="1" applyFill="1" applyBorder="1" applyAlignment="1">
      <alignment horizontal="center" vertical="center" wrapText="1" readingOrder="1"/>
    </xf>
    <xf numFmtId="0" fontId="8" fillId="8" borderId="1" xfId="0" applyFont="1" applyFill="1" applyBorder="1" applyAlignment="1">
      <alignment horizontal="center" vertical="center" wrapText="1" readingOrder="1"/>
    </xf>
    <xf numFmtId="0" fontId="9" fillId="9" borderId="1" xfId="0" applyFont="1" applyFill="1" applyBorder="1" applyAlignment="1">
      <alignment horizontal="center" vertical="center" wrapText="1" readingOrder="1"/>
    </xf>
    <xf numFmtId="0" fontId="13" fillId="0" borderId="0" xfId="0" applyFont="1"/>
    <xf numFmtId="0" fontId="11" fillId="0" borderId="0" xfId="0" applyFont="1"/>
    <xf numFmtId="0" fontId="25" fillId="0" borderId="0" xfId="0" applyFont="1" applyFill="1" applyAlignment="1">
      <alignment vertical="center"/>
    </xf>
    <xf numFmtId="0" fontId="26" fillId="0" borderId="0" xfId="0" applyFont="1" applyFill="1"/>
    <xf numFmtId="0" fontId="24" fillId="0" borderId="0" xfId="0" applyFont="1"/>
    <xf numFmtId="0" fontId="0" fillId="0" borderId="0" xfId="0" pivotButton="1"/>
    <xf numFmtId="0" fontId="10" fillId="0" borderId="0" xfId="0" applyFont="1" applyBorder="1" applyAlignment="1">
      <alignment horizontal="justify" vertical="center" wrapText="1" readingOrder="1"/>
    </xf>
    <xf numFmtId="0" fontId="27" fillId="0" borderId="0" xfId="0" applyFont="1"/>
    <xf numFmtId="0" fontId="29" fillId="6" borderId="0" xfId="0" applyFont="1" applyFill="1" applyAlignment="1">
      <alignment horizontal="center" vertical="center" wrapText="1" readingOrder="1"/>
    </xf>
    <xf numFmtId="0" fontId="30" fillId="0" borderId="2" xfId="0" applyFont="1" applyBorder="1" applyAlignment="1">
      <alignment horizontal="justify" vertical="center" wrapText="1" readingOrder="1"/>
    </xf>
    <xf numFmtId="0" fontId="30" fillId="0" borderId="1" xfId="0" applyFont="1" applyBorder="1" applyAlignment="1">
      <alignment horizontal="justify" vertical="center" wrapText="1" readingOrder="1"/>
    </xf>
    <xf numFmtId="0" fontId="30" fillId="5" borderId="2" xfId="0" applyFont="1" applyFill="1" applyBorder="1" applyAlignment="1">
      <alignment horizontal="center" vertical="center" wrapText="1" readingOrder="1"/>
    </xf>
    <xf numFmtId="0" fontId="30" fillId="7" borderId="1" xfId="0" applyFont="1" applyFill="1" applyBorder="1" applyAlignment="1">
      <alignment horizontal="center" vertical="center" wrapText="1" readingOrder="1"/>
    </xf>
    <xf numFmtId="0" fontId="30" fillId="4" borderId="1" xfId="0" applyFont="1" applyFill="1" applyBorder="1" applyAlignment="1">
      <alignment horizontal="center" vertical="center" wrapText="1" readingOrder="1"/>
    </xf>
    <xf numFmtId="0" fontId="30" fillId="8" borderId="1" xfId="0" applyFont="1" applyFill="1" applyBorder="1" applyAlignment="1">
      <alignment horizontal="center" vertical="center" wrapText="1" readingOrder="1"/>
    </xf>
    <xf numFmtId="0" fontId="31" fillId="9" borderId="1" xfId="0" applyFont="1" applyFill="1" applyBorder="1" applyAlignment="1">
      <alignment horizontal="center" vertical="center" wrapText="1" readingOrder="1"/>
    </xf>
    <xf numFmtId="0" fontId="30" fillId="0" borderId="2" xfId="0" applyFont="1" applyBorder="1" applyAlignment="1">
      <alignment horizontal="center" vertical="center" wrapText="1" readingOrder="1"/>
    </xf>
    <xf numFmtId="0" fontId="30" fillId="0" borderId="1" xfId="0" applyFont="1" applyBorder="1" applyAlignment="1">
      <alignment horizontal="center" vertical="center" wrapText="1" readingOrder="1"/>
    </xf>
    <xf numFmtId="0" fontId="17" fillId="11" borderId="3" xfId="0" applyFont="1" applyFill="1" applyBorder="1" applyAlignment="1" applyProtection="1">
      <alignment horizontal="center" vertical="center" wrapText="1" readingOrder="1"/>
      <protection hidden="1"/>
    </xf>
    <xf numFmtId="0" fontId="17" fillId="11" borderId="10" xfId="0" applyFont="1" applyFill="1" applyBorder="1" applyAlignment="1" applyProtection="1">
      <alignment horizontal="center" vertical="center" wrapText="1" readingOrder="1"/>
      <protection hidden="1"/>
    </xf>
    <xf numFmtId="0" fontId="17" fillId="11" borderId="4" xfId="0" applyFont="1" applyFill="1" applyBorder="1" applyAlignment="1" applyProtection="1">
      <alignment horizontal="center" vertical="center" wrapText="1" readingOrder="1"/>
      <protection hidden="1"/>
    </xf>
    <xf numFmtId="0" fontId="17" fillId="12" borderId="3" xfId="0" applyFont="1" applyFill="1" applyBorder="1" applyAlignment="1" applyProtection="1">
      <alignment horizontal="center" wrapText="1" readingOrder="1"/>
      <protection hidden="1"/>
    </xf>
    <xf numFmtId="0" fontId="17" fillId="12" borderId="10" xfId="0" applyFont="1" applyFill="1" applyBorder="1" applyAlignment="1" applyProtection="1">
      <alignment horizontal="center" wrapText="1" readingOrder="1"/>
      <protection hidden="1"/>
    </xf>
    <xf numFmtId="0" fontId="17" fillId="12" borderId="4" xfId="0" applyFont="1" applyFill="1" applyBorder="1" applyAlignment="1" applyProtection="1">
      <alignment horizontal="center" wrapText="1" readingOrder="1"/>
      <protection hidden="1"/>
    </xf>
    <xf numFmtId="0" fontId="17" fillId="11" borderId="5" xfId="0" applyFont="1" applyFill="1" applyBorder="1" applyAlignment="1" applyProtection="1">
      <alignment horizontal="center" vertical="center" wrapText="1" readingOrder="1"/>
      <protection hidden="1"/>
    </xf>
    <xf numFmtId="0" fontId="17" fillId="11" borderId="0" xfId="0" applyFont="1" applyFill="1" applyBorder="1" applyAlignment="1" applyProtection="1">
      <alignment horizontal="center" vertical="center" wrapText="1" readingOrder="1"/>
      <protection hidden="1"/>
    </xf>
    <xf numFmtId="0" fontId="17" fillId="11" borderId="6" xfId="0" applyFont="1" applyFill="1" applyBorder="1" applyAlignment="1" applyProtection="1">
      <alignment horizontal="center" vertical="center" wrapText="1" readingOrder="1"/>
      <protection hidden="1"/>
    </xf>
    <xf numFmtId="0" fontId="17" fillId="12" borderId="5" xfId="0" applyFont="1" applyFill="1" applyBorder="1" applyAlignment="1" applyProtection="1">
      <alignment horizontal="center" wrapText="1" readingOrder="1"/>
      <protection hidden="1"/>
    </xf>
    <xf numFmtId="0" fontId="17" fillId="12" borderId="0" xfId="0" applyFont="1" applyFill="1" applyBorder="1" applyAlignment="1" applyProtection="1">
      <alignment horizontal="center" wrapText="1" readingOrder="1"/>
      <protection hidden="1"/>
    </xf>
    <xf numFmtId="0" fontId="17" fillId="12" borderId="6" xfId="0" applyFont="1" applyFill="1" applyBorder="1" applyAlignment="1" applyProtection="1">
      <alignment horizontal="center" wrapText="1" readingOrder="1"/>
      <protection hidden="1"/>
    </xf>
    <xf numFmtId="0" fontId="17" fillId="11" borderId="0" xfId="0" applyFont="1" applyFill="1" applyAlignment="1" applyProtection="1">
      <alignment horizontal="center" vertical="center" wrapText="1" readingOrder="1"/>
      <protection hidden="1"/>
    </xf>
    <xf numFmtId="0" fontId="17" fillId="11" borderId="7" xfId="0" applyFont="1" applyFill="1" applyBorder="1" applyAlignment="1" applyProtection="1">
      <alignment horizontal="center" vertical="center" wrapText="1" readingOrder="1"/>
      <protection hidden="1"/>
    </xf>
    <xf numFmtId="0" fontId="17" fillId="11" borderId="9" xfId="0" applyFont="1" applyFill="1" applyBorder="1" applyAlignment="1" applyProtection="1">
      <alignment horizontal="center" vertical="center" wrapText="1" readingOrder="1"/>
      <protection hidden="1"/>
    </xf>
    <xf numFmtId="0" fontId="17" fillId="11" borderId="8" xfId="0" applyFont="1" applyFill="1" applyBorder="1" applyAlignment="1" applyProtection="1">
      <alignment horizontal="center" vertical="center" wrapText="1" readingOrder="1"/>
      <protection hidden="1"/>
    </xf>
    <xf numFmtId="0" fontId="17" fillId="12" borderId="7" xfId="0" applyFont="1" applyFill="1" applyBorder="1" applyAlignment="1" applyProtection="1">
      <alignment horizontal="center" wrapText="1" readingOrder="1"/>
      <protection hidden="1"/>
    </xf>
    <xf numFmtId="0" fontId="17" fillId="12" borderId="9" xfId="0" applyFont="1" applyFill="1" applyBorder="1" applyAlignment="1" applyProtection="1">
      <alignment horizontal="center" wrapText="1" readingOrder="1"/>
      <protection hidden="1"/>
    </xf>
    <xf numFmtId="0" fontId="17" fillId="12" borderId="8" xfId="0" applyFont="1" applyFill="1" applyBorder="1" applyAlignment="1" applyProtection="1">
      <alignment horizontal="center" wrapText="1" readingOrder="1"/>
      <protection hidden="1"/>
    </xf>
    <xf numFmtId="0" fontId="17" fillId="13" borderId="3" xfId="0" applyFont="1" applyFill="1" applyBorder="1" applyAlignment="1" applyProtection="1">
      <alignment horizontal="center" wrapText="1" readingOrder="1"/>
      <protection hidden="1"/>
    </xf>
    <xf numFmtId="0" fontId="17" fillId="13" borderId="10" xfId="0" applyFont="1" applyFill="1" applyBorder="1" applyAlignment="1" applyProtection="1">
      <alignment horizontal="center" wrapText="1" readingOrder="1"/>
      <protection hidden="1"/>
    </xf>
    <xf numFmtId="0" fontId="17" fillId="13" borderId="4" xfId="0" applyFont="1" applyFill="1" applyBorder="1" applyAlignment="1" applyProtection="1">
      <alignment horizontal="center" wrapText="1" readingOrder="1"/>
      <protection hidden="1"/>
    </xf>
    <xf numFmtId="0" fontId="17" fillId="13" borderId="5" xfId="0" applyFont="1" applyFill="1" applyBorder="1" applyAlignment="1" applyProtection="1">
      <alignment horizontal="center" wrapText="1" readingOrder="1"/>
      <protection hidden="1"/>
    </xf>
    <xf numFmtId="0" fontId="17" fillId="13" borderId="0" xfId="0" applyFont="1" applyFill="1" applyBorder="1" applyAlignment="1" applyProtection="1">
      <alignment horizontal="center" wrapText="1" readingOrder="1"/>
      <protection hidden="1"/>
    </xf>
    <xf numFmtId="0" fontId="17" fillId="13" borderId="6" xfId="0" applyFont="1" applyFill="1" applyBorder="1" applyAlignment="1" applyProtection="1">
      <alignment horizontal="center" wrapText="1" readingOrder="1"/>
      <protection hidden="1"/>
    </xf>
    <xf numFmtId="0" fontId="17" fillId="13" borderId="7" xfId="0" applyFont="1" applyFill="1" applyBorder="1" applyAlignment="1" applyProtection="1">
      <alignment horizontal="center" wrapText="1" readingOrder="1"/>
      <protection hidden="1"/>
    </xf>
    <xf numFmtId="0" fontId="17" fillId="13" borderId="9" xfId="0" applyFont="1" applyFill="1" applyBorder="1" applyAlignment="1" applyProtection="1">
      <alignment horizontal="center" wrapText="1" readingOrder="1"/>
      <protection hidden="1"/>
    </xf>
    <xf numFmtId="0" fontId="17" fillId="13" borderId="8" xfId="0" applyFont="1" applyFill="1" applyBorder="1" applyAlignment="1" applyProtection="1">
      <alignment horizontal="center" wrapText="1" readingOrder="1"/>
      <protection hidden="1"/>
    </xf>
    <xf numFmtId="0" fontId="17" fillId="5" borderId="3" xfId="0" applyFont="1" applyFill="1" applyBorder="1" applyAlignment="1" applyProtection="1">
      <alignment horizontal="center" wrapText="1" readingOrder="1"/>
      <protection hidden="1"/>
    </xf>
    <xf numFmtId="0" fontId="17" fillId="5" borderId="10" xfId="0" applyFont="1" applyFill="1" applyBorder="1" applyAlignment="1" applyProtection="1">
      <alignment horizontal="center" wrapText="1" readingOrder="1"/>
      <protection hidden="1"/>
    </xf>
    <xf numFmtId="0" fontId="17" fillId="5" borderId="4" xfId="0" applyFont="1" applyFill="1" applyBorder="1" applyAlignment="1" applyProtection="1">
      <alignment horizontal="center" wrapText="1" readingOrder="1"/>
      <protection hidden="1"/>
    </xf>
    <xf numFmtId="0" fontId="17" fillId="5" borderId="5" xfId="0" applyFont="1" applyFill="1" applyBorder="1" applyAlignment="1" applyProtection="1">
      <alignment horizontal="center" wrapText="1" readingOrder="1"/>
      <protection hidden="1"/>
    </xf>
    <xf numFmtId="0" fontId="17" fillId="5" borderId="0" xfId="0" applyFont="1" applyFill="1" applyBorder="1" applyAlignment="1" applyProtection="1">
      <alignment horizontal="center" wrapText="1" readingOrder="1"/>
      <protection hidden="1"/>
    </xf>
    <xf numFmtId="0" fontId="17" fillId="5" borderId="6" xfId="0" applyFont="1" applyFill="1" applyBorder="1" applyAlignment="1" applyProtection="1">
      <alignment horizontal="center" wrapText="1" readingOrder="1"/>
      <protection hidden="1"/>
    </xf>
    <xf numFmtId="0" fontId="17" fillId="5" borderId="7" xfId="0" applyFont="1" applyFill="1" applyBorder="1" applyAlignment="1" applyProtection="1">
      <alignment horizontal="center" wrapText="1" readingOrder="1"/>
      <protection hidden="1"/>
    </xf>
    <xf numFmtId="0" fontId="17" fillId="5" borderId="9" xfId="0" applyFont="1" applyFill="1" applyBorder="1" applyAlignment="1" applyProtection="1">
      <alignment horizontal="center" wrapText="1" readingOrder="1"/>
      <protection hidden="1"/>
    </xf>
    <xf numFmtId="0" fontId="17" fillId="5" borderId="8" xfId="0" applyFont="1" applyFill="1" applyBorder="1" applyAlignment="1" applyProtection="1">
      <alignment horizontal="center" wrapText="1" readingOrder="1"/>
      <protection hidden="1"/>
    </xf>
    <xf numFmtId="0" fontId="21" fillId="13" borderId="10" xfId="0" applyFont="1" applyFill="1" applyBorder="1" applyAlignment="1" applyProtection="1">
      <alignment horizontal="center" wrapText="1" readingOrder="1"/>
      <protection hidden="1"/>
    </xf>
    <xf numFmtId="0" fontId="0" fillId="3" borderId="0" xfId="0" applyFill="1"/>
    <xf numFmtId="0" fontId="46" fillId="3" borderId="37" xfId="2" applyFont="1" applyFill="1" applyBorder="1" applyProtection="1"/>
    <xf numFmtId="0" fontId="46" fillId="3" borderId="38" xfId="2" applyFont="1" applyFill="1" applyBorder="1" applyProtection="1"/>
    <xf numFmtId="0" fontId="46" fillId="3" borderId="39" xfId="2" applyFont="1" applyFill="1" applyBorder="1" applyProtection="1"/>
    <xf numFmtId="0" fontId="14" fillId="3" borderId="0" xfId="0" applyFont="1" applyFill="1" applyAlignment="1">
      <alignment vertical="center"/>
    </xf>
    <xf numFmtId="0" fontId="4" fillId="3" borderId="0" xfId="0" applyFont="1" applyFill="1"/>
    <xf numFmtId="0" fontId="33" fillId="3" borderId="0" xfId="0" applyFont="1" applyFill="1"/>
    <xf numFmtId="0" fontId="34" fillId="3" borderId="20" xfId="0" applyFont="1" applyFill="1" applyBorder="1" applyAlignment="1">
      <alignment horizontal="center" vertical="center" wrapText="1" readingOrder="1"/>
    </xf>
    <xf numFmtId="0" fontId="35" fillId="3" borderId="20" xfId="0" applyFont="1" applyFill="1" applyBorder="1" applyAlignment="1">
      <alignment horizontal="justify" vertical="center" wrapText="1" readingOrder="1"/>
    </xf>
    <xf numFmtId="9" fontId="34" fillId="3" borderId="29" xfId="0" applyNumberFormat="1"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5" fillId="3" borderId="19" xfId="0" applyFont="1" applyFill="1" applyBorder="1" applyAlignment="1">
      <alignment horizontal="justify" vertical="center" wrapText="1" readingOrder="1"/>
    </xf>
    <xf numFmtId="9" fontId="34" fillId="3" borderId="24" xfId="0" applyNumberFormat="1" applyFont="1" applyFill="1" applyBorder="1" applyAlignment="1">
      <alignment horizontal="center" vertical="center" wrapText="1" readingOrder="1"/>
    </xf>
    <xf numFmtId="0" fontId="35" fillId="3" borderId="24"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35" fillId="3" borderId="26" xfId="0" applyFont="1" applyFill="1" applyBorder="1" applyAlignment="1">
      <alignment horizontal="justify" vertical="center" wrapText="1" readingOrder="1"/>
    </xf>
    <xf numFmtId="0" fontId="35" fillId="3" borderId="27" xfId="0" applyFont="1" applyFill="1" applyBorder="1" applyAlignment="1">
      <alignment horizontal="center" vertical="center" wrapText="1" readingOrder="1"/>
    </xf>
    <xf numFmtId="0" fontId="43" fillId="3" borderId="0" xfId="0" applyFont="1" applyFill="1"/>
    <xf numFmtId="0" fontId="34" fillId="15" borderId="31" xfId="0" applyFont="1" applyFill="1" applyBorder="1" applyAlignment="1">
      <alignment horizontal="center" vertical="center" wrapText="1" readingOrder="1"/>
    </xf>
    <xf numFmtId="0" fontId="34" fillId="15" borderId="32" xfId="0" applyFont="1" applyFill="1" applyBorder="1" applyAlignment="1">
      <alignment horizontal="center" vertical="center" wrapText="1" readingOrder="1"/>
    </xf>
    <xf numFmtId="0" fontId="11" fillId="3" borderId="0" xfId="0" applyFont="1" applyFill="1"/>
    <xf numFmtId="0" fontId="28" fillId="3" borderId="0" xfId="0" applyFont="1" applyFill="1" applyAlignment="1">
      <alignment horizontal="center" vertical="center" wrapText="1"/>
    </xf>
    <xf numFmtId="0" fontId="10" fillId="3" borderId="0" xfId="0" applyFont="1" applyFill="1" applyBorder="1" applyAlignment="1">
      <alignment horizontal="justify" vertical="center" wrapText="1" readingOrder="1"/>
    </xf>
    <xf numFmtId="0" fontId="3" fillId="3" borderId="0" xfId="0" applyFont="1" applyFill="1" applyAlignment="1">
      <alignment vertical="center"/>
    </xf>
    <xf numFmtId="0" fontId="13" fillId="3" borderId="0" xfId="0" applyFont="1" applyFill="1"/>
    <xf numFmtId="0" fontId="3" fillId="3" borderId="0" xfId="0" applyFont="1" applyFill="1" applyAlignment="1">
      <alignment horizontal="left" vertical="center"/>
    </xf>
    <xf numFmtId="0" fontId="46" fillId="3" borderId="5" xfId="2" applyFont="1" applyFill="1" applyBorder="1" applyProtection="1"/>
    <xf numFmtId="0" fontId="51" fillId="3" borderId="0" xfId="0" applyFont="1" applyFill="1" applyBorder="1" applyAlignment="1" applyProtection="1">
      <alignment horizontal="left" vertical="center" wrapText="1"/>
    </xf>
    <xf numFmtId="0" fontId="52" fillId="3" borderId="0" xfId="0" applyFont="1" applyFill="1" applyBorder="1" applyAlignment="1" applyProtection="1">
      <alignment horizontal="left" vertical="top" wrapText="1"/>
    </xf>
    <xf numFmtId="0" fontId="46" fillId="3" borderId="0" xfId="2" applyFont="1" applyFill="1" applyBorder="1" applyProtection="1"/>
    <xf numFmtId="0" fontId="46" fillId="3" borderId="6" xfId="2" applyFont="1" applyFill="1" applyBorder="1" applyProtection="1"/>
    <xf numFmtId="0" fontId="46" fillId="3" borderId="7" xfId="2" applyFont="1" applyFill="1" applyBorder="1" applyProtection="1"/>
    <xf numFmtId="0" fontId="46" fillId="3" borderId="9" xfId="2" applyFont="1" applyFill="1" applyBorder="1" applyProtection="1"/>
    <xf numFmtId="0" fontId="46" fillId="3" borderId="8" xfId="2" applyFont="1" applyFill="1" applyBorder="1" applyProtection="1"/>
    <xf numFmtId="0" fontId="50" fillId="3" borderId="0" xfId="2" applyFont="1" applyFill="1" applyBorder="1" applyAlignment="1" applyProtection="1">
      <alignment horizontal="left" vertical="center" wrapText="1"/>
    </xf>
    <xf numFmtId="0" fontId="46" fillId="3" borderId="0" xfId="2" applyFont="1" applyFill="1" applyBorder="1" applyAlignment="1" applyProtection="1">
      <alignment horizontal="left" vertical="center" wrapText="1"/>
    </xf>
    <xf numFmtId="0" fontId="46" fillId="3" borderId="0" xfId="2" quotePrefix="1" applyFont="1" applyFill="1" applyBorder="1" applyAlignment="1" applyProtection="1">
      <alignment horizontal="left" vertical="center" wrapText="1"/>
    </xf>
    <xf numFmtId="0" fontId="46" fillId="3" borderId="6" xfId="2" applyFont="1" applyFill="1" applyBorder="1" applyAlignment="1" applyProtection="1"/>
    <xf numFmtId="0" fontId="48" fillId="3" borderId="5" xfId="2" quotePrefix="1" applyFont="1" applyFill="1" applyBorder="1" applyAlignment="1" applyProtection="1">
      <alignment horizontal="left" vertical="top" wrapText="1"/>
    </xf>
    <xf numFmtId="0" fontId="49" fillId="3" borderId="0" xfId="2" quotePrefix="1" applyFont="1" applyFill="1" applyBorder="1" applyAlignment="1" applyProtection="1">
      <alignment horizontal="left" vertical="top" wrapText="1"/>
    </xf>
    <xf numFmtId="0" fontId="49" fillId="3" borderId="6" xfId="2" quotePrefix="1" applyFont="1" applyFill="1" applyBorder="1" applyAlignment="1" applyProtection="1">
      <alignment horizontal="left" vertical="top" wrapText="1"/>
    </xf>
    <xf numFmtId="0" fontId="56" fillId="0" borderId="0" xfId="0" applyFont="1" applyAlignment="1">
      <alignment wrapText="1"/>
    </xf>
    <xf numFmtId="0" fontId="57" fillId="3" borderId="62" xfId="0" applyFont="1" applyFill="1" applyBorder="1" applyAlignment="1">
      <alignment horizontal="center" vertical="center" wrapText="1"/>
    </xf>
    <xf numFmtId="0" fontId="57" fillId="3" borderId="64" xfId="0" applyFont="1" applyFill="1" applyBorder="1" applyAlignment="1">
      <alignment horizontal="left" vertical="center" wrapText="1"/>
    </xf>
    <xf numFmtId="0" fontId="57" fillId="3" borderId="64" xfId="0" applyFont="1" applyFill="1" applyBorder="1" applyAlignment="1">
      <alignment horizontal="center" vertical="center" wrapText="1"/>
    </xf>
    <xf numFmtId="0" fontId="57" fillId="3" borderId="64" xfId="0" applyFont="1" applyFill="1" applyBorder="1" applyAlignment="1">
      <alignment wrapText="1"/>
    </xf>
    <xf numFmtId="0" fontId="57" fillId="3" borderId="64" xfId="0" applyFont="1" applyFill="1" applyBorder="1" applyAlignment="1">
      <alignment horizontal="center" wrapText="1"/>
    </xf>
    <xf numFmtId="0" fontId="57" fillId="3" borderId="65" xfId="0" applyFont="1" applyFill="1" applyBorder="1" applyAlignment="1">
      <alignment wrapText="1"/>
    </xf>
    <xf numFmtId="0" fontId="56" fillId="3" borderId="0" xfId="0" applyFont="1" applyFill="1" applyAlignment="1">
      <alignment wrapText="1"/>
    </xf>
    <xf numFmtId="0" fontId="55" fillId="0" borderId="19" xfId="0" applyFont="1" applyFill="1" applyBorder="1" applyAlignment="1">
      <alignment horizontal="center" vertical="center" textRotation="90" wrapText="1"/>
    </xf>
    <xf numFmtId="0" fontId="58" fillId="0" borderId="0" xfId="0" applyFont="1" applyFill="1" applyAlignment="1">
      <alignment horizontal="center" vertical="center" wrapText="1"/>
    </xf>
    <xf numFmtId="0" fontId="57" fillId="0" borderId="19" xfId="0" applyFont="1" applyBorder="1" applyAlignment="1" applyProtection="1">
      <alignment horizontal="center" vertical="center" wrapText="1"/>
    </xf>
    <xf numFmtId="0" fontId="57" fillId="0" borderId="19" xfId="0" applyFont="1" applyBorder="1" applyAlignment="1" applyProtection="1">
      <alignment horizontal="center" vertical="center" wrapText="1"/>
      <protection locked="0"/>
    </xf>
    <xf numFmtId="0" fontId="56" fillId="0" borderId="19" xfId="0" applyFont="1" applyBorder="1" applyAlignment="1" applyProtection="1">
      <alignment horizontal="center" vertical="center" wrapText="1"/>
      <protection locked="0"/>
    </xf>
    <xf numFmtId="0" fontId="56" fillId="3" borderId="19" xfId="0" applyFont="1" applyFill="1" applyBorder="1" applyAlignment="1" applyProtection="1">
      <alignment horizontal="center" vertical="center" wrapText="1"/>
      <protection locked="0"/>
    </xf>
    <xf numFmtId="0" fontId="55" fillId="0" borderId="19" xfId="0" applyFont="1" applyFill="1" applyBorder="1" applyAlignment="1" applyProtection="1">
      <alignment horizontal="center" vertical="center" textRotation="90" wrapText="1"/>
      <protection hidden="1"/>
    </xf>
    <xf numFmtId="9" fontId="57" fillId="0" borderId="19" xfId="0" applyNumberFormat="1" applyFont="1" applyBorder="1" applyAlignment="1" applyProtection="1">
      <alignment horizontal="center" vertical="center" wrapText="1"/>
      <protection hidden="1"/>
    </xf>
    <xf numFmtId="9" fontId="57" fillId="0" borderId="19" xfId="0" applyNumberFormat="1" applyFont="1" applyBorder="1" applyAlignment="1" applyProtection="1">
      <alignment horizontal="center" vertical="center" wrapText="1"/>
      <protection locked="0"/>
    </xf>
    <xf numFmtId="0" fontId="55" fillId="0" borderId="19" xfId="0" applyFont="1" applyBorder="1" applyAlignment="1" applyProtection="1">
      <alignment horizontal="center" vertical="center" textRotation="90" wrapText="1"/>
      <protection hidden="1"/>
    </xf>
    <xf numFmtId="0" fontId="57" fillId="0" borderId="19" xfId="0" applyFont="1" applyBorder="1" applyAlignment="1" applyProtection="1">
      <alignment horizontal="center" vertical="center" wrapText="1"/>
      <protection hidden="1"/>
    </xf>
    <xf numFmtId="0" fontId="57" fillId="0" borderId="19" xfId="0" applyFont="1" applyBorder="1" applyAlignment="1" applyProtection="1">
      <alignment horizontal="center" vertical="center" textRotation="90" wrapText="1"/>
      <protection locked="0"/>
    </xf>
    <xf numFmtId="164" fontId="57" fillId="0" borderId="19" xfId="1" applyNumberFormat="1" applyFont="1" applyBorder="1" applyAlignment="1">
      <alignment horizontal="center" vertical="center" wrapText="1"/>
    </xf>
    <xf numFmtId="0" fontId="59" fillId="3" borderId="19" xfId="0" applyFont="1" applyFill="1" applyBorder="1" applyAlignment="1" applyProtection="1">
      <alignment horizontal="center" vertical="center" wrapText="1"/>
      <protection locked="0"/>
    </xf>
    <xf numFmtId="14" fontId="56" fillId="0" borderId="19" xfId="0" applyNumberFormat="1" applyFont="1" applyBorder="1" applyAlignment="1" applyProtection="1">
      <alignment horizontal="center" vertical="center"/>
      <protection locked="0"/>
    </xf>
    <xf numFmtId="0" fontId="56" fillId="0" borderId="0" xfId="0" applyFont="1" applyAlignment="1">
      <alignment vertical="center" wrapText="1"/>
    </xf>
    <xf numFmtId="0" fontId="57" fillId="0" borderId="19" xfId="0" applyFont="1" applyBorder="1" applyAlignment="1" applyProtection="1">
      <alignment vertical="center" wrapText="1"/>
    </xf>
    <xf numFmtId="0" fontId="57" fillId="0" borderId="19" xfId="0" applyFont="1" applyBorder="1" applyAlignment="1" applyProtection="1">
      <alignment vertical="center" wrapText="1"/>
      <protection locked="0"/>
    </xf>
    <xf numFmtId="0" fontId="60" fillId="0" borderId="19" xfId="0" applyFont="1" applyBorder="1" applyAlignment="1" applyProtection="1">
      <alignment horizontal="center" vertical="center" wrapText="1"/>
      <protection locked="0"/>
    </xf>
    <xf numFmtId="0" fontId="57" fillId="0" borderId="19" xfId="0" applyFont="1" applyBorder="1" applyAlignment="1" applyProtection="1">
      <alignment vertical="top" wrapText="1"/>
      <protection locked="0"/>
    </xf>
    <xf numFmtId="0" fontId="55" fillId="0" borderId="19" xfId="0" applyFont="1" applyFill="1" applyBorder="1" applyAlignment="1" applyProtection="1">
      <alignment vertical="top" textRotation="90" wrapText="1"/>
      <protection hidden="1"/>
    </xf>
    <xf numFmtId="9" fontId="57" fillId="0" borderId="19" xfId="0" applyNumberFormat="1" applyFont="1" applyBorder="1" applyAlignment="1" applyProtection="1">
      <alignment vertical="top" wrapText="1"/>
      <protection hidden="1"/>
    </xf>
    <xf numFmtId="9" fontId="57" fillId="0" borderId="19" xfId="0" applyNumberFormat="1" applyFont="1" applyBorder="1" applyAlignment="1" applyProtection="1">
      <alignment vertical="top" wrapText="1"/>
      <protection locked="0"/>
    </xf>
    <xf numFmtId="0" fontId="55" fillId="0" borderId="19" xfId="0" applyFont="1" applyBorder="1" applyAlignment="1" applyProtection="1">
      <alignment vertical="top" textRotation="90" wrapText="1"/>
      <protection hidden="1"/>
    </xf>
    <xf numFmtId="0" fontId="57" fillId="0" borderId="19" xfId="0" applyFont="1" applyBorder="1" applyAlignment="1" applyProtection="1">
      <alignment horizontal="center" vertical="top" wrapText="1"/>
    </xf>
    <xf numFmtId="0" fontId="57" fillId="0" borderId="19" xfId="0" applyFont="1" applyBorder="1" applyAlignment="1" applyProtection="1">
      <alignment horizontal="justify" vertical="top" wrapText="1"/>
      <protection locked="0"/>
    </xf>
    <xf numFmtId="0" fontId="57" fillId="0" borderId="19" xfId="0" applyFont="1" applyBorder="1" applyAlignment="1" applyProtection="1">
      <alignment horizontal="center" vertical="top" wrapText="1"/>
      <protection hidden="1"/>
    </xf>
    <xf numFmtId="0" fontId="57" fillId="0" borderId="19" xfId="0" applyFont="1" applyBorder="1" applyAlignment="1" applyProtection="1">
      <alignment horizontal="center" vertical="top" textRotation="90" wrapText="1"/>
      <protection locked="0"/>
    </xf>
    <xf numFmtId="9" fontId="57" fillId="0" borderId="19" xfId="0" applyNumberFormat="1" applyFont="1" applyBorder="1" applyAlignment="1" applyProtection="1">
      <alignment horizontal="center" vertical="top" wrapText="1"/>
      <protection hidden="1"/>
    </xf>
    <xf numFmtId="164" fontId="57" fillId="0" borderId="19" xfId="1" applyNumberFormat="1" applyFont="1" applyBorder="1" applyAlignment="1">
      <alignment horizontal="center" vertical="top" wrapText="1"/>
    </xf>
    <xf numFmtId="0" fontId="55" fillId="0" borderId="19" xfId="0" applyFont="1" applyFill="1" applyBorder="1" applyAlignment="1" applyProtection="1">
      <alignment horizontal="center" vertical="top" textRotation="90" wrapText="1"/>
      <protection hidden="1"/>
    </xf>
    <xf numFmtId="0" fontId="55" fillId="0" borderId="19" xfId="0" applyFont="1" applyBorder="1" applyAlignment="1" applyProtection="1">
      <alignment horizontal="center" vertical="top" textRotation="90" wrapText="1"/>
      <protection hidden="1"/>
    </xf>
    <xf numFmtId="0" fontId="57" fillId="0" borderId="19" xfId="0" applyFont="1" applyBorder="1" applyAlignment="1" applyProtection="1">
      <alignment horizontal="center" vertical="top" wrapText="1"/>
      <protection locked="0"/>
    </xf>
    <xf numFmtId="14" fontId="57" fillId="0" borderId="19" xfId="0" applyNumberFormat="1" applyFont="1" applyBorder="1" applyAlignment="1" applyProtection="1">
      <alignment horizontal="center" vertical="top" wrapText="1"/>
      <protection locked="0"/>
    </xf>
    <xf numFmtId="0" fontId="57" fillId="0" borderId="19" xfId="0" applyFont="1" applyBorder="1" applyAlignment="1" applyProtection="1">
      <alignment vertical="top" wrapText="1"/>
    </xf>
    <xf numFmtId="0" fontId="55" fillId="0" borderId="19" xfId="0" applyFont="1" applyFill="1" applyBorder="1" applyAlignment="1" applyProtection="1">
      <alignment vertical="center" textRotation="90" wrapText="1"/>
      <protection hidden="1"/>
    </xf>
    <xf numFmtId="9" fontId="57" fillId="0" borderId="19" xfId="0" applyNumberFormat="1" applyFont="1" applyBorder="1" applyAlignment="1" applyProtection="1">
      <alignment vertical="center" wrapText="1"/>
      <protection hidden="1"/>
    </xf>
    <xf numFmtId="9" fontId="57" fillId="0" borderId="19" xfId="0" applyNumberFormat="1" applyFont="1" applyBorder="1" applyAlignment="1" applyProtection="1">
      <alignment vertical="center" wrapText="1"/>
      <protection locked="0"/>
    </xf>
    <xf numFmtId="0" fontId="55" fillId="0" borderId="19" xfId="0" applyFont="1" applyBorder="1" applyAlignment="1" applyProtection="1">
      <alignment vertical="center" textRotation="90" wrapText="1"/>
      <protection hidden="1"/>
    </xf>
    <xf numFmtId="0" fontId="60" fillId="0" borderId="19" xfId="0" applyFont="1" applyBorder="1" applyAlignment="1" applyProtection="1">
      <alignment vertical="center" wrapText="1"/>
      <protection locked="0"/>
    </xf>
    <xf numFmtId="0" fontId="57" fillId="0" borderId="19" xfId="0" applyFont="1" applyBorder="1" applyAlignment="1" applyProtection="1">
      <alignment horizontal="justify" vertical="center" wrapText="1"/>
      <protection locked="0"/>
    </xf>
    <xf numFmtId="0" fontId="60" fillId="3" borderId="19" xfId="0" applyFont="1" applyFill="1" applyBorder="1" applyAlignment="1">
      <alignment horizontal="center" wrapText="1"/>
    </xf>
    <xf numFmtId="0" fontId="60" fillId="0" borderId="19" xfId="0" applyFont="1" applyBorder="1" applyAlignment="1">
      <alignment horizontal="center" wrapText="1"/>
    </xf>
    <xf numFmtId="9" fontId="57" fillId="0" borderId="19" xfId="0" applyNumberFormat="1" applyFont="1" applyBorder="1" applyAlignment="1" applyProtection="1">
      <alignment horizontal="center" vertical="top" wrapText="1"/>
      <protection locked="0"/>
    </xf>
    <xf numFmtId="164" fontId="57" fillId="9" borderId="19" xfId="1" applyNumberFormat="1" applyFont="1" applyFill="1" applyBorder="1" applyAlignment="1">
      <alignment horizontal="center" vertical="top" wrapText="1"/>
    </xf>
    <xf numFmtId="0" fontId="60" fillId="0" borderId="19" xfId="0" applyFont="1" applyBorder="1" applyAlignment="1" applyProtection="1">
      <alignment horizontal="center" vertical="top" wrapText="1"/>
      <protection locked="0"/>
    </xf>
    <xf numFmtId="0" fontId="60" fillId="0" borderId="19" xfId="0" applyFont="1" applyBorder="1" applyAlignment="1">
      <alignment wrapText="1"/>
    </xf>
    <xf numFmtId="0" fontId="60" fillId="0" borderId="19" xfId="0" applyFont="1" applyBorder="1" applyAlignment="1" applyProtection="1">
      <alignment vertical="top" wrapText="1"/>
      <protection locked="0"/>
    </xf>
    <xf numFmtId="0" fontId="55" fillId="0" borderId="19" xfId="0" applyFont="1" applyFill="1" applyBorder="1" applyAlignment="1" applyProtection="1">
      <alignment vertical="top" wrapText="1"/>
      <protection hidden="1"/>
    </xf>
    <xf numFmtId="0" fontId="55" fillId="0" borderId="19" xfId="0" applyFont="1" applyBorder="1" applyAlignment="1" applyProtection="1">
      <alignment vertical="top" wrapText="1"/>
      <protection hidden="1"/>
    </xf>
    <xf numFmtId="0" fontId="56" fillId="0" borderId="19" xfId="0" applyFont="1" applyBorder="1" applyAlignment="1" applyProtection="1">
      <alignment horizontal="center" vertical="center" wrapText="1"/>
    </xf>
    <xf numFmtId="0" fontId="59" fillId="0" borderId="19" xfId="0" applyFont="1" applyBorder="1" applyAlignment="1" applyProtection="1">
      <alignment horizontal="center" vertical="center" wrapText="1"/>
      <protection locked="0"/>
    </xf>
    <xf numFmtId="0" fontId="58" fillId="0" borderId="19" xfId="0" applyFont="1" applyFill="1" applyBorder="1" applyAlignment="1" applyProtection="1">
      <alignment horizontal="center" vertical="center" wrapText="1"/>
      <protection hidden="1"/>
    </xf>
    <xf numFmtId="9" fontId="56" fillId="0" borderId="19" xfId="0" applyNumberFormat="1" applyFont="1" applyBorder="1" applyAlignment="1" applyProtection="1">
      <alignment horizontal="center" vertical="center" wrapText="1"/>
      <protection hidden="1"/>
    </xf>
    <xf numFmtId="9" fontId="56" fillId="0" borderId="19" xfId="0" applyNumberFormat="1" applyFont="1" applyBorder="1" applyAlignment="1" applyProtection="1">
      <alignment horizontal="center" vertical="center" wrapText="1"/>
      <protection locked="0"/>
    </xf>
    <xf numFmtId="0" fontId="58" fillId="0" borderId="19" xfId="0" applyFont="1" applyBorder="1" applyAlignment="1" applyProtection="1">
      <alignment horizontal="center" vertical="center" wrapText="1"/>
      <protection hidden="1"/>
    </xf>
    <xf numFmtId="0" fontId="56" fillId="0" borderId="19" xfId="0" applyFont="1" applyBorder="1" applyAlignment="1" applyProtection="1">
      <alignment horizontal="center" vertical="center" wrapText="1"/>
      <protection hidden="1"/>
    </xf>
    <xf numFmtId="0" fontId="56" fillId="0" borderId="19" xfId="0" applyFont="1" applyBorder="1" applyAlignment="1" applyProtection="1">
      <alignment horizontal="center" vertical="center" textRotation="90" wrapText="1"/>
      <protection locked="0"/>
    </xf>
    <xf numFmtId="164" fontId="56" fillId="0" borderId="19" xfId="1" applyNumberFormat="1" applyFont="1" applyBorder="1" applyAlignment="1">
      <alignment horizontal="center" vertical="center" wrapText="1"/>
    </xf>
    <xf numFmtId="0" fontId="58" fillId="0" borderId="19" xfId="0" applyFont="1" applyFill="1" applyBorder="1" applyAlignment="1" applyProtection="1">
      <alignment horizontal="center" vertical="center" textRotation="90" wrapText="1"/>
      <protection hidden="1"/>
    </xf>
    <xf numFmtId="0" fontId="58" fillId="0" borderId="19" xfId="0" applyFont="1" applyBorder="1" applyAlignment="1" applyProtection="1">
      <alignment horizontal="center" vertical="center" textRotation="90" wrapText="1"/>
      <protection hidden="1"/>
    </xf>
    <xf numFmtId="14" fontId="56" fillId="0" borderId="19" xfId="0" applyNumberFormat="1" applyFont="1" applyBorder="1" applyAlignment="1" applyProtection="1">
      <alignment horizontal="center" vertical="center" wrapText="1"/>
      <protection locked="0"/>
    </xf>
    <xf numFmtId="0" fontId="56" fillId="0" borderId="19" xfId="0" applyFont="1" applyBorder="1" applyAlignment="1" applyProtection="1">
      <alignment vertical="top" wrapText="1"/>
    </xf>
    <xf numFmtId="0" fontId="56" fillId="0" borderId="19" xfId="0" applyFont="1" applyBorder="1" applyAlignment="1" applyProtection="1">
      <alignment vertical="top" wrapText="1"/>
      <protection locked="0"/>
    </xf>
    <xf numFmtId="0" fontId="59" fillId="0" borderId="19" xfId="0" applyFont="1" applyBorder="1" applyAlignment="1" applyProtection="1">
      <alignment vertical="top" wrapText="1"/>
      <protection locked="0"/>
    </xf>
    <xf numFmtId="0" fontId="58" fillId="0" borderId="19" xfId="0" applyFont="1" applyFill="1" applyBorder="1" applyAlignment="1" applyProtection="1">
      <alignment vertical="top" wrapText="1"/>
      <protection hidden="1"/>
    </xf>
    <xf numFmtId="9" fontId="56" fillId="0" borderId="19" xfId="0" applyNumberFormat="1" applyFont="1" applyBorder="1" applyAlignment="1" applyProtection="1">
      <alignment vertical="top" wrapText="1"/>
      <protection hidden="1"/>
    </xf>
    <xf numFmtId="9" fontId="56" fillId="0" borderId="19" xfId="0" applyNumberFormat="1" applyFont="1" applyBorder="1" applyAlignment="1" applyProtection="1">
      <alignment vertical="top" wrapText="1"/>
      <protection locked="0"/>
    </xf>
    <xf numFmtId="0" fontId="58" fillId="0" borderId="19" xfId="0" applyFont="1" applyBorder="1" applyAlignment="1" applyProtection="1">
      <alignment vertical="top" wrapText="1"/>
      <protection hidden="1"/>
    </xf>
    <xf numFmtId="0" fontId="56" fillId="0" borderId="19" xfId="0" applyFont="1" applyBorder="1" applyAlignment="1" applyProtection="1">
      <alignment horizontal="center" vertical="top" wrapText="1"/>
    </xf>
    <xf numFmtId="0" fontId="56" fillId="0" borderId="19" xfId="0" applyFont="1" applyBorder="1" applyAlignment="1" applyProtection="1">
      <alignment horizontal="justify" vertical="top" wrapText="1"/>
      <protection locked="0"/>
    </xf>
    <xf numFmtId="0" fontId="56" fillId="0" borderId="19" xfId="0" applyFont="1" applyBorder="1" applyAlignment="1" applyProtection="1">
      <alignment horizontal="center" vertical="top" wrapText="1"/>
      <protection hidden="1"/>
    </xf>
    <xf numFmtId="0" fontId="56" fillId="0" borderId="19" xfId="0" applyFont="1" applyBorder="1" applyAlignment="1" applyProtection="1">
      <alignment horizontal="center" vertical="top" textRotation="90" wrapText="1"/>
      <protection locked="0"/>
    </xf>
    <xf numFmtId="9" fontId="56" fillId="0" borderId="19" xfId="0" applyNumberFormat="1" applyFont="1" applyBorder="1" applyAlignment="1" applyProtection="1">
      <alignment horizontal="center" vertical="top" wrapText="1"/>
      <protection hidden="1"/>
    </xf>
    <xf numFmtId="164" fontId="56" fillId="0" borderId="19" xfId="1" applyNumberFormat="1" applyFont="1" applyBorder="1" applyAlignment="1">
      <alignment horizontal="center" vertical="top" wrapText="1"/>
    </xf>
    <xf numFmtId="0" fontId="58" fillId="0" borderId="19" xfId="0" applyFont="1" applyFill="1" applyBorder="1" applyAlignment="1" applyProtection="1">
      <alignment horizontal="center" vertical="top" textRotation="90" wrapText="1"/>
      <protection hidden="1"/>
    </xf>
    <xf numFmtId="0" fontId="58" fillId="0" borderId="19" xfId="0" applyFont="1" applyBorder="1" applyAlignment="1" applyProtection="1">
      <alignment horizontal="center" vertical="top" textRotation="90" wrapText="1"/>
      <protection hidden="1"/>
    </xf>
    <xf numFmtId="0" fontId="56" fillId="0" borderId="19" xfId="0" applyFont="1" applyBorder="1" applyAlignment="1" applyProtection="1">
      <alignment horizontal="center" vertical="top" wrapText="1"/>
      <protection locked="0"/>
    </xf>
    <xf numFmtId="14" fontId="56" fillId="0" borderId="19" xfId="0" applyNumberFormat="1" applyFont="1" applyBorder="1" applyAlignment="1" applyProtection="1">
      <alignment horizontal="center" vertical="top" wrapText="1"/>
      <protection locked="0"/>
    </xf>
    <xf numFmtId="0" fontId="56" fillId="0" borderId="61" xfId="0" applyFont="1" applyBorder="1" applyAlignment="1" applyProtection="1">
      <alignment horizontal="center" vertical="top" wrapText="1"/>
    </xf>
    <xf numFmtId="0" fontId="56" fillId="0" borderId="61" xfId="0" applyFont="1" applyBorder="1" applyAlignment="1" applyProtection="1">
      <alignment horizontal="justify" vertical="top" wrapText="1"/>
      <protection locked="0"/>
    </xf>
    <xf numFmtId="0" fontId="56" fillId="0" borderId="61" xfId="0" applyFont="1" applyBorder="1" applyAlignment="1" applyProtection="1">
      <alignment horizontal="center" vertical="top" wrapText="1"/>
      <protection hidden="1"/>
    </xf>
    <xf numFmtId="0" fontId="56" fillId="0" borderId="61" xfId="0" applyFont="1" applyBorder="1" applyAlignment="1" applyProtection="1">
      <alignment horizontal="center" vertical="top" textRotation="90" wrapText="1"/>
      <protection locked="0"/>
    </xf>
    <xf numFmtId="9" fontId="56" fillId="0" borderId="61" xfId="0" applyNumberFormat="1" applyFont="1" applyBorder="1" applyAlignment="1" applyProtection="1">
      <alignment horizontal="center" vertical="top" wrapText="1"/>
      <protection hidden="1"/>
    </xf>
    <xf numFmtId="164" fontId="56" fillId="0" borderId="61" xfId="1" applyNumberFormat="1" applyFont="1" applyBorder="1" applyAlignment="1">
      <alignment horizontal="center" vertical="top" wrapText="1"/>
    </xf>
    <xf numFmtId="0" fontId="58" fillId="0" borderId="61" xfId="0" applyFont="1" applyFill="1" applyBorder="1" applyAlignment="1" applyProtection="1">
      <alignment horizontal="center" vertical="top" textRotation="90" wrapText="1"/>
      <protection hidden="1"/>
    </xf>
    <xf numFmtId="0" fontId="58" fillId="0" borderId="61" xfId="0" applyFont="1" applyBorder="1" applyAlignment="1" applyProtection="1">
      <alignment horizontal="center" vertical="top" textRotation="90" wrapText="1"/>
      <protection hidden="1"/>
    </xf>
    <xf numFmtId="0" fontId="56" fillId="0" borderId="61" xfId="0" applyFont="1" applyBorder="1" applyAlignment="1" applyProtection="1">
      <alignment horizontal="center" vertical="top" wrapText="1"/>
      <protection locked="0"/>
    </xf>
    <xf numFmtId="14" fontId="56" fillId="0" borderId="61" xfId="0" applyNumberFormat="1" applyFont="1" applyBorder="1" applyAlignment="1" applyProtection="1">
      <alignment horizontal="center" vertical="top" wrapText="1"/>
      <protection locked="0"/>
    </xf>
    <xf numFmtId="0" fontId="56" fillId="3" borderId="0" xfId="0" applyFont="1" applyFill="1" applyBorder="1" applyAlignment="1">
      <alignment horizontal="center" vertical="center" wrapText="1"/>
    </xf>
    <xf numFmtId="0" fontId="56" fillId="3" borderId="0" xfId="0" applyFont="1" applyFill="1" applyBorder="1" applyAlignment="1">
      <alignment wrapText="1"/>
    </xf>
    <xf numFmtId="0" fontId="58" fillId="3" borderId="0" xfId="0" applyFont="1" applyFill="1" applyBorder="1" applyAlignment="1">
      <alignment horizontal="left" vertical="center"/>
    </xf>
    <xf numFmtId="0" fontId="58" fillId="3" borderId="0" xfId="0" applyFont="1" applyFill="1" applyBorder="1" applyAlignment="1">
      <alignment horizontal="left" vertical="center" wrapText="1"/>
    </xf>
    <xf numFmtId="0" fontId="56" fillId="3" borderId="0" xfId="0" applyFont="1" applyFill="1" applyBorder="1" applyAlignment="1">
      <alignment horizontal="center" wrapText="1"/>
    </xf>
    <xf numFmtId="0" fontId="56" fillId="3" borderId="0" xfId="0" applyFont="1" applyFill="1" applyBorder="1" applyAlignment="1">
      <alignment vertical="center"/>
    </xf>
    <xf numFmtId="0" fontId="56" fillId="3" borderId="0" xfId="0" applyFont="1" applyFill="1" applyBorder="1" applyAlignment="1">
      <alignment horizontal="left" vertical="center"/>
    </xf>
    <xf numFmtId="0" fontId="56" fillId="3" borderId="0" xfId="0" applyFont="1" applyFill="1" applyBorder="1" applyAlignment="1">
      <alignment horizontal="left" vertical="center" wrapText="1"/>
    </xf>
    <xf numFmtId="0" fontId="56" fillId="0" borderId="0" xfId="0" applyFont="1" applyAlignment="1">
      <alignment horizontal="center" vertical="center" wrapText="1"/>
    </xf>
    <xf numFmtId="0" fontId="56" fillId="0" borderId="0" xfId="0" applyFont="1" applyAlignment="1">
      <alignment horizontal="center" wrapText="1"/>
    </xf>
    <xf numFmtId="0" fontId="59" fillId="3" borderId="19" xfId="0" applyFont="1" applyFill="1" applyBorder="1" applyAlignment="1" applyProtection="1">
      <alignment vertical="center" wrapText="1"/>
      <protection locked="0"/>
    </xf>
    <xf numFmtId="0" fontId="62" fillId="3" borderId="19" xfId="0" applyFont="1" applyFill="1" applyBorder="1" applyAlignment="1" applyProtection="1">
      <alignment horizontal="center" vertical="center" wrapText="1"/>
      <protection locked="0"/>
    </xf>
    <xf numFmtId="0" fontId="56" fillId="0" borderId="19" xfId="0" applyFont="1" applyBorder="1" applyAlignment="1">
      <alignment horizontal="center" vertical="center" wrapText="1"/>
    </xf>
    <xf numFmtId="0" fontId="47" fillId="14" borderId="34" xfId="2" applyFont="1" applyFill="1" applyBorder="1" applyAlignment="1" applyProtection="1">
      <alignment horizontal="center" vertical="center" wrapText="1"/>
    </xf>
    <xf numFmtId="0" fontId="47" fillId="14" borderId="35" xfId="2" applyFont="1" applyFill="1" applyBorder="1" applyAlignment="1" applyProtection="1">
      <alignment horizontal="center" vertical="center" wrapText="1"/>
    </xf>
    <xf numFmtId="0" fontId="47" fillId="14" borderId="36" xfId="2" applyFont="1" applyFill="1" applyBorder="1" applyAlignment="1" applyProtection="1">
      <alignment horizontal="center" vertical="center" wrapText="1"/>
    </xf>
    <xf numFmtId="0" fontId="46" fillId="0" borderId="5" xfId="2" quotePrefix="1" applyFont="1" applyBorder="1" applyAlignment="1" applyProtection="1">
      <alignment horizontal="left" vertical="center" wrapText="1"/>
    </xf>
    <xf numFmtId="0" fontId="46" fillId="0" borderId="0" xfId="2" quotePrefix="1" applyFont="1" applyBorder="1" applyAlignment="1" applyProtection="1">
      <alignment horizontal="left" vertical="center" wrapText="1"/>
    </xf>
    <xf numFmtId="0" fontId="46" fillId="0" borderId="6" xfId="2" quotePrefix="1" applyFont="1" applyBorder="1" applyAlignment="1" applyProtection="1">
      <alignment horizontal="left" vertical="center" wrapText="1"/>
    </xf>
    <xf numFmtId="0" fontId="46" fillId="0" borderId="54" xfId="2" quotePrefix="1" applyFont="1" applyBorder="1" applyAlignment="1" applyProtection="1">
      <alignment horizontal="left" vertical="center" wrapText="1"/>
    </xf>
    <xf numFmtId="0" fontId="46" fillId="0" borderId="55" xfId="2" quotePrefix="1" applyFont="1" applyBorder="1" applyAlignment="1" applyProtection="1">
      <alignment horizontal="left" vertical="center" wrapText="1"/>
    </xf>
    <xf numFmtId="0" fontId="46" fillId="0" borderId="56" xfId="2" quotePrefix="1" applyFont="1" applyBorder="1" applyAlignment="1" applyProtection="1">
      <alignment horizontal="left" vertical="center" wrapText="1"/>
    </xf>
    <xf numFmtId="0" fontId="48" fillId="3" borderId="37" xfId="2" quotePrefix="1" applyFont="1" applyFill="1" applyBorder="1" applyAlignment="1" applyProtection="1">
      <alignment horizontal="left" vertical="top" wrapText="1"/>
    </xf>
    <xf numFmtId="0" fontId="49" fillId="3" borderId="38" xfId="2" quotePrefix="1" applyFont="1" applyFill="1" applyBorder="1" applyAlignment="1" applyProtection="1">
      <alignment horizontal="left" vertical="top" wrapText="1"/>
    </xf>
    <xf numFmtId="0" fontId="49" fillId="3" borderId="39" xfId="2" quotePrefix="1" applyFont="1" applyFill="1" applyBorder="1" applyAlignment="1" applyProtection="1">
      <alignment horizontal="left" vertical="top" wrapText="1"/>
    </xf>
    <xf numFmtId="0" fontId="46" fillId="0" borderId="5" xfId="2" quotePrefix="1" applyFont="1" applyBorder="1" applyAlignment="1" applyProtection="1">
      <alignment horizontal="left" vertical="top" wrapText="1"/>
    </xf>
    <xf numFmtId="0" fontId="46" fillId="0" borderId="0" xfId="2" quotePrefix="1" applyFont="1" applyBorder="1" applyAlignment="1" applyProtection="1">
      <alignment horizontal="left" vertical="top" wrapText="1"/>
    </xf>
    <xf numFmtId="0" fontId="46" fillId="0" borderId="6" xfId="2" quotePrefix="1" applyFont="1" applyBorder="1" applyAlignment="1" applyProtection="1">
      <alignment horizontal="left" vertical="top" wrapText="1"/>
    </xf>
    <xf numFmtId="0" fontId="51" fillId="14" borderId="40" xfId="3" applyFont="1" applyFill="1" applyBorder="1" applyAlignment="1" applyProtection="1">
      <alignment horizontal="center" vertical="center" wrapText="1"/>
    </xf>
    <xf numFmtId="0" fontId="51" fillId="14" borderId="41" xfId="3" applyFont="1" applyFill="1" applyBorder="1" applyAlignment="1" applyProtection="1">
      <alignment horizontal="center" vertical="center" wrapText="1"/>
    </xf>
    <xf numFmtId="0" fontId="51" fillId="14" borderId="42" xfId="2" applyFont="1" applyFill="1" applyBorder="1" applyAlignment="1" applyProtection="1">
      <alignment horizontal="center" vertical="center"/>
    </xf>
    <xf numFmtId="0" fontId="51" fillId="14" borderId="43" xfId="2" applyFont="1" applyFill="1" applyBorder="1" applyAlignment="1" applyProtection="1">
      <alignment horizontal="center" vertical="center"/>
    </xf>
    <xf numFmtId="0" fontId="1" fillId="3" borderId="54" xfId="2" quotePrefix="1" applyFont="1" applyFill="1" applyBorder="1" applyAlignment="1" applyProtection="1">
      <alignment horizontal="justify" vertical="center" wrapText="1"/>
    </xf>
    <xf numFmtId="0" fontId="1" fillId="3" borderId="55" xfId="2" quotePrefix="1" applyFont="1" applyFill="1" applyBorder="1" applyAlignment="1" applyProtection="1">
      <alignment horizontal="justify" vertical="center" wrapText="1"/>
    </xf>
    <xf numFmtId="0" fontId="1" fillId="3" borderId="56" xfId="2" quotePrefix="1" applyFont="1" applyFill="1" applyBorder="1" applyAlignment="1" applyProtection="1">
      <alignment horizontal="justify" vertical="center" wrapText="1"/>
    </xf>
    <xf numFmtId="0" fontId="51" fillId="3" borderId="44" xfId="3" applyFont="1" applyFill="1" applyBorder="1" applyAlignment="1" applyProtection="1">
      <alignment horizontal="left" vertical="top" wrapText="1" readingOrder="1"/>
    </xf>
    <xf numFmtId="0" fontId="51" fillId="3" borderId="45" xfId="3" applyFont="1" applyFill="1" applyBorder="1" applyAlignment="1" applyProtection="1">
      <alignment horizontal="left" vertical="top" wrapText="1" readingOrder="1"/>
    </xf>
    <xf numFmtId="0" fontId="52" fillId="3" borderId="46" xfId="2" applyFont="1" applyFill="1" applyBorder="1" applyAlignment="1" applyProtection="1">
      <alignment horizontal="justify" vertical="center" wrapText="1"/>
    </xf>
    <xf numFmtId="0" fontId="52" fillId="3" borderId="47" xfId="2" applyFont="1" applyFill="1" applyBorder="1" applyAlignment="1" applyProtection="1">
      <alignment horizontal="justify" vertical="center" wrapText="1"/>
    </xf>
    <xf numFmtId="0" fontId="51" fillId="3" borderId="48" xfId="0" applyFont="1" applyFill="1" applyBorder="1" applyAlignment="1" applyProtection="1">
      <alignment horizontal="left" vertical="center" wrapText="1"/>
    </xf>
    <xf numFmtId="0" fontId="51" fillId="3" borderId="49" xfId="0" applyFont="1" applyFill="1" applyBorder="1" applyAlignment="1" applyProtection="1">
      <alignment horizontal="left" vertical="center" wrapText="1"/>
    </xf>
    <xf numFmtId="0" fontId="52" fillId="3" borderId="50" xfId="2" applyFont="1" applyFill="1" applyBorder="1" applyAlignment="1" applyProtection="1">
      <alignment horizontal="justify" vertical="center" wrapText="1"/>
    </xf>
    <xf numFmtId="0" fontId="52" fillId="3" borderId="51" xfId="2" applyFont="1" applyFill="1" applyBorder="1" applyAlignment="1" applyProtection="1">
      <alignment horizontal="justify" vertical="center" wrapText="1"/>
    </xf>
    <xf numFmtId="0" fontId="46" fillId="3" borderId="5" xfId="2" applyFont="1" applyFill="1" applyBorder="1" applyAlignment="1" applyProtection="1">
      <alignment horizontal="left" vertical="top" wrapText="1"/>
    </xf>
    <xf numFmtId="0" fontId="46" fillId="3" borderId="0" xfId="2" applyFont="1" applyFill="1" applyBorder="1" applyAlignment="1" applyProtection="1">
      <alignment horizontal="left" vertical="top" wrapText="1"/>
    </xf>
    <xf numFmtId="0" fontId="46" fillId="3" borderId="6" xfId="2" applyFont="1" applyFill="1" applyBorder="1" applyAlignment="1" applyProtection="1">
      <alignment horizontal="left" vertical="top" wrapText="1"/>
    </xf>
    <xf numFmtId="0" fontId="51" fillId="3" borderId="57" xfId="0" applyFont="1" applyFill="1" applyBorder="1" applyAlignment="1" applyProtection="1">
      <alignment horizontal="left" vertical="center" wrapText="1"/>
    </xf>
    <xf numFmtId="0" fontId="51" fillId="3" borderId="58" xfId="0" applyFont="1" applyFill="1" applyBorder="1" applyAlignment="1" applyProtection="1">
      <alignment horizontal="left" vertical="center" wrapText="1"/>
    </xf>
    <xf numFmtId="0" fontId="51" fillId="3" borderId="59" xfId="0" applyFont="1" applyFill="1" applyBorder="1" applyAlignment="1" applyProtection="1">
      <alignment horizontal="left" vertical="center" wrapText="1"/>
    </xf>
    <xf numFmtId="0" fontId="51" fillId="3" borderId="60" xfId="0" applyFont="1" applyFill="1" applyBorder="1" applyAlignment="1" applyProtection="1">
      <alignment horizontal="left" vertical="center" wrapText="1"/>
    </xf>
    <xf numFmtId="0" fontId="52" fillId="3" borderId="52" xfId="0" applyFont="1" applyFill="1" applyBorder="1" applyAlignment="1" applyProtection="1">
      <alignment horizontal="justify" vertical="center" wrapText="1"/>
    </xf>
    <xf numFmtId="0" fontId="52" fillId="3" borderId="53" xfId="0" applyFont="1" applyFill="1" applyBorder="1" applyAlignment="1" applyProtection="1">
      <alignment horizontal="justify" vertical="center" wrapText="1"/>
    </xf>
    <xf numFmtId="0" fontId="57" fillId="16" borderId="62" xfId="0" applyFont="1" applyFill="1" applyBorder="1" applyAlignment="1">
      <alignment horizontal="center" vertical="center" wrapText="1"/>
    </xf>
    <xf numFmtId="0" fontId="57" fillId="16" borderId="64" xfId="0" applyFont="1" applyFill="1" applyBorder="1" applyAlignment="1">
      <alignment horizontal="center" vertical="center" wrapText="1"/>
    </xf>
    <xf numFmtId="0" fontId="57" fillId="16" borderId="65" xfId="0" applyFont="1" applyFill="1" applyBorder="1" applyAlignment="1">
      <alignment horizontal="center" vertical="center" wrapText="1"/>
    </xf>
    <xf numFmtId="0" fontId="57" fillId="16" borderId="66" xfId="0" applyFont="1" applyFill="1" applyBorder="1" applyAlignment="1">
      <alignment horizontal="center" vertical="center" wrapText="1"/>
    </xf>
    <xf numFmtId="0" fontId="57" fillId="16" borderId="55" xfId="0" applyFont="1" applyFill="1" applyBorder="1" applyAlignment="1">
      <alignment horizontal="center" vertical="center" wrapText="1"/>
    </xf>
    <xf numFmtId="0" fontId="57" fillId="16" borderId="63" xfId="0" applyFont="1" applyFill="1" applyBorder="1" applyAlignment="1">
      <alignment horizontal="center" vertical="center" wrapText="1"/>
    </xf>
    <xf numFmtId="0" fontId="55" fillId="2" borderId="20" xfId="0" applyFont="1" applyFill="1" applyBorder="1" applyAlignment="1">
      <alignment horizontal="left" vertical="center" wrapText="1"/>
    </xf>
    <xf numFmtId="0" fontId="55" fillId="2" borderId="66" xfId="0" applyFont="1" applyFill="1" applyBorder="1" applyAlignment="1">
      <alignment horizontal="left" vertical="center" wrapText="1"/>
    </xf>
    <xf numFmtId="0" fontId="55" fillId="2" borderId="19" xfId="0" applyFont="1" applyFill="1" applyBorder="1" applyAlignment="1">
      <alignment horizontal="left" vertical="center" wrapText="1"/>
    </xf>
    <xf numFmtId="0" fontId="55" fillId="2" borderId="62" xfId="0" applyFont="1" applyFill="1" applyBorder="1" applyAlignment="1">
      <alignment horizontal="left" vertical="center" wrapText="1"/>
    </xf>
    <xf numFmtId="0" fontId="55" fillId="2" borderId="19" xfId="0" applyFont="1" applyFill="1" applyBorder="1" applyAlignment="1">
      <alignment horizontal="center" vertical="center" textRotation="90" wrapText="1"/>
    </xf>
    <xf numFmtId="0" fontId="55" fillId="2" borderId="19" xfId="0" applyFont="1" applyFill="1" applyBorder="1" applyAlignment="1">
      <alignment horizontal="center" vertical="center" wrapText="1"/>
    </xf>
    <xf numFmtId="0" fontId="55" fillId="2" borderId="20" xfId="0" applyFont="1" applyFill="1" applyBorder="1" applyAlignment="1">
      <alignment horizontal="center" vertical="center" textRotation="90" wrapText="1"/>
    </xf>
    <xf numFmtId="0" fontId="55" fillId="2" borderId="20" xfId="0" applyFont="1" applyFill="1" applyBorder="1" applyAlignment="1">
      <alignment horizontal="center" vertical="center" wrapText="1"/>
    </xf>
    <xf numFmtId="0" fontId="57" fillId="0" borderId="19" xfId="0" applyFont="1" applyBorder="1" applyAlignment="1" applyProtection="1">
      <alignment horizontal="center" vertical="center" wrapText="1"/>
      <protection locked="0"/>
    </xf>
    <xf numFmtId="14" fontId="57" fillId="0" borderId="19" xfId="0" applyNumberFormat="1" applyFont="1" applyBorder="1" applyAlignment="1">
      <alignment horizontal="center" vertical="center" wrapText="1"/>
    </xf>
    <xf numFmtId="9" fontId="57" fillId="0" borderId="19" xfId="0" applyNumberFormat="1" applyFont="1" applyBorder="1" applyAlignment="1" applyProtection="1">
      <alignment horizontal="center" vertical="top" wrapText="1"/>
      <protection hidden="1"/>
    </xf>
    <xf numFmtId="0" fontId="56" fillId="0" borderId="19" xfId="0" applyFont="1" applyBorder="1" applyAlignment="1" applyProtection="1">
      <alignment horizontal="center" vertical="center" wrapText="1"/>
      <protection locked="0"/>
    </xf>
    <xf numFmtId="9" fontId="56" fillId="0" borderId="19" xfId="0" applyNumberFormat="1" applyFont="1" applyBorder="1" applyAlignment="1" applyProtection="1">
      <alignment horizontal="center" vertical="top" wrapText="1"/>
      <protection hidden="1"/>
    </xf>
    <xf numFmtId="0" fontId="60" fillId="0" borderId="19" xfId="0" applyFont="1" applyBorder="1" applyAlignment="1">
      <alignment horizontal="center" wrapText="1"/>
    </xf>
    <xf numFmtId="0" fontId="56" fillId="0" borderId="19" xfId="0" applyFont="1" applyBorder="1" applyAlignment="1" applyProtection="1">
      <alignment horizontal="center" vertical="top" wrapText="1"/>
    </xf>
    <xf numFmtId="0" fontId="56" fillId="0" borderId="19" xfId="0" applyFont="1" applyBorder="1" applyAlignment="1" applyProtection="1">
      <alignment horizontal="center" vertical="top" wrapText="1"/>
      <protection locked="0"/>
    </xf>
    <xf numFmtId="0" fontId="59" fillId="0" borderId="19" xfId="0" applyFont="1" applyBorder="1" applyAlignment="1" applyProtection="1">
      <alignment horizontal="center" vertical="top" wrapText="1"/>
      <protection locked="0"/>
    </xf>
    <xf numFmtId="0" fontId="58" fillId="0" borderId="19" xfId="0" applyFont="1" applyFill="1" applyBorder="1" applyAlignment="1" applyProtection="1">
      <alignment horizontal="center" vertical="top" wrapText="1"/>
      <protection hidden="1"/>
    </xf>
    <xf numFmtId="0" fontId="57" fillId="0" borderId="19" xfId="0" applyFont="1" applyBorder="1" applyAlignment="1" applyProtection="1">
      <alignment horizontal="center" vertical="center" wrapText="1"/>
    </xf>
    <xf numFmtId="0" fontId="59" fillId="3" borderId="19" xfId="0" applyFont="1" applyFill="1" applyBorder="1" applyAlignment="1" applyProtection="1">
      <alignment horizontal="center" vertical="center" wrapText="1"/>
      <protection locked="0"/>
    </xf>
    <xf numFmtId="0" fontId="55" fillId="0" borderId="19" xfId="0" applyFont="1" applyFill="1" applyBorder="1" applyAlignment="1" applyProtection="1">
      <alignment horizontal="center" vertical="center" textRotation="90" wrapText="1"/>
      <protection hidden="1"/>
    </xf>
    <xf numFmtId="0" fontId="57" fillId="0" borderId="19" xfId="0" applyFont="1" applyBorder="1" applyAlignment="1" applyProtection="1">
      <alignment horizontal="center" vertical="center" textRotation="90" wrapText="1"/>
      <protection locked="0"/>
    </xf>
    <xf numFmtId="9" fontId="57" fillId="0" borderId="19" xfId="0" applyNumberFormat="1" applyFont="1" applyBorder="1" applyAlignment="1" applyProtection="1">
      <alignment horizontal="center" vertical="center" wrapText="1"/>
      <protection hidden="1"/>
    </xf>
    <xf numFmtId="0" fontId="55" fillId="2" borderId="61" xfId="0" applyFont="1" applyFill="1" applyBorder="1" applyAlignment="1">
      <alignment horizontal="center" vertical="center" wrapText="1"/>
    </xf>
    <xf numFmtId="0" fontId="55" fillId="2" borderId="66" xfId="0" applyFont="1" applyFill="1" applyBorder="1" applyAlignment="1">
      <alignment horizontal="center" vertical="center" wrapText="1"/>
    </xf>
    <xf numFmtId="0" fontId="55" fillId="2" borderId="0" xfId="0" applyFont="1" applyFill="1" applyBorder="1" applyAlignment="1">
      <alignment horizontal="center" vertical="center" wrapText="1"/>
    </xf>
    <xf numFmtId="0" fontId="58" fillId="0" borderId="19" xfId="0" applyFont="1" applyBorder="1" applyAlignment="1" applyProtection="1">
      <alignment horizontal="center" vertical="top" wrapText="1"/>
      <protection hidden="1"/>
    </xf>
    <xf numFmtId="9" fontId="56" fillId="0" borderId="19" xfId="0" applyNumberFormat="1" applyFont="1" applyBorder="1" applyAlignment="1" applyProtection="1">
      <alignment horizontal="center" vertical="top" wrapText="1"/>
      <protection locked="0"/>
    </xf>
    <xf numFmtId="0" fontId="55" fillId="0" borderId="19" xfId="0" applyFont="1" applyBorder="1" applyAlignment="1" applyProtection="1">
      <alignment horizontal="center" vertical="center" textRotation="90" wrapText="1"/>
      <protection hidden="1"/>
    </xf>
    <xf numFmtId="0" fontId="56" fillId="3" borderId="0" xfId="0" applyFont="1" applyFill="1" applyBorder="1" applyAlignment="1">
      <alignment horizontal="left" vertical="center" wrapText="1"/>
    </xf>
    <xf numFmtId="9" fontId="57" fillId="0" borderId="19" xfId="0" applyNumberFormat="1" applyFont="1" applyBorder="1" applyAlignment="1" applyProtection="1">
      <alignment horizontal="center" vertical="center" wrapText="1"/>
      <protection locked="0"/>
    </xf>
    <xf numFmtId="0" fontId="57" fillId="0" borderId="19" xfId="0" applyFont="1" applyBorder="1" applyAlignment="1" applyProtection="1">
      <alignment horizontal="center" vertical="center" wrapText="1"/>
      <protection hidden="1"/>
    </xf>
    <xf numFmtId="0" fontId="56" fillId="3" borderId="19" xfId="0" applyFont="1" applyFill="1" applyBorder="1" applyAlignment="1" applyProtection="1">
      <alignment horizontal="center" vertical="center" wrapText="1"/>
      <protection locked="0"/>
    </xf>
    <xf numFmtId="0" fontId="23" fillId="0" borderId="0" xfId="0" applyFont="1" applyAlignment="1">
      <alignment horizontal="center" vertical="center" wrapText="1"/>
    </xf>
    <xf numFmtId="0" fontId="18" fillId="5" borderId="5" xfId="0" applyFont="1" applyFill="1" applyBorder="1" applyAlignment="1" applyProtection="1">
      <alignment horizontal="center" wrapText="1" readingOrder="1"/>
      <protection hidden="1"/>
    </xf>
    <xf numFmtId="0" fontId="18" fillId="5" borderId="0" xfId="0" applyFont="1" applyFill="1" applyBorder="1" applyAlignment="1" applyProtection="1">
      <alignment horizontal="center" wrapText="1" readingOrder="1"/>
      <protection hidden="1"/>
    </xf>
    <xf numFmtId="0" fontId="18" fillId="5" borderId="6" xfId="0" applyFont="1" applyFill="1" applyBorder="1" applyAlignment="1" applyProtection="1">
      <alignment horizontal="center" wrapText="1" readingOrder="1"/>
      <protection hidden="1"/>
    </xf>
    <xf numFmtId="0" fontId="18" fillId="5" borderId="7" xfId="0" applyFont="1" applyFill="1" applyBorder="1" applyAlignment="1" applyProtection="1">
      <alignment horizontal="center" wrapText="1" readingOrder="1"/>
      <protection hidden="1"/>
    </xf>
    <xf numFmtId="0" fontId="18" fillId="5" borderId="9" xfId="0" applyFont="1" applyFill="1" applyBorder="1" applyAlignment="1" applyProtection="1">
      <alignment horizontal="center" wrapText="1" readingOrder="1"/>
      <protection hidden="1"/>
    </xf>
    <xf numFmtId="0" fontId="18" fillId="5" borderId="8" xfId="0" applyFont="1" applyFill="1" applyBorder="1" applyAlignment="1" applyProtection="1">
      <alignment horizontal="center" wrapText="1" readingOrder="1"/>
      <protection hidden="1"/>
    </xf>
    <xf numFmtId="0" fontId="18" fillId="5" borderId="3" xfId="0" applyFont="1" applyFill="1" applyBorder="1" applyAlignment="1" applyProtection="1">
      <alignment horizontal="center" wrapText="1" readingOrder="1"/>
      <protection hidden="1"/>
    </xf>
    <xf numFmtId="0" fontId="18" fillId="5" borderId="10" xfId="0" applyFont="1" applyFill="1" applyBorder="1" applyAlignment="1" applyProtection="1">
      <alignment horizontal="center" wrapText="1" readingOrder="1"/>
      <protection hidden="1"/>
    </xf>
    <xf numFmtId="0" fontId="18" fillId="5" borderId="4" xfId="0" applyFont="1" applyFill="1" applyBorder="1" applyAlignment="1" applyProtection="1">
      <alignment horizontal="center" wrapText="1" readingOrder="1"/>
      <protection hidden="1"/>
    </xf>
    <xf numFmtId="0" fontId="18" fillId="13" borderId="5" xfId="0" applyFont="1" applyFill="1" applyBorder="1" applyAlignment="1" applyProtection="1">
      <alignment horizontal="center" wrapText="1" readingOrder="1"/>
      <protection hidden="1"/>
    </xf>
    <xf numFmtId="0" fontId="18" fillId="13" borderId="0" xfId="0" applyFont="1" applyFill="1" applyBorder="1" applyAlignment="1" applyProtection="1">
      <alignment horizontal="center" wrapText="1" readingOrder="1"/>
      <protection hidden="1"/>
    </xf>
    <xf numFmtId="0" fontId="18" fillId="13" borderId="6" xfId="0" applyFont="1" applyFill="1" applyBorder="1" applyAlignment="1" applyProtection="1">
      <alignment horizontal="center" wrapText="1" readingOrder="1"/>
      <protection hidden="1"/>
    </xf>
    <xf numFmtId="0" fontId="18" fillId="13" borderId="7" xfId="0" applyFont="1" applyFill="1" applyBorder="1" applyAlignment="1" applyProtection="1">
      <alignment horizontal="center" wrapText="1" readingOrder="1"/>
      <protection hidden="1"/>
    </xf>
    <xf numFmtId="0" fontId="18" fillId="13" borderId="9" xfId="0" applyFont="1" applyFill="1" applyBorder="1" applyAlignment="1" applyProtection="1">
      <alignment horizontal="center" wrapText="1" readingOrder="1"/>
      <protection hidden="1"/>
    </xf>
    <xf numFmtId="0" fontId="18" fillId="13" borderId="8" xfId="0" applyFont="1" applyFill="1" applyBorder="1" applyAlignment="1" applyProtection="1">
      <alignment horizontal="center" wrapText="1" readingOrder="1"/>
      <protection hidden="1"/>
    </xf>
    <xf numFmtId="0" fontId="18" fillId="13" borderId="3" xfId="0" applyFont="1" applyFill="1" applyBorder="1" applyAlignment="1" applyProtection="1">
      <alignment horizontal="center" wrapText="1" readingOrder="1"/>
      <protection hidden="1"/>
    </xf>
    <xf numFmtId="0" fontId="18" fillId="13" borderId="10" xfId="0" applyFont="1" applyFill="1" applyBorder="1" applyAlignment="1" applyProtection="1">
      <alignment horizontal="center" wrapText="1" readingOrder="1"/>
      <protection hidden="1"/>
    </xf>
    <xf numFmtId="0" fontId="18" fillId="13" borderId="4" xfId="0" applyFont="1" applyFill="1" applyBorder="1" applyAlignment="1" applyProtection="1">
      <alignment horizontal="center" wrapText="1" readingOrder="1"/>
      <protection hidden="1"/>
    </xf>
    <xf numFmtId="0" fontId="18" fillId="12" borderId="5" xfId="0" applyFont="1" applyFill="1" applyBorder="1" applyAlignment="1" applyProtection="1">
      <alignment horizontal="center" wrapText="1" readingOrder="1"/>
      <protection hidden="1"/>
    </xf>
    <xf numFmtId="0" fontId="18" fillId="12" borderId="0" xfId="0" applyFont="1" applyFill="1" applyBorder="1" applyAlignment="1" applyProtection="1">
      <alignment horizontal="center" wrapText="1" readingOrder="1"/>
      <protection hidden="1"/>
    </xf>
    <xf numFmtId="0" fontId="18" fillId="12" borderId="6" xfId="0" applyFont="1" applyFill="1" applyBorder="1" applyAlignment="1" applyProtection="1">
      <alignment horizontal="center" wrapText="1" readingOrder="1"/>
      <protection hidden="1"/>
    </xf>
    <xf numFmtId="0" fontId="18" fillId="12" borderId="7" xfId="0" applyFont="1" applyFill="1" applyBorder="1" applyAlignment="1" applyProtection="1">
      <alignment horizontal="center" wrapText="1" readingOrder="1"/>
      <protection hidden="1"/>
    </xf>
    <xf numFmtId="0" fontId="18" fillId="12" borderId="9" xfId="0" applyFont="1" applyFill="1" applyBorder="1" applyAlignment="1" applyProtection="1">
      <alignment horizontal="center" wrapText="1" readingOrder="1"/>
      <protection hidden="1"/>
    </xf>
    <xf numFmtId="0" fontId="18" fillId="12" borderId="8" xfId="0" applyFont="1" applyFill="1" applyBorder="1" applyAlignment="1" applyProtection="1">
      <alignment horizontal="center" wrapText="1" readingOrder="1"/>
      <protection hidden="1"/>
    </xf>
    <xf numFmtId="0" fontId="18" fillId="12" borderId="3" xfId="0" applyFont="1" applyFill="1" applyBorder="1" applyAlignment="1" applyProtection="1">
      <alignment horizontal="center" wrapText="1" readingOrder="1"/>
      <protection hidden="1"/>
    </xf>
    <xf numFmtId="0" fontId="18" fillId="12" borderId="10" xfId="0" applyFont="1" applyFill="1" applyBorder="1" applyAlignment="1" applyProtection="1">
      <alignment horizontal="center" wrapText="1" readingOrder="1"/>
      <protection hidden="1"/>
    </xf>
    <xf numFmtId="0" fontId="18" fillId="12" borderId="4" xfId="0" applyFont="1" applyFill="1" applyBorder="1" applyAlignment="1" applyProtection="1">
      <alignment horizontal="center" wrapText="1" readingOrder="1"/>
      <protection hidden="1"/>
    </xf>
    <xf numFmtId="0" fontId="18" fillId="11" borderId="5" xfId="0" applyFont="1" applyFill="1" applyBorder="1" applyAlignment="1" applyProtection="1">
      <alignment horizontal="center" vertical="center" wrapText="1" readingOrder="1"/>
      <protection hidden="1"/>
    </xf>
    <xf numFmtId="0" fontId="18" fillId="11" borderId="0" xfId="0" applyFont="1" applyFill="1" applyBorder="1" applyAlignment="1" applyProtection="1">
      <alignment horizontal="center" vertical="center" wrapText="1" readingOrder="1"/>
      <protection hidden="1"/>
    </xf>
    <xf numFmtId="0" fontId="18" fillId="11" borderId="0" xfId="0" applyFont="1" applyFill="1" applyAlignment="1" applyProtection="1">
      <alignment horizontal="center" vertical="center" wrapText="1" readingOrder="1"/>
      <protection hidden="1"/>
    </xf>
    <xf numFmtId="0" fontId="18" fillId="11" borderId="6" xfId="0" applyFont="1" applyFill="1" applyBorder="1" applyAlignment="1" applyProtection="1">
      <alignment horizontal="center" vertical="center" wrapText="1" readingOrder="1"/>
      <protection hidden="1"/>
    </xf>
    <xf numFmtId="0" fontId="18" fillId="11" borderId="7" xfId="0" applyFont="1" applyFill="1" applyBorder="1" applyAlignment="1" applyProtection="1">
      <alignment horizontal="center" vertical="center" wrapText="1" readingOrder="1"/>
      <protection hidden="1"/>
    </xf>
    <xf numFmtId="0" fontId="18" fillId="11" borderId="9" xfId="0" applyFont="1" applyFill="1" applyBorder="1" applyAlignment="1" applyProtection="1">
      <alignment horizontal="center" vertical="center" wrapText="1" readingOrder="1"/>
      <protection hidden="1"/>
    </xf>
    <xf numFmtId="0" fontId="18" fillId="11" borderId="8" xfId="0" applyFont="1" applyFill="1" applyBorder="1" applyAlignment="1" applyProtection="1">
      <alignment horizontal="center" vertical="center" wrapText="1" readingOrder="1"/>
      <protection hidden="1"/>
    </xf>
    <xf numFmtId="0" fontId="18" fillId="11" borderId="3" xfId="0" applyFont="1" applyFill="1" applyBorder="1" applyAlignment="1" applyProtection="1">
      <alignment horizontal="center" vertical="center" wrapText="1" readingOrder="1"/>
      <protection hidden="1"/>
    </xf>
    <xf numFmtId="0" fontId="18" fillId="11" borderId="10" xfId="0" applyFont="1" applyFill="1" applyBorder="1" applyAlignment="1" applyProtection="1">
      <alignment horizontal="center" vertical="center" wrapText="1" readingOrder="1"/>
      <protection hidden="1"/>
    </xf>
    <xf numFmtId="0" fontId="18" fillId="11" borderId="4" xfId="0" applyFont="1" applyFill="1" applyBorder="1" applyAlignment="1" applyProtection="1">
      <alignment horizontal="center" vertical="center" wrapText="1" readingOrder="1"/>
      <protection hidden="1"/>
    </xf>
    <xf numFmtId="0" fontId="16" fillId="10" borderId="0" xfId="0" applyFont="1" applyFill="1" applyAlignment="1">
      <alignment horizontal="center" vertical="center" wrapText="1" readingOrder="1"/>
    </xf>
    <xf numFmtId="0" fontId="15" fillId="0" borderId="3" xfId="0" applyFont="1" applyBorder="1" applyAlignment="1">
      <alignment horizontal="center" vertical="center" wrapText="1"/>
    </xf>
    <xf numFmtId="0" fontId="15" fillId="0" borderId="10"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9"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15" fillId="0" borderId="10" xfId="0" applyFont="1" applyBorder="1" applyAlignment="1">
      <alignment horizontal="center" vertical="center" wrapText="1"/>
    </xf>
    <xf numFmtId="0" fontId="16" fillId="10" borderId="0" xfId="0" applyFont="1" applyFill="1" applyAlignment="1">
      <alignment horizontal="center" vertical="center" textRotation="90" wrapText="1" readingOrder="1"/>
    </xf>
    <xf numFmtId="0" fontId="16" fillId="10" borderId="6" xfId="0" applyFont="1" applyFill="1" applyBorder="1" applyAlignment="1">
      <alignment horizontal="center" vertical="center" textRotation="90" wrapText="1" readingOrder="1"/>
    </xf>
    <xf numFmtId="0" fontId="19" fillId="12" borderId="11" xfId="0" applyFont="1" applyFill="1" applyBorder="1" applyAlignment="1">
      <alignment horizontal="center" vertical="center" wrapText="1" readingOrder="1"/>
    </xf>
    <xf numFmtId="0" fontId="19" fillId="12" borderId="12" xfId="0" applyFont="1" applyFill="1" applyBorder="1" applyAlignment="1">
      <alignment horizontal="center" vertical="center" wrapText="1" readingOrder="1"/>
    </xf>
    <xf numFmtId="0" fontId="19" fillId="12" borderId="13" xfId="0" applyFont="1" applyFill="1" applyBorder="1" applyAlignment="1">
      <alignment horizontal="center" vertical="center" wrapText="1" readingOrder="1"/>
    </xf>
    <xf numFmtId="0" fontId="19" fillId="12" borderId="14" xfId="0" applyFont="1" applyFill="1" applyBorder="1" applyAlignment="1">
      <alignment horizontal="center" vertical="center" wrapText="1" readingOrder="1"/>
    </xf>
    <xf numFmtId="0" fontId="19" fillId="12" borderId="0" xfId="0" applyFont="1" applyFill="1" applyBorder="1" applyAlignment="1">
      <alignment horizontal="center" vertical="center" wrapText="1" readingOrder="1"/>
    </xf>
    <xf numFmtId="0" fontId="19" fillId="12" borderId="15" xfId="0" applyFont="1" applyFill="1" applyBorder="1" applyAlignment="1">
      <alignment horizontal="center" vertical="center" wrapText="1" readingOrder="1"/>
    </xf>
    <xf numFmtId="0" fontId="19" fillId="12" borderId="16" xfId="0" applyFont="1" applyFill="1" applyBorder="1" applyAlignment="1">
      <alignment horizontal="center" vertical="center" wrapText="1" readingOrder="1"/>
    </xf>
    <xf numFmtId="0" fontId="19" fillId="12" borderId="17" xfId="0" applyFont="1" applyFill="1" applyBorder="1" applyAlignment="1">
      <alignment horizontal="center" vertical="center" wrapText="1" readingOrder="1"/>
    </xf>
    <xf numFmtId="0" fontId="19" fillId="12" borderId="18" xfId="0" applyFont="1" applyFill="1" applyBorder="1" applyAlignment="1">
      <alignment horizontal="center" vertical="center" wrapText="1" readingOrder="1"/>
    </xf>
    <xf numFmtId="0" fontId="19" fillId="11" borderId="11" xfId="0" applyFont="1" applyFill="1" applyBorder="1" applyAlignment="1">
      <alignment horizontal="center" vertical="center" wrapText="1" readingOrder="1"/>
    </xf>
    <xf numFmtId="0" fontId="19" fillId="11" borderId="12" xfId="0" applyFont="1" applyFill="1" applyBorder="1" applyAlignment="1">
      <alignment horizontal="center" vertical="center" wrapText="1" readingOrder="1"/>
    </xf>
    <xf numFmtId="0" fontId="19" fillId="11" borderId="13" xfId="0" applyFont="1" applyFill="1" applyBorder="1" applyAlignment="1">
      <alignment horizontal="center" vertical="center" wrapText="1" readingOrder="1"/>
    </xf>
    <xf numFmtId="0" fontId="19" fillId="11" borderId="14" xfId="0" applyFont="1" applyFill="1" applyBorder="1" applyAlignment="1">
      <alignment horizontal="center" vertical="center" wrapText="1" readingOrder="1"/>
    </xf>
    <xf numFmtId="0" fontId="19" fillId="11" borderId="0" xfId="0" applyFont="1" applyFill="1" applyBorder="1" applyAlignment="1">
      <alignment horizontal="center" vertical="center" wrapText="1" readingOrder="1"/>
    </xf>
    <xf numFmtId="0" fontId="19" fillId="11" borderId="15" xfId="0" applyFont="1" applyFill="1" applyBorder="1" applyAlignment="1">
      <alignment horizontal="center" vertical="center" wrapText="1" readingOrder="1"/>
    </xf>
    <xf numFmtId="0" fontId="19" fillId="11" borderId="16" xfId="0" applyFont="1" applyFill="1" applyBorder="1" applyAlignment="1">
      <alignment horizontal="center" vertical="center" wrapText="1" readingOrder="1"/>
    </xf>
    <xf numFmtId="0" fontId="19" fillId="11" borderId="17" xfId="0" applyFont="1" applyFill="1" applyBorder="1" applyAlignment="1">
      <alignment horizontal="center" vertical="center" wrapText="1" readingOrder="1"/>
    </xf>
    <xf numFmtId="0" fontId="19" fillId="11" borderId="18" xfId="0" applyFont="1" applyFill="1" applyBorder="1" applyAlignment="1">
      <alignment horizontal="center" vertical="center" wrapText="1" readingOrder="1"/>
    </xf>
    <xf numFmtId="0" fontId="19" fillId="13" borderId="11" xfId="0" applyFont="1" applyFill="1" applyBorder="1" applyAlignment="1">
      <alignment horizontal="center" vertical="center" wrapText="1" readingOrder="1"/>
    </xf>
    <xf numFmtId="0" fontId="19" fillId="13" borderId="12" xfId="0" applyFont="1" applyFill="1" applyBorder="1" applyAlignment="1">
      <alignment horizontal="center" vertical="center" wrapText="1" readingOrder="1"/>
    </xf>
    <xf numFmtId="0" fontId="19" fillId="13" borderId="13" xfId="0" applyFont="1" applyFill="1" applyBorder="1" applyAlignment="1">
      <alignment horizontal="center" vertical="center" wrapText="1" readingOrder="1"/>
    </xf>
    <xf numFmtId="0" fontId="19" fillId="13" borderId="14" xfId="0" applyFont="1" applyFill="1" applyBorder="1" applyAlignment="1">
      <alignment horizontal="center" vertical="center" wrapText="1" readingOrder="1"/>
    </xf>
    <xf numFmtId="0" fontId="19" fillId="13" borderId="0" xfId="0" applyFont="1" applyFill="1" applyBorder="1" applyAlignment="1">
      <alignment horizontal="center" vertical="center" wrapText="1" readingOrder="1"/>
    </xf>
    <xf numFmtId="0" fontId="19" fillId="13" borderId="15" xfId="0" applyFont="1" applyFill="1" applyBorder="1" applyAlignment="1">
      <alignment horizontal="center" vertical="center" wrapText="1" readingOrder="1"/>
    </xf>
    <xf numFmtId="0" fontId="19" fillId="13" borderId="16" xfId="0" applyFont="1" applyFill="1" applyBorder="1" applyAlignment="1">
      <alignment horizontal="center" vertical="center" wrapText="1" readingOrder="1"/>
    </xf>
    <xf numFmtId="0" fontId="19" fillId="13" borderId="17" xfId="0" applyFont="1" applyFill="1" applyBorder="1" applyAlignment="1">
      <alignment horizontal="center" vertical="center" wrapText="1" readingOrder="1"/>
    </xf>
    <xf numFmtId="0" fontId="19" fillId="13" borderId="18" xfId="0" applyFont="1" applyFill="1" applyBorder="1" applyAlignment="1">
      <alignment horizontal="center" vertical="center" wrapText="1" readingOrder="1"/>
    </xf>
    <xf numFmtId="0" fontId="19" fillId="5" borderId="11" xfId="0" applyFont="1" applyFill="1" applyBorder="1" applyAlignment="1">
      <alignment horizontal="center" vertical="center" wrapText="1" readingOrder="1"/>
    </xf>
    <xf numFmtId="0" fontId="19" fillId="5" borderId="12" xfId="0" applyFont="1" applyFill="1" applyBorder="1" applyAlignment="1">
      <alignment horizontal="center" vertical="center" wrapText="1" readingOrder="1"/>
    </xf>
    <xf numFmtId="0" fontId="19" fillId="5" borderId="13" xfId="0" applyFont="1" applyFill="1" applyBorder="1" applyAlignment="1">
      <alignment horizontal="center" vertical="center" wrapText="1" readingOrder="1"/>
    </xf>
    <xf numFmtId="0" fontId="19" fillId="5" borderId="14" xfId="0" applyFont="1" applyFill="1" applyBorder="1" applyAlignment="1">
      <alignment horizontal="center" vertical="center" wrapText="1" readingOrder="1"/>
    </xf>
    <xf numFmtId="0" fontId="19" fillId="5" borderId="0" xfId="0" applyFont="1" applyFill="1" applyBorder="1" applyAlignment="1">
      <alignment horizontal="center" vertical="center" wrapText="1" readingOrder="1"/>
    </xf>
    <xf numFmtId="0" fontId="19" fillId="5" borderId="15" xfId="0" applyFont="1" applyFill="1" applyBorder="1" applyAlignment="1">
      <alignment horizontal="center" vertical="center" wrapText="1" readingOrder="1"/>
    </xf>
    <xf numFmtId="0" fontId="19" fillId="5" borderId="16" xfId="0" applyFont="1" applyFill="1" applyBorder="1" applyAlignment="1">
      <alignment horizontal="center" vertical="center" wrapText="1" readingOrder="1"/>
    </xf>
    <xf numFmtId="0" fontId="19" fillId="5" borderId="17" xfId="0" applyFont="1" applyFill="1" applyBorder="1" applyAlignment="1">
      <alignment horizontal="center" vertical="center" wrapText="1" readingOrder="1"/>
    </xf>
    <xf numFmtId="0" fontId="19" fillId="5" borderId="18" xfId="0" applyFont="1" applyFill="1" applyBorder="1" applyAlignment="1">
      <alignment horizontal="center" vertical="center" wrapText="1" readingOrder="1"/>
    </xf>
    <xf numFmtId="0" fontId="40" fillId="0" borderId="3" xfId="0" applyFont="1" applyBorder="1" applyAlignment="1">
      <alignment horizontal="center" vertical="center" wrapText="1"/>
    </xf>
    <xf numFmtId="0" fontId="40" fillId="0" borderId="10" xfId="0" applyFont="1" applyBorder="1" applyAlignment="1">
      <alignment horizontal="center" vertic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40" fillId="0" borderId="0" xfId="0" applyFont="1" applyAlignment="1">
      <alignment horizontal="center" vertical="center"/>
    </xf>
    <xf numFmtId="0" fontId="40" fillId="0" borderId="6" xfId="0" applyFont="1" applyBorder="1" applyAlignment="1">
      <alignment horizontal="center" vertical="center"/>
    </xf>
    <xf numFmtId="0" fontId="40" fillId="0" borderId="7" xfId="0" applyFont="1" applyBorder="1" applyAlignment="1">
      <alignment horizontal="center" vertical="center"/>
    </xf>
    <xf numFmtId="0" fontId="40" fillId="0" borderId="9" xfId="0" applyFont="1" applyBorder="1" applyAlignment="1">
      <alignment horizontal="center" vertical="center"/>
    </xf>
    <xf numFmtId="0" fontId="40" fillId="0" borderId="8" xfId="0" applyFont="1" applyBorder="1" applyAlignment="1">
      <alignment horizontal="center" vertical="center"/>
    </xf>
    <xf numFmtId="0" fontId="40" fillId="0" borderId="10" xfId="0" applyFont="1" applyBorder="1" applyAlignment="1">
      <alignment horizontal="center" vertical="center" wrapText="1"/>
    </xf>
    <xf numFmtId="0" fontId="39" fillId="11" borderId="11" xfId="0" applyFont="1" applyFill="1" applyBorder="1" applyAlignment="1">
      <alignment horizontal="center" vertical="center" wrapText="1" readingOrder="1"/>
    </xf>
    <xf numFmtId="0" fontId="39" fillId="11" borderId="12" xfId="0" applyFont="1" applyFill="1" applyBorder="1" applyAlignment="1">
      <alignment horizontal="center" vertical="center" wrapText="1" readingOrder="1"/>
    </xf>
    <xf numFmtId="0" fontId="39" fillId="11" borderId="13" xfId="0" applyFont="1" applyFill="1" applyBorder="1" applyAlignment="1">
      <alignment horizontal="center" vertical="center" wrapText="1" readingOrder="1"/>
    </xf>
    <xf numFmtId="0" fontId="39" fillId="11" borderId="14" xfId="0" applyFont="1" applyFill="1" applyBorder="1" applyAlignment="1">
      <alignment horizontal="center" vertical="center" wrapText="1" readingOrder="1"/>
    </xf>
    <xf numFmtId="0" fontId="39" fillId="11" borderId="0" xfId="0" applyFont="1" applyFill="1" applyBorder="1" applyAlignment="1">
      <alignment horizontal="center" vertical="center" wrapText="1" readingOrder="1"/>
    </xf>
    <xf numFmtId="0" fontId="39" fillId="11" borderId="15" xfId="0" applyFont="1" applyFill="1" applyBorder="1" applyAlignment="1">
      <alignment horizontal="center" vertical="center" wrapText="1" readingOrder="1"/>
    </xf>
    <xf numFmtId="0" fontId="39" fillId="11" borderId="16" xfId="0" applyFont="1" applyFill="1" applyBorder="1" applyAlignment="1">
      <alignment horizontal="center" vertical="center" wrapText="1" readingOrder="1"/>
    </xf>
    <xf numFmtId="0" fontId="39" fillId="11" borderId="17" xfId="0" applyFont="1" applyFill="1" applyBorder="1" applyAlignment="1">
      <alignment horizontal="center" vertical="center" wrapText="1" readingOrder="1"/>
    </xf>
    <xf numFmtId="0" fontId="39" fillId="11" borderId="18" xfId="0" applyFont="1" applyFill="1" applyBorder="1" applyAlignment="1">
      <alignment horizontal="center" vertical="center" wrapText="1" readingOrder="1"/>
    </xf>
    <xf numFmtId="0" fontId="40" fillId="0" borderId="5" xfId="0" applyFont="1" applyBorder="1" applyAlignment="1">
      <alignment horizontal="center" vertical="center" wrapText="1"/>
    </xf>
    <xf numFmtId="0" fontId="40" fillId="0" borderId="0" xfId="0" applyFont="1" applyBorder="1" applyAlignment="1">
      <alignment horizontal="center" vertical="center"/>
    </xf>
    <xf numFmtId="0" fontId="39" fillId="12" borderId="11" xfId="0" applyFont="1" applyFill="1" applyBorder="1" applyAlignment="1">
      <alignment horizontal="center" vertical="center" wrapText="1" readingOrder="1"/>
    </xf>
    <xf numFmtId="0" fontId="39" fillId="12" borderId="12" xfId="0" applyFont="1" applyFill="1" applyBorder="1" applyAlignment="1">
      <alignment horizontal="center" vertical="center" wrapText="1" readingOrder="1"/>
    </xf>
    <xf numFmtId="0" fontId="39" fillId="12" borderId="13" xfId="0" applyFont="1" applyFill="1" applyBorder="1" applyAlignment="1">
      <alignment horizontal="center" vertical="center" wrapText="1" readingOrder="1"/>
    </xf>
    <xf numFmtId="0" fontId="39" fillId="12" borderId="14" xfId="0" applyFont="1" applyFill="1" applyBorder="1" applyAlignment="1">
      <alignment horizontal="center" vertical="center" wrapText="1" readingOrder="1"/>
    </xf>
    <xf numFmtId="0" fontId="39" fillId="12" borderId="0" xfId="0" applyFont="1" applyFill="1" applyBorder="1" applyAlignment="1">
      <alignment horizontal="center" vertical="center" wrapText="1" readingOrder="1"/>
    </xf>
    <xf numFmtId="0" fontId="39" fillId="12" borderId="15" xfId="0" applyFont="1" applyFill="1" applyBorder="1" applyAlignment="1">
      <alignment horizontal="center" vertical="center" wrapText="1" readingOrder="1"/>
    </xf>
    <xf numFmtId="0" fontId="39" fillId="12" borderId="16" xfId="0" applyFont="1" applyFill="1" applyBorder="1" applyAlignment="1">
      <alignment horizontal="center" vertical="center" wrapText="1" readingOrder="1"/>
    </xf>
    <xf numFmtId="0" fontId="39" fillId="12" borderId="17" xfId="0" applyFont="1" applyFill="1" applyBorder="1" applyAlignment="1">
      <alignment horizontal="center" vertical="center" wrapText="1" readingOrder="1"/>
    </xf>
    <xf numFmtId="0" fontId="39" fillId="12" borderId="18" xfId="0" applyFont="1" applyFill="1" applyBorder="1" applyAlignment="1">
      <alignment horizontal="center" vertical="center" wrapText="1" readingOrder="1"/>
    </xf>
    <xf numFmtId="0" fontId="38" fillId="0" borderId="0" xfId="0" applyFont="1" applyAlignment="1">
      <alignment horizontal="center" vertical="center" wrapText="1"/>
    </xf>
    <xf numFmtId="0" fontId="20" fillId="0" borderId="0" xfId="0" applyFont="1" applyAlignment="1">
      <alignment horizontal="center" vertical="center" wrapText="1"/>
    </xf>
    <xf numFmtId="0" fontId="39" fillId="5" borderId="11" xfId="0" applyFont="1" applyFill="1" applyBorder="1" applyAlignment="1">
      <alignment horizontal="center" vertical="center" wrapText="1" readingOrder="1"/>
    </xf>
    <xf numFmtId="0" fontId="39" fillId="5" borderId="12" xfId="0" applyFont="1" applyFill="1" applyBorder="1" applyAlignment="1">
      <alignment horizontal="center" vertical="center" wrapText="1" readingOrder="1"/>
    </xf>
    <xf numFmtId="0" fontId="39" fillId="5" borderId="13" xfId="0" applyFont="1" applyFill="1" applyBorder="1" applyAlignment="1">
      <alignment horizontal="center" vertical="center" wrapText="1" readingOrder="1"/>
    </xf>
    <xf numFmtId="0" fontId="39" fillId="5" borderId="14" xfId="0" applyFont="1" applyFill="1" applyBorder="1" applyAlignment="1">
      <alignment horizontal="center" vertical="center" wrapText="1" readingOrder="1"/>
    </xf>
    <xf numFmtId="0" fontId="39" fillId="5" borderId="0" xfId="0" applyFont="1" applyFill="1" applyBorder="1" applyAlignment="1">
      <alignment horizontal="center" vertical="center" wrapText="1" readingOrder="1"/>
    </xf>
    <xf numFmtId="0" fontId="39" fillId="5" borderId="15" xfId="0" applyFont="1" applyFill="1" applyBorder="1" applyAlignment="1">
      <alignment horizontal="center" vertical="center" wrapText="1" readingOrder="1"/>
    </xf>
    <xf numFmtId="0" fontId="39" fillId="5" borderId="16" xfId="0" applyFont="1" applyFill="1" applyBorder="1" applyAlignment="1">
      <alignment horizontal="center" vertical="center" wrapText="1" readingOrder="1"/>
    </xf>
    <xf numFmtId="0" fontId="39" fillId="5" borderId="17" xfId="0" applyFont="1" applyFill="1" applyBorder="1" applyAlignment="1">
      <alignment horizontal="center" vertical="center" wrapText="1" readingOrder="1"/>
    </xf>
    <xf numFmtId="0" fontId="39" fillId="5" borderId="18" xfId="0" applyFont="1" applyFill="1" applyBorder="1" applyAlignment="1">
      <alignment horizontal="center" vertical="center" wrapText="1" readingOrder="1"/>
    </xf>
    <xf numFmtId="0" fontId="39" fillId="13" borderId="11" xfId="0" applyFont="1" applyFill="1" applyBorder="1" applyAlignment="1">
      <alignment horizontal="center" vertical="center" wrapText="1" readingOrder="1"/>
    </xf>
    <xf numFmtId="0" fontId="39" fillId="13" borderId="12" xfId="0" applyFont="1" applyFill="1" applyBorder="1" applyAlignment="1">
      <alignment horizontal="center" vertical="center" wrapText="1" readingOrder="1"/>
    </xf>
    <xf numFmtId="0" fontId="39" fillId="13" borderId="13" xfId="0" applyFont="1" applyFill="1" applyBorder="1" applyAlignment="1">
      <alignment horizontal="center" vertical="center" wrapText="1" readingOrder="1"/>
    </xf>
    <xf numFmtId="0" fontId="39" fillId="13" borderId="14" xfId="0" applyFont="1" applyFill="1" applyBorder="1" applyAlignment="1">
      <alignment horizontal="center" vertical="center" wrapText="1" readingOrder="1"/>
    </xf>
    <xf numFmtId="0" fontId="39" fillId="13" borderId="0" xfId="0" applyFont="1" applyFill="1" applyBorder="1" applyAlignment="1">
      <alignment horizontal="center" vertical="center" wrapText="1" readingOrder="1"/>
    </xf>
    <xf numFmtId="0" fontId="39" fillId="13" borderId="15" xfId="0" applyFont="1" applyFill="1" applyBorder="1" applyAlignment="1">
      <alignment horizontal="center" vertical="center" wrapText="1" readingOrder="1"/>
    </xf>
    <xf numFmtId="0" fontId="39" fillId="13" borderId="16" xfId="0" applyFont="1" applyFill="1" applyBorder="1" applyAlignment="1">
      <alignment horizontal="center" vertical="center" wrapText="1" readingOrder="1"/>
    </xf>
    <xf numFmtId="0" fontId="39" fillId="13" borderId="17" xfId="0" applyFont="1" applyFill="1" applyBorder="1" applyAlignment="1">
      <alignment horizontal="center" vertical="center" wrapText="1" readingOrder="1"/>
    </xf>
    <xf numFmtId="0" fontId="39" fillId="13" borderId="18" xfId="0" applyFont="1" applyFill="1" applyBorder="1" applyAlignment="1">
      <alignment horizontal="center" vertical="center" wrapText="1" readingOrder="1"/>
    </xf>
    <xf numFmtId="0" fontId="22" fillId="0" borderId="0" xfId="0" applyFont="1" applyAlignment="1">
      <alignment horizontal="center" vertical="center"/>
    </xf>
    <xf numFmtId="0" fontId="42" fillId="0" borderId="0" xfId="0" applyFont="1" applyAlignment="1">
      <alignment horizontal="center" vertical="center"/>
    </xf>
    <xf numFmtId="0" fontId="37" fillId="15" borderId="21" xfId="0" applyFont="1" applyFill="1" applyBorder="1" applyAlignment="1">
      <alignment horizontal="center" vertical="center" wrapText="1" readingOrder="1"/>
    </xf>
    <xf numFmtId="0" fontId="37" fillId="15" borderId="22" xfId="0" applyFont="1" applyFill="1" applyBorder="1" applyAlignment="1">
      <alignment horizontal="center" vertical="center" wrapText="1" readingOrder="1"/>
    </xf>
    <xf numFmtId="0" fontId="37" fillId="15" borderId="33" xfId="0" applyFont="1" applyFill="1" applyBorder="1" applyAlignment="1">
      <alignment horizontal="center" vertical="center" wrapText="1" readingOrder="1"/>
    </xf>
    <xf numFmtId="0" fontId="32" fillId="3" borderId="0" xfId="0" applyFont="1" applyFill="1" applyBorder="1" applyAlignment="1">
      <alignment horizontal="justify" vertical="center" wrapText="1"/>
    </xf>
    <xf numFmtId="0" fontId="34" fillId="15" borderId="30" xfId="0" applyFont="1" applyFill="1" applyBorder="1" applyAlignment="1">
      <alignment horizontal="center" vertical="center" wrapText="1" readingOrder="1"/>
    </xf>
    <xf numFmtId="0" fontId="34" fillId="15" borderId="31" xfId="0" applyFont="1" applyFill="1" applyBorder="1" applyAlignment="1">
      <alignment horizontal="center" vertical="center" wrapText="1" readingOrder="1"/>
    </xf>
    <xf numFmtId="0" fontId="34" fillId="3" borderId="28" xfId="0" applyFont="1" applyFill="1" applyBorder="1" applyAlignment="1">
      <alignment horizontal="center" vertical="center" wrapText="1" readingOrder="1"/>
    </xf>
    <xf numFmtId="0" fontId="34" fillId="3" borderId="23" xfId="0" applyFont="1" applyFill="1" applyBorder="1" applyAlignment="1">
      <alignment horizontal="center" vertical="center" wrapText="1" readingOrder="1"/>
    </xf>
    <xf numFmtId="0" fontId="34" fillId="3" borderId="20" xfId="0"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4" fillId="3" borderId="25"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57" fillId="3" borderId="38" xfId="0" applyFont="1" applyFill="1" applyBorder="1" applyAlignment="1">
      <alignment wrapText="1"/>
    </xf>
    <xf numFmtId="0" fontId="57" fillId="3" borderId="67" xfId="0" applyFont="1" applyFill="1" applyBorder="1" applyAlignment="1">
      <alignment wrapText="1"/>
    </xf>
    <xf numFmtId="0" fontId="57" fillId="3" borderId="0" xfId="0" applyFont="1" applyFill="1" applyBorder="1" applyAlignment="1">
      <alignment wrapText="1"/>
    </xf>
    <xf numFmtId="0" fontId="57" fillId="3" borderId="69" xfId="0" applyFont="1" applyFill="1" applyBorder="1" applyAlignment="1">
      <alignment wrapText="1"/>
    </xf>
    <xf numFmtId="0" fontId="57" fillId="3" borderId="55" xfId="0" applyFont="1" applyFill="1" applyBorder="1" applyAlignment="1">
      <alignment wrapText="1"/>
    </xf>
    <xf numFmtId="0" fontId="57" fillId="3" borderId="63" xfId="0" applyFont="1" applyFill="1" applyBorder="1" applyAlignment="1">
      <alignment wrapText="1"/>
    </xf>
    <xf numFmtId="0" fontId="6" fillId="3" borderId="70" xfId="0" applyFont="1" applyFill="1" applyBorder="1" applyAlignment="1">
      <alignment horizontal="center" wrapText="1"/>
    </xf>
    <xf numFmtId="0" fontId="6" fillId="3" borderId="38" xfId="0" applyFont="1" applyFill="1" applyBorder="1" applyAlignment="1">
      <alignment horizontal="center" wrapText="1"/>
    </xf>
    <xf numFmtId="0" fontId="6" fillId="3" borderId="67" xfId="0" applyFont="1" applyFill="1" applyBorder="1" applyAlignment="1">
      <alignment horizontal="center" wrapText="1"/>
    </xf>
    <xf numFmtId="0" fontId="63" fillId="3" borderId="68" xfId="0" applyFont="1" applyFill="1" applyBorder="1" applyAlignment="1">
      <alignment horizontal="center" wrapText="1"/>
    </xf>
    <xf numFmtId="0" fontId="63" fillId="3" borderId="0" xfId="0" applyFont="1" applyFill="1" applyAlignment="1">
      <alignment horizontal="center" wrapText="1"/>
    </xf>
    <xf numFmtId="0" fontId="63" fillId="3" borderId="69" xfId="0" applyFont="1" applyFill="1" applyBorder="1" applyAlignment="1">
      <alignment horizontal="center" wrapText="1"/>
    </xf>
    <xf numFmtId="0" fontId="63" fillId="3" borderId="66" xfId="0" applyFont="1" applyFill="1" applyBorder="1" applyAlignment="1">
      <alignment horizontal="center" wrapText="1"/>
    </xf>
    <xf numFmtId="0" fontId="63" fillId="3" borderId="55" xfId="0" applyFont="1" applyFill="1" applyBorder="1" applyAlignment="1">
      <alignment horizontal="center" wrapText="1"/>
    </xf>
    <xf numFmtId="0" fontId="63" fillId="3" borderId="63" xfId="0" applyFont="1" applyFill="1" applyBorder="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3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32</xdr:col>
      <xdr:colOff>198019</xdr:colOff>
      <xdr:row>2</xdr:row>
      <xdr:rowOff>120362</xdr:rowOff>
    </xdr:from>
    <xdr:to>
      <xdr:col>35</xdr:col>
      <xdr:colOff>792306</xdr:colOff>
      <xdr:row>5</xdr:row>
      <xdr:rowOff>454601</xdr:rowOff>
    </xdr:to>
    <xdr:pic>
      <xdr:nvPicPr>
        <xdr:cNvPr id="2" name="Imagen 1">
          <a:extLst>
            <a:ext uri="{FF2B5EF4-FFF2-40B4-BE49-F238E27FC236}">
              <a16:creationId xmlns:a16="http://schemas.microsoft.com/office/drawing/2014/main" id="{CA1E5BFF-7641-47A4-829A-4363A7C0C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28701" y="639907"/>
          <a:ext cx="7088605" cy="1503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FINANCIERA%20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HANNIER\Desktop\IDM\MAPAS%20RIESGOS%20PARA%20PUBLICAR\3.%20MAPA%20RIESGOS%20FINAL%20Y%20ACTUALIZADO%20GESTI&#211;N%20FINANCIE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uctivo"/>
      <sheetName val="Mapa final"/>
      <sheetName val="Matriz Calor Inherente"/>
      <sheetName val="Matriz Calor Residual"/>
      <sheetName val="Tabla probabilidad"/>
      <sheetName val="Tabla Impacto"/>
      <sheetName val="Tabla Valoración controles"/>
      <sheetName val="Opciones Tratamiento"/>
      <sheetName val="Hoja1"/>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topLeftCell="A31" zoomScale="110" zoomScaleNormal="110" workbookViewId="0">
      <selection activeCell="E36" sqref="E36:F36"/>
    </sheetView>
  </sheetViews>
  <sheetFormatPr baseColWidth="10" defaultColWidth="11.42578125" defaultRowHeight="15" x14ac:dyDescent="0.25"/>
  <cols>
    <col min="1" max="1" width="2.85546875" style="70" customWidth="1"/>
    <col min="2" max="3" width="24.7109375" style="70" customWidth="1"/>
    <col min="4" max="4" width="16" style="70" customWidth="1"/>
    <col min="5" max="5" width="24.7109375" style="70" customWidth="1"/>
    <col min="6" max="6" width="27.7109375" style="70" customWidth="1"/>
    <col min="7" max="8" width="24.7109375" style="70" customWidth="1"/>
    <col min="9" max="16384" width="11.42578125" style="70"/>
  </cols>
  <sheetData>
    <row r="1" spans="2:8" ht="15.75" thickBot="1" x14ac:dyDescent="0.3"/>
    <row r="2" spans="2:8" ht="18" x14ac:dyDescent="0.25">
      <c r="B2" s="221" t="s">
        <v>165</v>
      </c>
      <c r="C2" s="222"/>
      <c r="D2" s="222"/>
      <c r="E2" s="222"/>
      <c r="F2" s="222"/>
      <c r="G2" s="222"/>
      <c r="H2" s="223"/>
    </row>
    <row r="3" spans="2:8" x14ac:dyDescent="0.25">
      <c r="B3" s="71"/>
      <c r="C3" s="72"/>
      <c r="D3" s="72"/>
      <c r="E3" s="72"/>
      <c r="F3" s="72"/>
      <c r="G3" s="72"/>
      <c r="H3" s="73"/>
    </row>
    <row r="4" spans="2:8" ht="63" customHeight="1" x14ac:dyDescent="0.25">
      <c r="B4" s="224" t="s">
        <v>208</v>
      </c>
      <c r="C4" s="225"/>
      <c r="D4" s="225"/>
      <c r="E4" s="225"/>
      <c r="F4" s="225"/>
      <c r="G4" s="225"/>
      <c r="H4" s="226"/>
    </row>
    <row r="5" spans="2:8" ht="63" customHeight="1" x14ac:dyDescent="0.25">
      <c r="B5" s="227"/>
      <c r="C5" s="228"/>
      <c r="D5" s="228"/>
      <c r="E5" s="228"/>
      <c r="F5" s="228"/>
      <c r="G5" s="228"/>
      <c r="H5" s="229"/>
    </row>
    <row r="6" spans="2:8" ht="16.5" x14ac:dyDescent="0.25">
      <c r="B6" s="230" t="s">
        <v>163</v>
      </c>
      <c r="C6" s="231"/>
      <c r="D6" s="231"/>
      <c r="E6" s="231"/>
      <c r="F6" s="231"/>
      <c r="G6" s="231"/>
      <c r="H6" s="232"/>
    </row>
    <row r="7" spans="2:8" ht="95.25" customHeight="1" x14ac:dyDescent="0.25">
      <c r="B7" s="240" t="s">
        <v>168</v>
      </c>
      <c r="C7" s="241"/>
      <c r="D7" s="241"/>
      <c r="E7" s="241"/>
      <c r="F7" s="241"/>
      <c r="G7" s="241"/>
      <c r="H7" s="242"/>
    </row>
    <row r="8" spans="2:8" ht="16.5" x14ac:dyDescent="0.25">
      <c r="B8" s="108"/>
      <c r="C8" s="109"/>
      <c r="D8" s="109"/>
      <c r="E8" s="109"/>
      <c r="F8" s="109"/>
      <c r="G8" s="109"/>
      <c r="H8" s="110"/>
    </row>
    <row r="9" spans="2:8" ht="16.5" customHeight="1" x14ac:dyDescent="0.25">
      <c r="B9" s="233" t="s">
        <v>201</v>
      </c>
      <c r="C9" s="234"/>
      <c r="D9" s="234"/>
      <c r="E9" s="234"/>
      <c r="F9" s="234"/>
      <c r="G9" s="234"/>
      <c r="H9" s="235"/>
    </row>
    <row r="10" spans="2:8" ht="44.25" customHeight="1" x14ac:dyDescent="0.25">
      <c r="B10" s="233"/>
      <c r="C10" s="234"/>
      <c r="D10" s="234"/>
      <c r="E10" s="234"/>
      <c r="F10" s="234"/>
      <c r="G10" s="234"/>
      <c r="H10" s="235"/>
    </row>
    <row r="11" spans="2:8" ht="15.75" thickBot="1" x14ac:dyDescent="0.3">
      <c r="B11" s="96"/>
      <c r="C11" s="99"/>
      <c r="D11" s="104"/>
      <c r="E11" s="105"/>
      <c r="F11" s="105"/>
      <c r="G11" s="106"/>
      <c r="H11" s="107"/>
    </row>
    <row r="12" spans="2:8" ht="15.75" thickTop="1" x14ac:dyDescent="0.25">
      <c r="B12" s="96"/>
      <c r="C12" s="236" t="s">
        <v>164</v>
      </c>
      <c r="D12" s="237"/>
      <c r="E12" s="238" t="s">
        <v>202</v>
      </c>
      <c r="F12" s="239"/>
      <c r="G12" s="99"/>
      <c r="H12" s="100"/>
    </row>
    <row r="13" spans="2:8" ht="35.25" customHeight="1" x14ac:dyDescent="0.25">
      <c r="B13" s="96"/>
      <c r="C13" s="243" t="s">
        <v>195</v>
      </c>
      <c r="D13" s="244"/>
      <c r="E13" s="245" t="s">
        <v>200</v>
      </c>
      <c r="F13" s="246"/>
      <c r="G13" s="99"/>
      <c r="H13" s="100"/>
    </row>
    <row r="14" spans="2:8" ht="17.25" customHeight="1" x14ac:dyDescent="0.25">
      <c r="B14" s="96"/>
      <c r="C14" s="243" t="s">
        <v>196</v>
      </c>
      <c r="D14" s="244"/>
      <c r="E14" s="245" t="s">
        <v>198</v>
      </c>
      <c r="F14" s="246"/>
      <c r="G14" s="99"/>
      <c r="H14" s="100"/>
    </row>
    <row r="15" spans="2:8" ht="19.5" customHeight="1" x14ac:dyDescent="0.25">
      <c r="B15" s="96"/>
      <c r="C15" s="243" t="s">
        <v>197</v>
      </c>
      <c r="D15" s="244"/>
      <c r="E15" s="245" t="s">
        <v>199</v>
      </c>
      <c r="F15" s="246"/>
      <c r="G15" s="99"/>
      <c r="H15" s="100"/>
    </row>
    <row r="16" spans="2:8" ht="69.75" customHeight="1" x14ac:dyDescent="0.25">
      <c r="B16" s="96"/>
      <c r="C16" s="243" t="s">
        <v>166</v>
      </c>
      <c r="D16" s="244"/>
      <c r="E16" s="245" t="s">
        <v>167</v>
      </c>
      <c r="F16" s="246"/>
      <c r="G16" s="99"/>
      <c r="H16" s="100"/>
    </row>
    <row r="17" spans="2:8" ht="34.5" customHeight="1" x14ac:dyDescent="0.25">
      <c r="B17" s="96"/>
      <c r="C17" s="247" t="s">
        <v>2</v>
      </c>
      <c r="D17" s="248"/>
      <c r="E17" s="249" t="s">
        <v>209</v>
      </c>
      <c r="F17" s="250"/>
      <c r="G17" s="99"/>
      <c r="H17" s="100"/>
    </row>
    <row r="18" spans="2:8" ht="27.75" customHeight="1" x14ac:dyDescent="0.25">
      <c r="B18" s="96"/>
      <c r="C18" s="247" t="s">
        <v>3</v>
      </c>
      <c r="D18" s="248"/>
      <c r="E18" s="249" t="s">
        <v>210</v>
      </c>
      <c r="F18" s="250"/>
      <c r="G18" s="99"/>
      <c r="H18" s="100"/>
    </row>
    <row r="19" spans="2:8" ht="28.5" customHeight="1" x14ac:dyDescent="0.25">
      <c r="B19" s="96"/>
      <c r="C19" s="247" t="s">
        <v>42</v>
      </c>
      <c r="D19" s="248"/>
      <c r="E19" s="249" t="s">
        <v>211</v>
      </c>
      <c r="F19" s="250"/>
      <c r="G19" s="99"/>
      <c r="H19" s="100"/>
    </row>
    <row r="20" spans="2:8" ht="72.75" customHeight="1" x14ac:dyDescent="0.25">
      <c r="B20" s="96"/>
      <c r="C20" s="247" t="s">
        <v>1</v>
      </c>
      <c r="D20" s="248"/>
      <c r="E20" s="249" t="s">
        <v>212</v>
      </c>
      <c r="F20" s="250"/>
      <c r="G20" s="99"/>
      <c r="H20" s="100"/>
    </row>
    <row r="21" spans="2:8" ht="64.5" customHeight="1" x14ac:dyDescent="0.25">
      <c r="B21" s="96"/>
      <c r="C21" s="247" t="s">
        <v>50</v>
      </c>
      <c r="D21" s="248"/>
      <c r="E21" s="249" t="s">
        <v>170</v>
      </c>
      <c r="F21" s="250"/>
      <c r="G21" s="99"/>
      <c r="H21" s="100"/>
    </row>
    <row r="22" spans="2:8" ht="71.25" customHeight="1" x14ac:dyDescent="0.25">
      <c r="B22" s="96"/>
      <c r="C22" s="247" t="s">
        <v>169</v>
      </c>
      <c r="D22" s="248"/>
      <c r="E22" s="249" t="s">
        <v>171</v>
      </c>
      <c r="F22" s="250"/>
      <c r="G22" s="99"/>
      <c r="H22" s="100"/>
    </row>
    <row r="23" spans="2:8" ht="55.5" customHeight="1" x14ac:dyDescent="0.25">
      <c r="B23" s="96"/>
      <c r="C23" s="254" t="s">
        <v>172</v>
      </c>
      <c r="D23" s="255"/>
      <c r="E23" s="249" t="s">
        <v>173</v>
      </c>
      <c r="F23" s="250"/>
      <c r="G23" s="99"/>
      <c r="H23" s="100"/>
    </row>
    <row r="24" spans="2:8" ht="42" customHeight="1" x14ac:dyDescent="0.25">
      <c r="B24" s="96"/>
      <c r="C24" s="254" t="s">
        <v>48</v>
      </c>
      <c r="D24" s="255"/>
      <c r="E24" s="249" t="s">
        <v>174</v>
      </c>
      <c r="F24" s="250"/>
      <c r="G24" s="99"/>
      <c r="H24" s="100"/>
    </row>
    <row r="25" spans="2:8" ht="59.25" customHeight="1" x14ac:dyDescent="0.25">
      <c r="B25" s="96"/>
      <c r="C25" s="254" t="s">
        <v>162</v>
      </c>
      <c r="D25" s="255"/>
      <c r="E25" s="249" t="s">
        <v>175</v>
      </c>
      <c r="F25" s="250"/>
      <c r="G25" s="99"/>
      <c r="H25" s="100"/>
    </row>
    <row r="26" spans="2:8" ht="23.25" customHeight="1" x14ac:dyDescent="0.25">
      <c r="B26" s="96"/>
      <c r="C26" s="254" t="s">
        <v>12</v>
      </c>
      <c r="D26" s="255"/>
      <c r="E26" s="249" t="s">
        <v>176</v>
      </c>
      <c r="F26" s="250"/>
      <c r="G26" s="99"/>
      <c r="H26" s="100"/>
    </row>
    <row r="27" spans="2:8" ht="30.75" customHeight="1" x14ac:dyDescent="0.25">
      <c r="B27" s="96"/>
      <c r="C27" s="254" t="s">
        <v>180</v>
      </c>
      <c r="D27" s="255"/>
      <c r="E27" s="249" t="s">
        <v>177</v>
      </c>
      <c r="F27" s="250"/>
      <c r="G27" s="99"/>
      <c r="H27" s="100"/>
    </row>
    <row r="28" spans="2:8" ht="35.25" customHeight="1" x14ac:dyDescent="0.25">
      <c r="B28" s="96"/>
      <c r="C28" s="254" t="s">
        <v>181</v>
      </c>
      <c r="D28" s="255"/>
      <c r="E28" s="249" t="s">
        <v>178</v>
      </c>
      <c r="F28" s="250"/>
      <c r="G28" s="99"/>
      <c r="H28" s="100"/>
    </row>
    <row r="29" spans="2:8" ht="33" customHeight="1" x14ac:dyDescent="0.25">
      <c r="B29" s="96"/>
      <c r="C29" s="254" t="s">
        <v>181</v>
      </c>
      <c r="D29" s="255"/>
      <c r="E29" s="249" t="s">
        <v>178</v>
      </c>
      <c r="F29" s="250"/>
      <c r="G29" s="99"/>
      <c r="H29" s="100"/>
    </row>
    <row r="30" spans="2:8" ht="30" customHeight="1" x14ac:dyDescent="0.25">
      <c r="B30" s="96"/>
      <c r="C30" s="254" t="s">
        <v>182</v>
      </c>
      <c r="D30" s="255"/>
      <c r="E30" s="249" t="s">
        <v>179</v>
      </c>
      <c r="F30" s="250"/>
      <c r="G30" s="99"/>
      <c r="H30" s="100"/>
    </row>
    <row r="31" spans="2:8" ht="35.25" customHeight="1" x14ac:dyDescent="0.25">
      <c r="B31" s="96"/>
      <c r="C31" s="254" t="s">
        <v>183</v>
      </c>
      <c r="D31" s="255"/>
      <c r="E31" s="249" t="s">
        <v>184</v>
      </c>
      <c r="F31" s="250"/>
      <c r="G31" s="99"/>
      <c r="H31" s="100"/>
    </row>
    <row r="32" spans="2:8" ht="31.5" customHeight="1" x14ac:dyDescent="0.25">
      <c r="B32" s="96"/>
      <c r="C32" s="254" t="s">
        <v>185</v>
      </c>
      <c r="D32" s="255"/>
      <c r="E32" s="249" t="s">
        <v>186</v>
      </c>
      <c r="F32" s="250"/>
      <c r="G32" s="99"/>
      <c r="H32" s="100"/>
    </row>
    <row r="33" spans="2:8" ht="35.25" customHeight="1" x14ac:dyDescent="0.25">
      <c r="B33" s="96"/>
      <c r="C33" s="254" t="s">
        <v>187</v>
      </c>
      <c r="D33" s="255"/>
      <c r="E33" s="249" t="s">
        <v>188</v>
      </c>
      <c r="F33" s="250"/>
      <c r="G33" s="99"/>
      <c r="H33" s="100"/>
    </row>
    <row r="34" spans="2:8" ht="59.25" customHeight="1" x14ac:dyDescent="0.25">
      <c r="B34" s="96"/>
      <c r="C34" s="254" t="s">
        <v>189</v>
      </c>
      <c r="D34" s="255"/>
      <c r="E34" s="249" t="s">
        <v>190</v>
      </c>
      <c r="F34" s="250"/>
      <c r="G34" s="99"/>
      <c r="H34" s="100"/>
    </row>
    <row r="35" spans="2:8" ht="29.25" customHeight="1" x14ac:dyDescent="0.25">
      <c r="B35" s="96"/>
      <c r="C35" s="254" t="s">
        <v>29</v>
      </c>
      <c r="D35" s="255"/>
      <c r="E35" s="249" t="s">
        <v>191</v>
      </c>
      <c r="F35" s="250"/>
      <c r="G35" s="99"/>
      <c r="H35" s="100"/>
    </row>
    <row r="36" spans="2:8" ht="82.5" customHeight="1" x14ac:dyDescent="0.25">
      <c r="B36" s="96"/>
      <c r="C36" s="254" t="s">
        <v>193</v>
      </c>
      <c r="D36" s="255"/>
      <c r="E36" s="249" t="s">
        <v>192</v>
      </c>
      <c r="F36" s="250"/>
      <c r="G36" s="99"/>
      <c r="H36" s="100"/>
    </row>
    <row r="37" spans="2:8" ht="46.5" customHeight="1" x14ac:dyDescent="0.25">
      <c r="B37" s="96"/>
      <c r="C37" s="254" t="s">
        <v>39</v>
      </c>
      <c r="D37" s="255"/>
      <c r="E37" s="249" t="s">
        <v>194</v>
      </c>
      <c r="F37" s="250"/>
      <c r="G37" s="99"/>
      <c r="H37" s="100"/>
    </row>
    <row r="38" spans="2:8" ht="6.75" customHeight="1" thickBot="1" x14ac:dyDescent="0.3">
      <c r="B38" s="96"/>
      <c r="C38" s="256"/>
      <c r="D38" s="257"/>
      <c r="E38" s="258"/>
      <c r="F38" s="259"/>
      <c r="G38" s="99"/>
      <c r="H38" s="100"/>
    </row>
    <row r="39" spans="2:8" ht="15.75" thickTop="1" x14ac:dyDescent="0.25">
      <c r="B39" s="96"/>
      <c r="C39" s="97"/>
      <c r="D39" s="97"/>
      <c r="E39" s="98"/>
      <c r="F39" s="98"/>
      <c r="G39" s="99"/>
      <c r="H39" s="100"/>
    </row>
    <row r="40" spans="2:8" ht="21" customHeight="1" x14ac:dyDescent="0.25">
      <c r="B40" s="251" t="s">
        <v>203</v>
      </c>
      <c r="C40" s="252"/>
      <c r="D40" s="252"/>
      <c r="E40" s="252"/>
      <c r="F40" s="252"/>
      <c r="G40" s="252"/>
      <c r="H40" s="253"/>
    </row>
    <row r="41" spans="2:8" ht="20.25" customHeight="1" x14ac:dyDescent="0.25">
      <c r="B41" s="251" t="s">
        <v>204</v>
      </c>
      <c r="C41" s="252"/>
      <c r="D41" s="252"/>
      <c r="E41" s="252"/>
      <c r="F41" s="252"/>
      <c r="G41" s="252"/>
      <c r="H41" s="253"/>
    </row>
    <row r="42" spans="2:8" ht="20.25" customHeight="1" x14ac:dyDescent="0.25">
      <c r="B42" s="251" t="s">
        <v>205</v>
      </c>
      <c r="C42" s="252"/>
      <c r="D42" s="252"/>
      <c r="E42" s="252"/>
      <c r="F42" s="252"/>
      <c r="G42" s="252"/>
      <c r="H42" s="253"/>
    </row>
    <row r="43" spans="2:8" ht="20.25" customHeight="1" x14ac:dyDescent="0.25">
      <c r="B43" s="251" t="s">
        <v>206</v>
      </c>
      <c r="C43" s="252"/>
      <c r="D43" s="252"/>
      <c r="E43" s="252"/>
      <c r="F43" s="252"/>
      <c r="G43" s="252"/>
      <c r="H43" s="253"/>
    </row>
    <row r="44" spans="2:8" x14ac:dyDescent="0.25">
      <c r="B44" s="251" t="s">
        <v>207</v>
      </c>
      <c r="C44" s="252"/>
      <c r="D44" s="252"/>
      <c r="E44" s="252"/>
      <c r="F44" s="252"/>
      <c r="G44" s="252"/>
      <c r="H44" s="253"/>
    </row>
    <row r="45" spans="2:8" ht="15.75" thickBot="1" x14ac:dyDescent="0.3">
      <c r="B45" s="101"/>
      <c r="C45" s="102"/>
      <c r="D45" s="102"/>
      <c r="E45" s="102"/>
      <c r="F45" s="102"/>
      <c r="G45" s="102"/>
      <c r="H45" s="103"/>
    </row>
  </sheetData>
  <mergeCells count="64">
    <mergeCell ref="E28:F28"/>
    <mergeCell ref="C28:D28"/>
    <mergeCell ref="C16:D16"/>
    <mergeCell ref="E16:F16"/>
    <mergeCell ref="C14:D14"/>
    <mergeCell ref="E14:F14"/>
    <mergeCell ref="C15:D15"/>
    <mergeCell ref="E15:F15"/>
    <mergeCell ref="E22:F22"/>
    <mergeCell ref="C22:D22"/>
    <mergeCell ref="C25:D25"/>
    <mergeCell ref="E25:F25"/>
    <mergeCell ref="B41:H41"/>
    <mergeCell ref="C38:D38"/>
    <mergeCell ref="E38:F38"/>
    <mergeCell ref="C37:D37"/>
    <mergeCell ref="E37:F37"/>
    <mergeCell ref="C33:D33"/>
    <mergeCell ref="B40:H40"/>
    <mergeCell ref="C29:D29"/>
    <mergeCell ref="E29:F29"/>
    <mergeCell ref="C30:D30"/>
    <mergeCell ref="E30:F30"/>
    <mergeCell ref="E33:F33"/>
    <mergeCell ref="C34:D34"/>
    <mergeCell ref="C35:D35"/>
    <mergeCell ref="E35:F35"/>
    <mergeCell ref="C36:D36"/>
    <mergeCell ref="E36:F36"/>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13:D13"/>
    <mergeCell ref="E13:F13"/>
    <mergeCell ref="C17:D17"/>
    <mergeCell ref="E17:F17"/>
    <mergeCell ref="C21:D21"/>
    <mergeCell ref="C18:D18"/>
    <mergeCell ref="C19:D19"/>
    <mergeCell ref="C20:D20"/>
    <mergeCell ref="E18:F18"/>
    <mergeCell ref="E19:F19"/>
    <mergeCell ref="E20:F20"/>
    <mergeCell ref="E21:F21"/>
    <mergeCell ref="B2:H2"/>
    <mergeCell ref="B4:H5"/>
    <mergeCell ref="B6:H6"/>
    <mergeCell ref="B9:H10"/>
    <mergeCell ref="C12:D12"/>
    <mergeCell ref="E12:F12"/>
    <mergeCell ref="B7:H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pageSetUpPr fitToPage="1"/>
  </sheetPr>
  <dimension ref="A1:AJ77"/>
  <sheetViews>
    <sheetView tabSelected="1" view="pageBreakPreview" topLeftCell="O1" zoomScale="44" zoomScaleNormal="44" zoomScaleSheetLayoutView="44" workbookViewId="0">
      <selection activeCell="AC10" sqref="AC10"/>
    </sheetView>
  </sheetViews>
  <sheetFormatPr baseColWidth="10" defaultColWidth="11.42578125" defaultRowHeight="22.5" outlineLevelRow="1" x14ac:dyDescent="0.35"/>
  <cols>
    <col min="1" max="1" width="5.28515625" style="216" bestFit="1" customWidth="1"/>
    <col min="2" max="2" width="24.140625" style="216" customWidth="1"/>
    <col min="3" max="3" width="35.85546875" style="216" customWidth="1"/>
    <col min="4" max="4" width="34.85546875" style="216" customWidth="1"/>
    <col min="5" max="5" width="45.5703125" style="111" customWidth="1"/>
    <col min="6" max="6" width="30.85546875" style="217" customWidth="1"/>
    <col min="7" max="7" width="25.85546875" style="111" customWidth="1"/>
    <col min="8" max="8" width="23.7109375" style="111" customWidth="1"/>
    <col min="9" max="9" width="10.140625" style="111" customWidth="1"/>
    <col min="10" max="10" width="26.42578125" style="111" customWidth="1"/>
    <col min="11" max="11" width="30.5703125" style="111" hidden="1" customWidth="1"/>
    <col min="12" max="12" width="20.7109375" style="111" customWidth="1"/>
    <col min="13" max="13" width="12" style="111" customWidth="1"/>
    <col min="14" max="14" width="19.28515625" style="111" customWidth="1"/>
    <col min="15" max="15" width="13.28515625" style="111" customWidth="1"/>
    <col min="16" max="16" width="81.7109375" style="111" customWidth="1"/>
    <col min="17" max="17" width="28.28515625" style="111" customWidth="1"/>
    <col min="18" max="18" width="6.85546875" style="111" customWidth="1"/>
    <col min="19" max="19" width="5" style="111" customWidth="1"/>
    <col min="20" max="20" width="10.85546875" style="111" customWidth="1"/>
    <col min="21" max="21" width="7.140625" style="111" customWidth="1"/>
    <col min="22" max="22" width="6.7109375" style="111" customWidth="1"/>
    <col min="23" max="23" width="7.5703125" style="111" customWidth="1"/>
    <col min="24" max="24" width="38.28515625" style="111" hidden="1" customWidth="1"/>
    <col min="25" max="25" width="10.5703125" style="111" customWidth="1"/>
    <col min="26" max="26" width="12.28515625" style="111" customWidth="1"/>
    <col min="27" max="27" width="11.42578125" style="111" customWidth="1"/>
    <col min="28" max="28" width="12.7109375" style="111" customWidth="1"/>
    <col min="29" max="30" width="8.42578125" style="111" customWidth="1"/>
    <col min="31" max="31" width="45.140625" style="111" customWidth="1"/>
    <col min="32" max="32" width="26.7109375" style="111" customWidth="1"/>
    <col min="33" max="33" width="29.5703125" style="111" customWidth="1"/>
    <col min="34" max="34" width="25.42578125" style="111" customWidth="1"/>
    <col min="35" max="35" width="42.5703125" style="111" customWidth="1"/>
    <col min="36" max="36" width="19.85546875" style="111" customWidth="1"/>
    <col min="37" max="16384" width="11.42578125" style="111"/>
  </cols>
  <sheetData>
    <row r="1" spans="1:36" ht="16.5" customHeight="1" x14ac:dyDescent="0.35">
      <c r="A1" s="271" t="s">
        <v>143</v>
      </c>
      <c r="B1" s="271"/>
      <c r="C1" s="271"/>
      <c r="D1" s="271"/>
      <c r="E1" s="271"/>
      <c r="F1" s="271"/>
      <c r="G1" s="271"/>
      <c r="H1" s="271"/>
      <c r="I1" s="271"/>
      <c r="J1" s="271"/>
      <c r="K1" s="271"/>
      <c r="L1" s="271"/>
      <c r="M1" s="271"/>
      <c r="N1" s="271"/>
      <c r="O1" s="271"/>
      <c r="P1" s="271"/>
      <c r="Q1" s="271"/>
      <c r="R1" s="271"/>
      <c r="S1" s="271"/>
      <c r="T1" s="271"/>
      <c r="U1" s="271"/>
      <c r="V1" s="271"/>
      <c r="W1" s="271"/>
      <c r="X1" s="271"/>
      <c r="Y1" s="271"/>
      <c r="Z1" s="271"/>
      <c r="AA1" s="271"/>
      <c r="AB1" s="271"/>
      <c r="AC1" s="271"/>
      <c r="AD1" s="271"/>
      <c r="AE1" s="271"/>
      <c r="AF1" s="271"/>
      <c r="AG1" s="271"/>
      <c r="AH1" s="271"/>
      <c r="AI1" s="271"/>
      <c r="AJ1" s="271"/>
    </row>
    <row r="2" spans="1:36" ht="24" customHeight="1" x14ac:dyDescent="0.35">
      <c r="A2" s="289"/>
      <c r="B2" s="289"/>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row>
    <row r="3" spans="1:36" s="118" customFormat="1" ht="23.25" x14ac:dyDescent="0.35">
      <c r="A3" s="112"/>
      <c r="B3" s="113"/>
      <c r="C3" s="114"/>
      <c r="D3" s="114"/>
      <c r="E3" s="115"/>
      <c r="F3" s="116"/>
      <c r="G3" s="115"/>
      <c r="H3" s="115"/>
      <c r="I3" s="115"/>
      <c r="J3" s="115"/>
      <c r="K3" s="115"/>
      <c r="L3" s="115"/>
      <c r="M3" s="115"/>
      <c r="N3" s="115"/>
      <c r="O3" s="115"/>
      <c r="P3" s="115"/>
      <c r="Q3" s="117"/>
      <c r="R3" s="457" t="s">
        <v>257</v>
      </c>
      <c r="S3" s="458"/>
      <c r="T3" s="458"/>
      <c r="U3" s="458"/>
      <c r="V3" s="458"/>
      <c r="W3" s="458"/>
      <c r="X3" s="458"/>
      <c r="Y3" s="458"/>
      <c r="Z3" s="458"/>
      <c r="AA3" s="458"/>
      <c r="AB3" s="458"/>
      <c r="AC3" s="458"/>
      <c r="AD3" s="458"/>
      <c r="AE3" s="459"/>
      <c r="AF3" s="451"/>
      <c r="AG3" s="451"/>
      <c r="AH3" s="451"/>
      <c r="AI3" s="451"/>
      <c r="AJ3" s="452"/>
    </row>
    <row r="4" spans="1:36" ht="26.25" customHeight="1" x14ac:dyDescent="0.35">
      <c r="A4" s="266" t="s">
        <v>43</v>
      </c>
      <c r="B4" s="267"/>
      <c r="C4" s="263" t="s">
        <v>216</v>
      </c>
      <c r="D4" s="264"/>
      <c r="E4" s="264"/>
      <c r="F4" s="264"/>
      <c r="G4" s="264"/>
      <c r="H4" s="264"/>
      <c r="I4" s="264"/>
      <c r="J4" s="264"/>
      <c r="K4" s="264"/>
      <c r="L4" s="264"/>
      <c r="M4" s="264"/>
      <c r="N4" s="264"/>
      <c r="O4" s="264"/>
      <c r="P4" s="264"/>
      <c r="Q4" s="265"/>
      <c r="R4" s="460" t="s">
        <v>260</v>
      </c>
      <c r="S4" s="461"/>
      <c r="T4" s="461"/>
      <c r="U4" s="461"/>
      <c r="V4" s="461"/>
      <c r="W4" s="461"/>
      <c r="X4" s="461"/>
      <c r="Y4" s="461"/>
      <c r="Z4" s="461"/>
      <c r="AA4" s="461"/>
      <c r="AB4" s="461"/>
      <c r="AC4" s="461"/>
      <c r="AD4" s="461"/>
      <c r="AE4" s="462"/>
      <c r="AF4" s="453"/>
      <c r="AG4" s="453"/>
      <c r="AH4" s="453"/>
      <c r="AI4" s="453"/>
      <c r="AJ4" s="454"/>
    </row>
    <row r="5" spans="1:36" ht="43.9" customHeight="1" x14ac:dyDescent="0.35">
      <c r="A5" s="268" t="s">
        <v>130</v>
      </c>
      <c r="B5" s="269"/>
      <c r="C5" s="260" t="s">
        <v>217</v>
      </c>
      <c r="D5" s="261"/>
      <c r="E5" s="261"/>
      <c r="F5" s="261"/>
      <c r="G5" s="261"/>
      <c r="H5" s="261"/>
      <c r="I5" s="261"/>
      <c r="J5" s="261"/>
      <c r="K5" s="261"/>
      <c r="L5" s="261"/>
      <c r="M5" s="261"/>
      <c r="N5" s="261"/>
      <c r="O5" s="261"/>
      <c r="P5" s="261"/>
      <c r="Q5" s="262"/>
      <c r="R5" s="460" t="s">
        <v>258</v>
      </c>
      <c r="S5" s="461"/>
      <c r="T5" s="461"/>
      <c r="U5" s="461"/>
      <c r="V5" s="461"/>
      <c r="W5" s="461"/>
      <c r="X5" s="461"/>
      <c r="Y5" s="461"/>
      <c r="Z5" s="461"/>
      <c r="AA5" s="461"/>
      <c r="AB5" s="461"/>
      <c r="AC5" s="461"/>
      <c r="AD5" s="461"/>
      <c r="AE5" s="462"/>
      <c r="AF5" s="453"/>
      <c r="AG5" s="453"/>
      <c r="AH5" s="453"/>
      <c r="AI5" s="453"/>
      <c r="AJ5" s="454"/>
    </row>
    <row r="6" spans="1:36" ht="49.5" customHeight="1" x14ac:dyDescent="0.35">
      <c r="A6" s="268" t="s">
        <v>44</v>
      </c>
      <c r="B6" s="269"/>
      <c r="C6" s="260" t="s">
        <v>218</v>
      </c>
      <c r="D6" s="261"/>
      <c r="E6" s="261"/>
      <c r="F6" s="261"/>
      <c r="G6" s="261"/>
      <c r="H6" s="261"/>
      <c r="I6" s="261"/>
      <c r="J6" s="261"/>
      <c r="K6" s="261"/>
      <c r="L6" s="261"/>
      <c r="M6" s="261"/>
      <c r="N6" s="261"/>
      <c r="O6" s="261"/>
      <c r="P6" s="261"/>
      <c r="Q6" s="262"/>
      <c r="R6" s="463" t="s">
        <v>259</v>
      </c>
      <c r="S6" s="464"/>
      <c r="T6" s="464"/>
      <c r="U6" s="464"/>
      <c r="V6" s="464"/>
      <c r="W6" s="464"/>
      <c r="X6" s="464"/>
      <c r="Y6" s="464"/>
      <c r="Z6" s="464"/>
      <c r="AA6" s="464"/>
      <c r="AB6" s="464"/>
      <c r="AC6" s="464"/>
      <c r="AD6" s="464"/>
      <c r="AE6" s="465"/>
      <c r="AF6" s="455"/>
      <c r="AG6" s="455"/>
      <c r="AH6" s="455"/>
      <c r="AI6" s="455"/>
      <c r="AJ6" s="456"/>
    </row>
    <row r="7" spans="1:36" x14ac:dyDescent="0.35">
      <c r="A7" s="271" t="s">
        <v>138</v>
      </c>
      <c r="B7" s="271"/>
      <c r="C7" s="273"/>
      <c r="D7" s="273"/>
      <c r="E7" s="273"/>
      <c r="F7" s="273"/>
      <c r="G7" s="273"/>
      <c r="H7" s="273" t="s">
        <v>139</v>
      </c>
      <c r="I7" s="273"/>
      <c r="J7" s="273"/>
      <c r="K7" s="273"/>
      <c r="L7" s="273"/>
      <c r="M7" s="273"/>
      <c r="N7" s="290"/>
      <c r="O7" s="271" t="s">
        <v>140</v>
      </c>
      <c r="P7" s="271"/>
      <c r="Q7" s="271"/>
      <c r="R7" s="271"/>
      <c r="S7" s="271"/>
      <c r="T7" s="271"/>
      <c r="U7" s="271"/>
      <c r="V7" s="271"/>
      <c r="W7" s="271"/>
      <c r="X7" s="291" t="s">
        <v>141</v>
      </c>
      <c r="Y7" s="291"/>
      <c r="Z7" s="291"/>
      <c r="AA7" s="291"/>
      <c r="AB7" s="291"/>
      <c r="AC7" s="291"/>
      <c r="AD7" s="291"/>
      <c r="AE7" s="291" t="s">
        <v>34</v>
      </c>
      <c r="AF7" s="291"/>
      <c r="AG7" s="291"/>
      <c r="AH7" s="291"/>
      <c r="AI7" s="291"/>
      <c r="AJ7" s="291"/>
    </row>
    <row r="8" spans="1:36" ht="16.5" customHeight="1" x14ac:dyDescent="0.35">
      <c r="A8" s="270" t="s">
        <v>0</v>
      </c>
      <c r="B8" s="271" t="s">
        <v>2</v>
      </c>
      <c r="C8" s="271" t="s">
        <v>3</v>
      </c>
      <c r="D8" s="271" t="s">
        <v>42</v>
      </c>
      <c r="E8" s="271" t="s">
        <v>1</v>
      </c>
      <c r="F8" s="271" t="s">
        <v>50</v>
      </c>
      <c r="G8" s="271" t="s">
        <v>134</v>
      </c>
      <c r="H8" s="271" t="s">
        <v>33</v>
      </c>
      <c r="I8" s="271" t="s">
        <v>5</v>
      </c>
      <c r="J8" s="271" t="s">
        <v>87</v>
      </c>
      <c r="K8" s="271" t="s">
        <v>92</v>
      </c>
      <c r="L8" s="271" t="s">
        <v>45</v>
      </c>
      <c r="M8" s="271" t="s">
        <v>5</v>
      </c>
      <c r="N8" s="271" t="s">
        <v>48</v>
      </c>
      <c r="O8" s="272" t="s">
        <v>11</v>
      </c>
      <c r="P8" s="273" t="s">
        <v>162</v>
      </c>
      <c r="Q8" s="273" t="s">
        <v>12</v>
      </c>
      <c r="R8" s="273" t="s">
        <v>8</v>
      </c>
      <c r="S8" s="273"/>
      <c r="T8" s="273"/>
      <c r="U8" s="273"/>
      <c r="V8" s="273"/>
      <c r="W8" s="273"/>
      <c r="X8" s="272" t="s">
        <v>137</v>
      </c>
      <c r="Y8" s="272" t="s">
        <v>46</v>
      </c>
      <c r="Z8" s="272" t="s">
        <v>5</v>
      </c>
      <c r="AA8" s="272" t="s">
        <v>47</v>
      </c>
      <c r="AB8" s="272" t="s">
        <v>5</v>
      </c>
      <c r="AC8" s="272" t="s">
        <v>49</v>
      </c>
      <c r="AD8" s="272" t="s">
        <v>29</v>
      </c>
      <c r="AE8" s="273" t="s">
        <v>34</v>
      </c>
      <c r="AF8" s="273" t="s">
        <v>35</v>
      </c>
      <c r="AG8" s="273" t="s">
        <v>36</v>
      </c>
      <c r="AH8" s="273" t="s">
        <v>38</v>
      </c>
      <c r="AI8" s="273" t="s">
        <v>37</v>
      </c>
      <c r="AJ8" s="273" t="s">
        <v>39</v>
      </c>
    </row>
    <row r="9" spans="1:36" s="120" customFormat="1" ht="94.5" customHeight="1" x14ac:dyDescent="0.25">
      <c r="A9" s="270"/>
      <c r="B9" s="271"/>
      <c r="C9" s="271"/>
      <c r="D9" s="271"/>
      <c r="E9" s="271"/>
      <c r="F9" s="271"/>
      <c r="G9" s="271"/>
      <c r="H9" s="271"/>
      <c r="I9" s="271"/>
      <c r="J9" s="271"/>
      <c r="K9" s="271"/>
      <c r="L9" s="271"/>
      <c r="M9" s="271"/>
      <c r="N9" s="271"/>
      <c r="O9" s="270"/>
      <c r="P9" s="271"/>
      <c r="Q9" s="271"/>
      <c r="R9" s="119" t="s">
        <v>13</v>
      </c>
      <c r="S9" s="119" t="s">
        <v>17</v>
      </c>
      <c r="T9" s="119" t="s">
        <v>28</v>
      </c>
      <c r="U9" s="119" t="s">
        <v>18</v>
      </c>
      <c r="V9" s="119" t="s">
        <v>21</v>
      </c>
      <c r="W9" s="119" t="s">
        <v>24</v>
      </c>
      <c r="X9" s="270"/>
      <c r="Y9" s="270"/>
      <c r="Z9" s="270"/>
      <c r="AA9" s="270"/>
      <c r="AB9" s="270"/>
      <c r="AC9" s="270"/>
      <c r="AD9" s="270"/>
      <c r="AE9" s="271"/>
      <c r="AF9" s="271"/>
      <c r="AG9" s="271"/>
      <c r="AH9" s="271"/>
      <c r="AI9" s="271"/>
      <c r="AJ9" s="271"/>
    </row>
    <row r="10" spans="1:36" s="134" customFormat="1" ht="407.25" customHeight="1" x14ac:dyDescent="0.25">
      <c r="A10" s="121">
        <v>12</v>
      </c>
      <c r="B10" s="122" t="s">
        <v>132</v>
      </c>
      <c r="C10" s="123" t="s">
        <v>219</v>
      </c>
      <c r="D10" s="123" t="s">
        <v>220</v>
      </c>
      <c r="E10" s="124" t="s">
        <v>221</v>
      </c>
      <c r="F10" s="122" t="s">
        <v>126</v>
      </c>
      <c r="G10" s="122">
        <v>24</v>
      </c>
      <c r="H10" s="125" t="str">
        <f>IF(G10&lt;=0,"",IF(G10&lt;=2,"Muy Baja",IF(G10&lt;=24,"Baja",IF(G10&lt;=500,"Media",IF(G10&lt;=5000,"Alta","Muy Alta")))))</f>
        <v>Baja</v>
      </c>
      <c r="I10" s="126">
        <f>IF(H10="","",IF(H10="Muy Baja",0.2,IF(H10="Baja",0.4,IF(H10="Media",0.6,IF(H10="Alta",0.8,IF(H10="Muy Alta",1,))))))</f>
        <v>0.4</v>
      </c>
      <c r="J10" s="127" t="s">
        <v>148</v>
      </c>
      <c r="K10" s="126" t="str">
        <f>IF(NOT(ISERROR(MATCH(J10,'Tabla Impacto'!$B$221:$B$223,0))),'Tabla Impacto'!$F$223&amp;"Por favor no seleccionar los criterios de impacto(Afectación Económica o presupuestal y Pérdida Reputacional)",J10)</f>
        <v xml:space="preserve">     Entre 50 y 100 SMLMV </v>
      </c>
      <c r="L10" s="125" t="str">
        <f>IF(OR(K10='Tabla Impacto'!$C$11,K10='Tabla Impacto'!$D$11),"Leve",IF(OR(K10='Tabla Impacto'!$C$12,K10='Tabla Impacto'!$D$12),"Menor",IF(OR(K10='Tabla Impacto'!$C$13,K10='Tabla Impacto'!$D$13),"Moderado",IF(OR(K10='Tabla Impacto'!$C$14,K10='Tabla Impacto'!$D$14),"Mayor",IF(OR(K10='Tabla Impacto'!$C$15,K10='Tabla Impacto'!$D$15),"Catastrófico","")))))</f>
        <v>Moderado</v>
      </c>
      <c r="M10" s="126">
        <f>IF(L10="","",IF(L10="Leve",0.2,IF(L10="Menor",0.4,IF(L10="Moderado",0.6,IF(L10="Mayor",0.8,IF(L10="Catastrófico",1,))))))</f>
        <v>0.6</v>
      </c>
      <c r="N10" s="128"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1">
        <v>12</v>
      </c>
      <c r="P10" s="123" t="s">
        <v>222</v>
      </c>
      <c r="Q10" s="129" t="str">
        <f>IF(OR(R10="Preventivo",R10="Detectivo"),"Probabilidad",IF(R10="Correctivo","Impacto",""))</f>
        <v>Probabilidad</v>
      </c>
      <c r="R10" s="130" t="s">
        <v>14</v>
      </c>
      <c r="S10" s="130" t="s">
        <v>9</v>
      </c>
      <c r="T10" s="126" t="str">
        <f>IF(AND(R10="Preventivo",S10="Automático"),"50%",IF(AND(R10="Preventivo",S10="Manual"),"40%",IF(AND(R10="Detectivo",S10="Automático"),"40%",IF(AND(R10="Detectivo",S10="Manual"),"30%",IF(AND(R10="Correctivo",S10="Automático"),"35%",IF(AND(R10="Correctivo",S10="Manual"),"25%",""))))))</f>
        <v>40%</v>
      </c>
      <c r="U10" s="130" t="s">
        <v>19</v>
      </c>
      <c r="V10" s="130" t="s">
        <v>22</v>
      </c>
      <c r="W10" s="130" t="s">
        <v>119</v>
      </c>
      <c r="X10" s="131">
        <f>IFERROR(IF(Q10="Probabilidad",(I10-(+I10*T10)),IF(Q10="Impacto",I10,"")),"")</f>
        <v>0.24</v>
      </c>
      <c r="Y10" s="125" t="str">
        <f>IFERROR(IF(X10="","",IF(X10&lt;=0.2,"Muy Baja",IF(X10&lt;=0.4,"Baja",IF(X10&lt;=0.6,"Media",IF(X10&lt;=0.8,"Alta","Muy Alta"))))),"")</f>
        <v>Baja</v>
      </c>
      <c r="Z10" s="126">
        <f>+X10</f>
        <v>0.24</v>
      </c>
      <c r="AA10" s="125" t="str">
        <f>IFERROR(IF(AB10="","",IF(AB10&lt;=0.2,"Leve",IF(AB10&lt;=0.4,"Menor",IF(AB10&lt;=0.6,"Moderado",IF(AB10&lt;=0.8,"Mayor","Catastrófico"))))),"")</f>
        <v>Moderado</v>
      </c>
      <c r="AB10" s="126">
        <f>IFERROR(IF(Q10="Impacto",(M10-(+M10*T10)),IF(Q10="Probabilidad",M10,"")),"")</f>
        <v>0.6</v>
      </c>
      <c r="AC10" s="128"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0" t="s">
        <v>32</v>
      </c>
      <c r="AE10" s="132" t="s">
        <v>223</v>
      </c>
      <c r="AF10" s="123" t="s">
        <v>224</v>
      </c>
      <c r="AG10" s="133" t="s">
        <v>225</v>
      </c>
      <c r="AH10" s="133" t="s">
        <v>226</v>
      </c>
      <c r="AI10" s="274" t="s">
        <v>213</v>
      </c>
      <c r="AJ10" s="122" t="s">
        <v>41</v>
      </c>
    </row>
    <row r="11" spans="1:36" ht="151.5" hidden="1" customHeight="1" outlineLevel="1" x14ac:dyDescent="0.35">
      <c r="A11" s="135"/>
      <c r="B11" s="136"/>
      <c r="C11" s="122"/>
      <c r="D11" s="137"/>
      <c r="E11" s="122"/>
      <c r="F11" s="138"/>
      <c r="G11" s="138"/>
      <c r="H11" s="139"/>
      <c r="I11" s="140"/>
      <c r="J11" s="141"/>
      <c r="K11" s="140">
        <f>IF(NOT(ISERROR(MATCH(J11,_xlfn.ANCHORARRAY(E22),0))),I24&amp;"Por favor no seleccionar los criterios de impacto",J11)</f>
        <v>0</v>
      </c>
      <c r="L11" s="139"/>
      <c r="M11" s="140"/>
      <c r="N11" s="142"/>
      <c r="O11" s="143"/>
      <c r="P11" s="144"/>
      <c r="Q11" s="145" t="str">
        <f>IF(OR(R11="Preventivo",R11="Detectivo"),"Probabilidad",IF(R11="Correctivo","Impacto",""))</f>
        <v/>
      </c>
      <c r="R11" s="146"/>
      <c r="S11" s="146"/>
      <c r="T11" s="147" t="str">
        <f t="shared" ref="T11:T15" si="0">IF(AND(R11="Preventivo",S11="Automático"),"50%",IF(AND(R11="Preventivo",S11="Manual"),"40%",IF(AND(R11="Detectivo",S11="Automático"),"40%",IF(AND(R11="Detectivo",S11="Manual"),"30%",IF(AND(R11="Correctivo",S11="Automático"),"35%",IF(AND(R11="Correctivo",S11="Manual"),"25%",""))))))</f>
        <v/>
      </c>
      <c r="U11" s="146"/>
      <c r="V11" s="146"/>
      <c r="W11" s="146"/>
      <c r="X11" s="148" t="str">
        <f>IFERROR(IF(AND(Q10="Probabilidad",Q11="Probabilidad"),(Z10-(+Z10*T11)),IF(Q11="Probabilidad",(I10-(+I10*T11)),IF(Q11="Impacto",Z10,""))),"")</f>
        <v/>
      </c>
      <c r="Y11" s="149" t="str">
        <f t="shared" ref="Y11:Y69" si="1">IFERROR(IF(X11="","",IF(X11&lt;=0.2,"Muy Baja",IF(X11&lt;=0.4,"Baja",IF(X11&lt;=0.6,"Media",IF(X11&lt;=0.8,"Alta","Muy Alta"))))),"")</f>
        <v/>
      </c>
      <c r="Z11" s="147" t="str">
        <f t="shared" ref="Z11:Z15" si="2">+X11</f>
        <v/>
      </c>
      <c r="AA11" s="149" t="str">
        <f t="shared" ref="AA11:AA69" si="3">IFERROR(IF(AB11="","",IF(AB11&lt;=0.2,"Leve",IF(AB11&lt;=0.4,"Menor",IF(AB11&lt;=0.6,"Moderado",IF(AB11&lt;=0.8,"Mayor","Catastrófico"))))),"")</f>
        <v/>
      </c>
      <c r="AB11" s="147" t="str">
        <f>IFERROR(IF(AND(Q10="Impacto",Q11="Impacto"),(AB10-(+AB10*T11)),IF(Q11="Impacto",($M$10-(+$M$10*T11)),IF(Q11="Probabilidad",AB10,""))),"")</f>
        <v/>
      </c>
      <c r="AC11" s="150"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46"/>
      <c r="AE11" s="151"/>
      <c r="AF11" s="151"/>
      <c r="AG11" s="152"/>
      <c r="AH11" s="152"/>
      <c r="AI11" s="274"/>
      <c r="AJ11" s="151"/>
    </row>
    <row r="12" spans="1:36" ht="151.5" hidden="1" customHeight="1" outlineLevel="1" x14ac:dyDescent="0.35">
      <c r="A12" s="135"/>
      <c r="B12" s="136"/>
      <c r="C12" s="122"/>
      <c r="D12" s="137"/>
      <c r="E12" s="122"/>
      <c r="F12" s="138"/>
      <c r="G12" s="138"/>
      <c r="H12" s="139"/>
      <c r="I12" s="140"/>
      <c r="J12" s="141"/>
      <c r="K12" s="140">
        <f>IF(NOT(ISERROR(MATCH(J12,_xlfn.ANCHORARRAY(E23),0))),I25&amp;"Por favor no seleccionar los criterios de impacto",J12)</f>
        <v>0</v>
      </c>
      <c r="L12" s="139"/>
      <c r="M12" s="140"/>
      <c r="N12" s="142"/>
      <c r="O12" s="143"/>
      <c r="P12" s="144"/>
      <c r="Q12" s="145" t="str">
        <f>IF(OR(R12="Preventivo",R12="Detectivo"),"Probabilidad",IF(R12="Correctivo","Impacto",""))</f>
        <v/>
      </c>
      <c r="R12" s="146"/>
      <c r="S12" s="146"/>
      <c r="T12" s="147" t="str">
        <f t="shared" si="0"/>
        <v/>
      </c>
      <c r="U12" s="146"/>
      <c r="V12" s="146"/>
      <c r="W12" s="146"/>
      <c r="X12" s="148" t="str">
        <f>IFERROR(IF(AND(Q11="Probabilidad",Q12="Probabilidad"),(Z11-(+Z11*T12)),IF(AND(Q11="Impacto",Q12="Probabilidad"),(Z10-(+Z10*T12)),IF(Q12="Impacto",Z11,""))),"")</f>
        <v/>
      </c>
      <c r="Y12" s="149" t="str">
        <f t="shared" si="1"/>
        <v/>
      </c>
      <c r="Z12" s="147" t="str">
        <f t="shared" si="2"/>
        <v/>
      </c>
      <c r="AA12" s="149" t="str">
        <f t="shared" si="3"/>
        <v/>
      </c>
      <c r="AB12" s="147" t="str">
        <f>IFERROR(IF(AND(Q11="Impacto",Q12="Impacto"),(AB11-(+AB11*T12)),IF(AND(Q11="Probabilidad",Q12="Impacto"),(AB10-(+AB10*T12)),IF(Q12="Probabilidad",AB11,""))),"")</f>
        <v/>
      </c>
      <c r="AC12" s="150" t="str">
        <f t="shared" si="4"/>
        <v/>
      </c>
      <c r="AD12" s="146"/>
      <c r="AE12" s="151"/>
      <c r="AF12" s="151"/>
      <c r="AG12" s="152"/>
      <c r="AH12" s="152"/>
      <c r="AI12" s="151"/>
      <c r="AJ12" s="151"/>
    </row>
    <row r="13" spans="1:36" ht="151.5" hidden="1" customHeight="1" outlineLevel="1" x14ac:dyDescent="0.35">
      <c r="A13" s="135"/>
      <c r="B13" s="136"/>
      <c r="C13" s="122"/>
      <c r="D13" s="137"/>
      <c r="E13" s="122"/>
      <c r="F13" s="138"/>
      <c r="G13" s="138"/>
      <c r="H13" s="139"/>
      <c r="I13" s="140"/>
      <c r="J13" s="141"/>
      <c r="K13" s="140">
        <f>IF(NOT(ISERROR(MATCH(J13,_xlfn.ANCHORARRAY(E24),0))),I26&amp;"Por favor no seleccionar los criterios de impacto",J13)</f>
        <v>0</v>
      </c>
      <c r="L13" s="139"/>
      <c r="M13" s="140"/>
      <c r="N13" s="142"/>
      <c r="O13" s="143"/>
      <c r="P13" s="144"/>
      <c r="Q13" s="145" t="str">
        <f t="shared" ref="Q13:Q15" si="5">IF(OR(R13="Preventivo",R13="Detectivo"),"Probabilidad",IF(R13="Correctivo","Impacto",""))</f>
        <v/>
      </c>
      <c r="R13" s="146"/>
      <c r="S13" s="146"/>
      <c r="T13" s="147" t="str">
        <f t="shared" si="0"/>
        <v/>
      </c>
      <c r="U13" s="146"/>
      <c r="V13" s="146"/>
      <c r="W13" s="146"/>
      <c r="X13" s="148" t="str">
        <f t="shared" ref="X13:X15" si="6">IFERROR(IF(AND(Q12="Probabilidad",Q13="Probabilidad"),(Z12-(+Z12*T13)),IF(AND(Q12="Impacto",Q13="Probabilidad"),(Z11-(+Z11*T13)),IF(Q13="Impacto",Z12,""))),"")</f>
        <v/>
      </c>
      <c r="Y13" s="149" t="str">
        <f t="shared" si="1"/>
        <v/>
      </c>
      <c r="Z13" s="147" t="str">
        <f t="shared" si="2"/>
        <v/>
      </c>
      <c r="AA13" s="149" t="str">
        <f t="shared" si="3"/>
        <v/>
      </c>
      <c r="AB13" s="147" t="str">
        <f t="shared" ref="AB13:AB15" si="7">IFERROR(IF(AND(Q12="Impacto",Q13="Impacto"),(AB12-(+AB12*T13)),IF(AND(Q12="Probabilidad",Q13="Impacto"),(AB11-(+AB11*T13)),IF(Q13="Probabilidad",AB12,""))),"")</f>
        <v/>
      </c>
      <c r="AC13" s="150"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46"/>
      <c r="AE13" s="151"/>
      <c r="AF13" s="151"/>
      <c r="AG13" s="152"/>
      <c r="AH13" s="152"/>
      <c r="AI13" s="151"/>
      <c r="AJ13" s="151"/>
    </row>
    <row r="14" spans="1:36" ht="151.5" hidden="1" customHeight="1" outlineLevel="1" x14ac:dyDescent="0.35">
      <c r="A14" s="135"/>
      <c r="B14" s="136"/>
      <c r="C14" s="122"/>
      <c r="D14" s="137"/>
      <c r="E14" s="122"/>
      <c r="F14" s="138"/>
      <c r="G14" s="138"/>
      <c r="H14" s="139"/>
      <c r="I14" s="140"/>
      <c r="J14" s="141"/>
      <c r="K14" s="140">
        <f>IF(NOT(ISERROR(MATCH(J14,_xlfn.ANCHORARRAY(E25),0))),I27&amp;"Por favor no seleccionar los criterios de impacto",J14)</f>
        <v>0</v>
      </c>
      <c r="L14" s="139"/>
      <c r="M14" s="140"/>
      <c r="N14" s="142"/>
      <c r="O14" s="143"/>
      <c r="P14" s="144"/>
      <c r="Q14" s="145" t="str">
        <f t="shared" si="5"/>
        <v/>
      </c>
      <c r="R14" s="146"/>
      <c r="S14" s="146"/>
      <c r="T14" s="147" t="str">
        <f t="shared" si="0"/>
        <v/>
      </c>
      <c r="U14" s="146"/>
      <c r="V14" s="146"/>
      <c r="W14" s="146"/>
      <c r="X14" s="148" t="str">
        <f t="shared" si="6"/>
        <v/>
      </c>
      <c r="Y14" s="149" t="str">
        <f t="shared" si="1"/>
        <v/>
      </c>
      <c r="Z14" s="147" t="str">
        <f t="shared" si="2"/>
        <v/>
      </c>
      <c r="AA14" s="149" t="str">
        <f t="shared" si="3"/>
        <v/>
      </c>
      <c r="AB14" s="147" t="str">
        <f t="shared" si="7"/>
        <v/>
      </c>
      <c r="AC14" s="150" t="str">
        <f t="shared" si="4"/>
        <v/>
      </c>
      <c r="AD14" s="146"/>
      <c r="AE14" s="151"/>
      <c r="AF14" s="151"/>
      <c r="AG14" s="152"/>
      <c r="AH14" s="152"/>
      <c r="AI14" s="151"/>
      <c r="AJ14" s="151"/>
    </row>
    <row r="15" spans="1:36" ht="151.5" hidden="1" customHeight="1" outlineLevel="1" x14ac:dyDescent="0.35">
      <c r="A15" s="135"/>
      <c r="B15" s="136"/>
      <c r="C15" s="122"/>
      <c r="D15" s="137"/>
      <c r="E15" s="122"/>
      <c r="F15" s="138"/>
      <c r="G15" s="138"/>
      <c r="H15" s="139"/>
      <c r="I15" s="140"/>
      <c r="J15" s="141"/>
      <c r="K15" s="140">
        <f>IF(NOT(ISERROR(MATCH(J15,_xlfn.ANCHORARRAY(E26),0))),I28&amp;"Por favor no seleccionar los criterios de impacto",J15)</f>
        <v>0</v>
      </c>
      <c r="L15" s="139"/>
      <c r="M15" s="140"/>
      <c r="N15" s="142"/>
      <c r="O15" s="143"/>
      <c r="P15" s="144"/>
      <c r="Q15" s="145" t="str">
        <f t="shared" si="5"/>
        <v/>
      </c>
      <c r="R15" s="146"/>
      <c r="S15" s="146"/>
      <c r="T15" s="147" t="str">
        <f t="shared" si="0"/>
        <v/>
      </c>
      <c r="U15" s="146"/>
      <c r="V15" s="146"/>
      <c r="W15" s="146"/>
      <c r="X15" s="148" t="str">
        <f t="shared" si="6"/>
        <v/>
      </c>
      <c r="Y15" s="149" t="str">
        <f t="shared" si="1"/>
        <v/>
      </c>
      <c r="Z15" s="147" t="str">
        <f t="shared" si="2"/>
        <v/>
      </c>
      <c r="AA15" s="149" t="str">
        <f t="shared" si="3"/>
        <v/>
      </c>
      <c r="AB15" s="147" t="str">
        <f t="shared" si="7"/>
        <v/>
      </c>
      <c r="AC15" s="150" t="str">
        <f t="shared" si="4"/>
        <v/>
      </c>
      <c r="AD15" s="146"/>
      <c r="AE15" s="151"/>
      <c r="AF15" s="151"/>
      <c r="AG15" s="152"/>
      <c r="AH15" s="152"/>
      <c r="AI15" s="151"/>
      <c r="AJ15" s="151"/>
    </row>
    <row r="16" spans="1:36" ht="151.5" customHeight="1" collapsed="1" x14ac:dyDescent="0.35">
      <c r="A16" s="284">
        <v>13</v>
      </c>
      <c r="B16" s="274" t="s">
        <v>132</v>
      </c>
      <c r="C16" s="298" t="s">
        <v>229</v>
      </c>
      <c r="D16" s="298" t="s">
        <v>230</v>
      </c>
      <c r="E16" s="298" t="s">
        <v>231</v>
      </c>
      <c r="F16" s="274" t="s">
        <v>123</v>
      </c>
      <c r="G16" s="274">
        <v>24</v>
      </c>
      <c r="H16" s="286" t="str">
        <f>IF(G16&lt;=0,"",IF(G16&lt;=2,"Muy Baja",IF(G16&lt;=24,"Baja",IF(G16&lt;=500,"Media",IF(G16&lt;=5000,"Alta","Muy Alta")))))</f>
        <v>Baja</v>
      </c>
      <c r="I16" s="288">
        <f>IF(H16="","",IF(H16="Muy Baja",0.2,IF(H16="Baja",0.4,IF(H16="Media",0.6,IF(H16="Alta",0.8,IF(H16="Muy Alta",1,))))))</f>
        <v>0.4</v>
      </c>
      <c r="J16" s="296" t="s">
        <v>150</v>
      </c>
      <c r="K16" s="126" t="str">
        <f>IF(NOT(ISERROR(MATCH(J16,'Tabla Impacto'!$B$221:$B$223,0))),'Tabla Impacto'!$F$223&amp;"Por favor no seleccionar los criterios de impacto(Afectación Económica o presupuestal y Pérdida Reputacional)",J16)</f>
        <v xml:space="preserve">     Entre 100 y 500 SMLMV </v>
      </c>
      <c r="L16" s="286" t="str">
        <f>IF(OR(K16='Tabla Impacto'!$C$11,K16='Tabla Impacto'!$D$11),"Leve",IF(OR(K16='Tabla Impacto'!$C$12,K16='Tabla Impacto'!$D$12),"Menor",IF(OR(K16='Tabla Impacto'!$C$13,K16='Tabla Impacto'!$D$13),"Moderado",IF(OR(K16='Tabla Impacto'!$C$14,K16='Tabla Impacto'!$D$14),"Mayor",IF(OR(K16='Tabla Impacto'!$C$15,K16='Tabla Impacto'!$D$15),"Catastrófico","")))))</f>
        <v>Mayor</v>
      </c>
      <c r="M16" s="288">
        <f>IF(L16="","",IF(L16="Leve",0.2,IF(L16="Menor",0.4,IF(L16="Moderado",0.6,IF(L16="Mayor",0.8,IF(L16="Catastrófico",1,))))))</f>
        <v>0.8</v>
      </c>
      <c r="N16" s="294" t="str">
        <f>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284">
        <v>13</v>
      </c>
      <c r="P16" s="277" t="s">
        <v>228</v>
      </c>
      <c r="Q16" s="297" t="str">
        <f>IF(OR(R16="Preventivo",R16="Detectivo"),"Probabilidad",IF(R16="Correctivo","Impacto",""))</f>
        <v>Probabilidad</v>
      </c>
      <c r="R16" s="287" t="s">
        <v>14</v>
      </c>
      <c r="S16" s="287" t="s">
        <v>9</v>
      </c>
      <c r="T16" s="288" t="str">
        <f>IF(AND(R16="Preventivo",S16="Automático"),"50%",IF(AND(R16="Preventivo",S16="Manual"),"40%",IF(AND(R16="Detectivo",S16="Automático"),"40%",IF(AND(R16="Detectivo",S16="Manual"),"30%",IF(AND(R16="Correctivo",S16="Automático"),"35%",IF(AND(R16="Correctivo",S16="Manual"),"25%",""))))))</f>
        <v>40%</v>
      </c>
      <c r="U16" s="287" t="s">
        <v>19</v>
      </c>
      <c r="V16" s="287" t="s">
        <v>22</v>
      </c>
      <c r="W16" s="287" t="s">
        <v>119</v>
      </c>
      <c r="X16" s="131">
        <f>IFERROR(IF(Q16="Probabilidad",(I16-(+I16*T16)),IF(Q16="Impacto",I16,"")),"")</f>
        <v>0.24</v>
      </c>
      <c r="Y16" s="286" t="str">
        <f>IFERROR(IF(X16="","",IF(X16&lt;=0.2,"Muy Baja",IF(X16&lt;=0.4,"Baja",IF(X16&lt;=0.6,"Media",IF(X16&lt;=0.8,"Alta","Muy Alta"))))),"")</f>
        <v>Baja</v>
      </c>
      <c r="Z16" s="288">
        <f>+X16</f>
        <v>0.24</v>
      </c>
      <c r="AA16" s="286" t="str">
        <f>IFERROR(IF(AB16="","",IF(AB16&lt;=0.2,"Leve",IF(AB16&lt;=0.4,"Menor",IF(AB16&lt;=0.6,"Moderado",IF(AB16&lt;=0.8,"Mayor","Catastrófico"))))),"")</f>
        <v>Mayor</v>
      </c>
      <c r="AB16" s="288">
        <f>IFERROR(IF(Q16="Impacto",(M16-(+M16*T16)),IF(Q16="Probabilidad",M16,"")),"")</f>
        <v>0.8</v>
      </c>
      <c r="AC16" s="294"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287" t="s">
        <v>32</v>
      </c>
      <c r="AE16" s="285" t="s">
        <v>227</v>
      </c>
      <c r="AF16" s="277" t="s">
        <v>224</v>
      </c>
      <c r="AG16" s="275" t="s">
        <v>225</v>
      </c>
      <c r="AH16" s="275" t="s">
        <v>226</v>
      </c>
      <c r="AI16" s="274" t="s">
        <v>213</v>
      </c>
      <c r="AJ16" s="274" t="s">
        <v>41</v>
      </c>
    </row>
    <row r="17" spans="1:36" ht="87" customHeight="1" x14ac:dyDescent="0.35">
      <c r="A17" s="284"/>
      <c r="B17" s="274"/>
      <c r="C17" s="298"/>
      <c r="D17" s="298"/>
      <c r="E17" s="298"/>
      <c r="F17" s="274"/>
      <c r="G17" s="274"/>
      <c r="H17" s="286"/>
      <c r="I17" s="288"/>
      <c r="J17" s="296"/>
      <c r="K17" s="126">
        <f>IF(NOT(ISERROR(MATCH(J17,_xlfn.ANCHORARRAY(E28),0))),I30&amp;"Por favor no seleccionar los criterios de impacto",J17)</f>
        <v>0</v>
      </c>
      <c r="L17" s="286"/>
      <c r="M17" s="288"/>
      <c r="N17" s="294"/>
      <c r="O17" s="284"/>
      <c r="P17" s="277"/>
      <c r="Q17" s="297"/>
      <c r="R17" s="287"/>
      <c r="S17" s="287"/>
      <c r="T17" s="288"/>
      <c r="U17" s="287"/>
      <c r="V17" s="287"/>
      <c r="W17" s="287"/>
      <c r="X17" s="131" t="str">
        <f>IFERROR(IF(AND(Q16="Probabilidad",Q17="Probabilidad"),(Z16-(+Z16*T17)),IF(Q17="Probabilidad",(I16-(+I16*T17)),IF(Q17="Impacto",Z16,""))),"")</f>
        <v/>
      </c>
      <c r="Y17" s="286"/>
      <c r="Z17" s="288"/>
      <c r="AA17" s="286"/>
      <c r="AB17" s="288"/>
      <c r="AC17" s="294"/>
      <c r="AD17" s="287"/>
      <c r="AE17" s="285"/>
      <c r="AF17" s="277"/>
      <c r="AG17" s="275"/>
      <c r="AH17" s="279"/>
      <c r="AI17" s="274"/>
      <c r="AJ17" s="274"/>
    </row>
    <row r="18" spans="1:36" ht="151.5" hidden="1" customHeight="1" outlineLevel="1" x14ac:dyDescent="0.35">
      <c r="A18" s="153"/>
      <c r="B18" s="136"/>
      <c r="C18" s="136"/>
      <c r="D18" s="136"/>
      <c r="E18" s="136"/>
      <c r="F18" s="136"/>
      <c r="G18" s="136"/>
      <c r="H18" s="154"/>
      <c r="I18" s="155"/>
      <c r="J18" s="156"/>
      <c r="K18" s="155">
        <f>IF(NOT(ISERROR(MATCH(J18,_xlfn.ANCHORARRAY(E29),0))),I31&amp;"Por favor no seleccionar los criterios de impacto",J18)</f>
        <v>0</v>
      </c>
      <c r="L18" s="154"/>
      <c r="M18" s="155"/>
      <c r="N18" s="157"/>
      <c r="O18" s="121">
        <v>3</v>
      </c>
      <c r="P18" s="274"/>
      <c r="Q18" s="145" t="str">
        <f>IF(OR(R18="Preventivo",R18="Detectivo"),"Probabilidad",IF(R18="Correctivo","Impacto",""))</f>
        <v/>
      </c>
      <c r="R18" s="146"/>
      <c r="S18" s="146"/>
      <c r="T18" s="147" t="str">
        <f t="shared" ref="T18:T21" si="8">IF(AND(R18="Preventivo",S18="Automático"),"50%",IF(AND(R18="Preventivo",S18="Manual"),"40%",IF(AND(R18="Detectivo",S18="Automático"),"40%",IF(AND(R18="Detectivo",S18="Manual"),"30%",IF(AND(R18="Correctivo",S18="Automático"),"35%",IF(AND(R18="Correctivo",S18="Manual"),"25%",""))))))</f>
        <v/>
      </c>
      <c r="U18" s="146"/>
      <c r="V18" s="146"/>
      <c r="W18" s="146"/>
      <c r="X18" s="148" t="str">
        <f>IFERROR(IF(AND(Q17="Probabilidad",Q18="Probabilidad"),(Z17-(+Z17*T18)),IF(AND(Q17="Impacto",Q18="Probabilidad"),(Z16-(+Z16*T18)),IF(Q18="Impacto",Z17,""))),"")</f>
        <v/>
      </c>
      <c r="Y18" s="149" t="str">
        <f t="shared" si="1"/>
        <v/>
      </c>
      <c r="Z18" s="147" t="str">
        <f t="shared" ref="Z18:Z21" si="9">+X18</f>
        <v/>
      </c>
      <c r="AA18" s="149" t="str">
        <f t="shared" si="3"/>
        <v/>
      </c>
      <c r="AB18" s="147" t="str">
        <f>IFERROR(IF(AND(Q17="Impacto",Q18="Impacto"),(AB17-(+AB17*T18)),IF(AND(Q17="Probabilidad",Q18="Impacto"),(AB16-(+AB16*T18)),IF(Q18="Probabilidad",AB17,""))),"")</f>
        <v/>
      </c>
      <c r="AC18" s="150" t="str">
        <f t="shared" ref="AC18" si="10">IFERROR(IF(OR(AND(Y18="Muy Baja",AA18="Leve"),AND(Y18="Muy Baja",AA18="Menor"),AND(Y18="Baja",AA18="Leve")),"Bajo",IF(OR(AND(Y18="Muy baja",AA18="Moderado"),AND(Y18="Baja",AA18="Menor"),AND(Y18="Baja",AA18="Moderado"),AND(Y18="Media",AA18="Leve"),AND(Y18="Media",AA18="Menor"),AND(Y18="Media",AA18="Moderado"),AND(Y18="Alta",AA18="Leve"),AND(Y18="Alta",AA18="Menor")),"Moderado",IF(OR(AND(Y18="Muy Baja",AA18="Mayor"),AND(Y18="Baja",AA18="Mayor"),AND(Y18="Media",AA18="Mayor"),AND(Y18="Alta",AA18="Moderado"),AND(Y18="Alta",AA18="Mayor"),AND(Y18="Muy Alta",AA18="Leve"),AND(Y18="Muy Alta",AA18="Menor"),AND(Y18="Muy Alta",AA18="Moderado"),AND(Y18="Muy Alta",AA18="Mayor")),"Alto",IF(OR(AND(Y18="Muy Baja",AA18="Catastrófico"),AND(Y18="Baja",AA18="Catastrófico"),AND(Y18="Media",AA18="Catastrófico"),AND(Y18="Alta",AA18="Catastrófico"),AND(Y18="Muy Alta",AA18="Catastrófico")),"Extremo","")))),"")</f>
        <v/>
      </c>
      <c r="AD18" s="146"/>
      <c r="AE18" s="151"/>
      <c r="AF18" s="151"/>
      <c r="AG18" s="152"/>
      <c r="AH18" s="152"/>
      <c r="AI18" s="151"/>
      <c r="AJ18" s="151"/>
    </row>
    <row r="19" spans="1:36" ht="151.5" hidden="1" customHeight="1" outlineLevel="1" x14ac:dyDescent="0.35">
      <c r="A19" s="153"/>
      <c r="B19" s="136"/>
      <c r="C19" s="158"/>
      <c r="D19" s="158"/>
      <c r="E19" s="158"/>
      <c r="F19" s="158"/>
      <c r="G19" s="136"/>
      <c r="H19" s="154"/>
      <c r="I19" s="155"/>
      <c r="J19" s="156"/>
      <c r="K19" s="155">
        <f>IF(NOT(ISERROR(MATCH(J19,_xlfn.ANCHORARRAY(E30),0))),I32&amp;"Por favor no seleccionar los criterios de impacto",J19)</f>
        <v>0</v>
      </c>
      <c r="L19" s="154"/>
      <c r="M19" s="155"/>
      <c r="N19" s="157"/>
      <c r="O19" s="121">
        <v>4</v>
      </c>
      <c r="P19" s="274"/>
      <c r="Q19" s="145" t="str">
        <f t="shared" ref="Q19:Q21" si="11">IF(OR(R19="Preventivo",R19="Detectivo"),"Probabilidad",IF(R19="Correctivo","Impacto",""))</f>
        <v/>
      </c>
      <c r="R19" s="146"/>
      <c r="S19" s="146"/>
      <c r="T19" s="147" t="str">
        <f t="shared" si="8"/>
        <v/>
      </c>
      <c r="U19" s="146"/>
      <c r="V19" s="146"/>
      <c r="W19" s="146"/>
      <c r="X19" s="148" t="str">
        <f t="shared" ref="X19:X21" si="12">IFERROR(IF(AND(Q18="Probabilidad",Q19="Probabilidad"),(Z18-(+Z18*T19)),IF(AND(Q18="Impacto",Q19="Probabilidad"),(Z17-(+Z17*T19)),IF(Q19="Impacto",Z18,""))),"")</f>
        <v/>
      </c>
      <c r="Y19" s="149" t="str">
        <f t="shared" si="1"/>
        <v/>
      </c>
      <c r="Z19" s="147" t="str">
        <f t="shared" si="9"/>
        <v/>
      </c>
      <c r="AA19" s="149" t="str">
        <f t="shared" si="3"/>
        <v/>
      </c>
      <c r="AB19" s="147" t="str">
        <f t="shared" ref="AB19:AB21" si="13">IFERROR(IF(AND(Q18="Impacto",Q19="Impacto"),(AB18-(+AB18*T19)),IF(AND(Q18="Probabilidad",Q19="Impacto"),(AB17-(+AB17*T19)),IF(Q19="Probabilidad",AB18,""))),"")</f>
        <v/>
      </c>
      <c r="AC19" s="150"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46"/>
      <c r="AE19" s="151"/>
      <c r="AF19" s="151"/>
      <c r="AG19" s="152"/>
      <c r="AH19" s="152"/>
      <c r="AI19" s="151"/>
      <c r="AJ19" s="151"/>
    </row>
    <row r="20" spans="1:36" ht="151.5" hidden="1" customHeight="1" outlineLevel="1" x14ac:dyDescent="0.35">
      <c r="A20" s="153"/>
      <c r="B20" s="136"/>
      <c r="C20" s="136"/>
      <c r="D20" s="136"/>
      <c r="E20" s="136"/>
      <c r="F20" s="136"/>
      <c r="G20" s="136"/>
      <c r="H20" s="154"/>
      <c r="I20" s="155"/>
      <c r="J20" s="156"/>
      <c r="K20" s="155">
        <f>IF(NOT(ISERROR(MATCH(J20,_xlfn.ANCHORARRAY(E31),0))),I33&amp;"Por favor no seleccionar los criterios de impacto",J20)</f>
        <v>0</v>
      </c>
      <c r="L20" s="154"/>
      <c r="M20" s="155"/>
      <c r="N20" s="157"/>
      <c r="O20" s="121">
        <v>5</v>
      </c>
      <c r="P20" s="159"/>
      <c r="Q20" s="145" t="str">
        <f t="shared" si="11"/>
        <v/>
      </c>
      <c r="R20" s="146"/>
      <c r="S20" s="146"/>
      <c r="T20" s="147" t="str">
        <f t="shared" si="8"/>
        <v/>
      </c>
      <c r="U20" s="146"/>
      <c r="V20" s="146"/>
      <c r="W20" s="146"/>
      <c r="X20" s="148" t="str">
        <f t="shared" si="12"/>
        <v/>
      </c>
      <c r="Y20" s="149" t="str">
        <f t="shared" si="1"/>
        <v/>
      </c>
      <c r="Z20" s="147" t="str">
        <f t="shared" si="9"/>
        <v/>
      </c>
      <c r="AA20" s="149" t="str">
        <f t="shared" si="3"/>
        <v/>
      </c>
      <c r="AB20" s="147" t="str">
        <f t="shared" si="13"/>
        <v/>
      </c>
      <c r="AC20" s="150"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46"/>
      <c r="AE20" s="151"/>
      <c r="AF20" s="151"/>
      <c r="AG20" s="152"/>
      <c r="AH20" s="152"/>
      <c r="AI20" s="151"/>
      <c r="AJ20" s="151"/>
    </row>
    <row r="21" spans="1:36" ht="36" hidden="1" customHeight="1" outlineLevel="1" x14ac:dyDescent="0.35">
      <c r="A21" s="153"/>
      <c r="B21" s="136"/>
      <c r="C21" s="158"/>
      <c r="D21" s="158"/>
      <c r="E21" s="158"/>
      <c r="F21" s="158"/>
      <c r="G21" s="136"/>
      <c r="H21" s="154"/>
      <c r="I21" s="155"/>
      <c r="J21" s="156"/>
      <c r="K21" s="155">
        <f>IF(NOT(ISERROR(MATCH(J21,_xlfn.ANCHORARRAY(E32),0))),I34&amp;"Por favor no seleccionar los criterios de impacto",J21)</f>
        <v>0</v>
      </c>
      <c r="L21" s="154"/>
      <c r="M21" s="155"/>
      <c r="N21" s="157"/>
      <c r="O21" s="121">
        <v>6</v>
      </c>
      <c r="P21" s="159"/>
      <c r="Q21" s="145" t="str">
        <f t="shared" si="11"/>
        <v/>
      </c>
      <c r="R21" s="146"/>
      <c r="S21" s="146"/>
      <c r="T21" s="147" t="str">
        <f t="shared" si="8"/>
        <v/>
      </c>
      <c r="U21" s="146"/>
      <c r="V21" s="146"/>
      <c r="W21" s="146"/>
      <c r="X21" s="148" t="str">
        <f t="shared" si="12"/>
        <v/>
      </c>
      <c r="Y21" s="149" t="str">
        <f t="shared" si="1"/>
        <v/>
      </c>
      <c r="Z21" s="147" t="str">
        <f t="shared" si="9"/>
        <v/>
      </c>
      <c r="AA21" s="149" t="str">
        <f t="shared" si="3"/>
        <v/>
      </c>
      <c r="AB21" s="147" t="str">
        <f t="shared" si="13"/>
        <v/>
      </c>
      <c r="AC21" s="150" t="str">
        <f t="shared" si="14"/>
        <v/>
      </c>
      <c r="AD21" s="146"/>
      <c r="AE21" s="151"/>
      <c r="AF21" s="151"/>
      <c r="AG21" s="152"/>
      <c r="AH21" s="152"/>
      <c r="AI21" s="151"/>
      <c r="AJ21" s="151"/>
    </row>
    <row r="22" spans="1:36" ht="309.75" customHeight="1" collapsed="1" x14ac:dyDescent="0.35">
      <c r="A22" s="121">
        <v>14</v>
      </c>
      <c r="B22" s="122" t="s">
        <v>131</v>
      </c>
      <c r="C22" s="123" t="s">
        <v>232</v>
      </c>
      <c r="D22" s="123" t="s">
        <v>233</v>
      </c>
      <c r="E22" s="124" t="s">
        <v>234</v>
      </c>
      <c r="F22" s="122" t="s">
        <v>123</v>
      </c>
      <c r="G22" s="122">
        <v>36</v>
      </c>
      <c r="H22" s="125" t="str">
        <f>IF(G22&lt;=0,"",IF(G22&lt;=2,"Muy Baja",IF(G22&lt;=24,"Baja",IF(G22&lt;=500,"Media",IF(G22&lt;=5000,"Alta","Muy Alta")))))</f>
        <v>Media</v>
      </c>
      <c r="I22" s="126">
        <f>IF(H22="","",IF(H22="Muy Baja",0.2,IF(H22="Baja",0.4,IF(H22="Media",0.6,IF(H22="Alta",0.8,IF(H22="Muy Alta",1,))))))</f>
        <v>0.6</v>
      </c>
      <c r="J22" s="127" t="s">
        <v>148</v>
      </c>
      <c r="K22" s="276" t="str">
        <f>IF(NOT(ISERROR(MATCH(J22,'Tabla Impacto'!$B$221:$B$223,0))),'Tabla Impacto'!$F$223&amp;"Por favor no seleccionar los criterios de impacto(Afectación Económica o presupuestal y Pérdida Reputacional)",J22)</f>
        <v xml:space="preserve">     Entre 50 y 100 SMLMV </v>
      </c>
      <c r="L22" s="125" t="str">
        <f>IF(OR(K22='Tabla Impacto'!$C$11,K22='Tabla Impacto'!$D$11),"Leve",IF(OR(K22='Tabla Impacto'!$C$12,K22='Tabla Impacto'!$D$12),"Menor",IF(OR(K22='Tabla Impacto'!$C$13,K22='Tabla Impacto'!$D$13),"Moderado",IF(OR(K22='Tabla Impacto'!$C$14,K22='Tabla Impacto'!$D$14),"Mayor",IF(OR(K22='Tabla Impacto'!$C$15,K22='Tabla Impacto'!$D$15),"Catastrófico","")))))</f>
        <v>Moderado</v>
      </c>
      <c r="M22" s="126">
        <f>IF(L22="","",IF(L22="Leve",0.2,IF(L22="Menor",0.4,IF(L22="Moderado",0.6,IF(L22="Mayor",0.8,IF(L22="Catastrófico",1,))))))</f>
        <v>0.6</v>
      </c>
      <c r="N22" s="128" t="str">
        <f>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121">
        <v>14</v>
      </c>
      <c r="P22" s="123" t="s">
        <v>235</v>
      </c>
      <c r="Q22" s="129" t="str">
        <f>IF(OR(R22="Preventivo",R22="Detectivo"),"Probabilidad",IF(R22="Correctivo","Impacto",""))</f>
        <v>Probabilidad</v>
      </c>
      <c r="R22" s="130" t="s">
        <v>15</v>
      </c>
      <c r="S22" s="130" t="s">
        <v>9</v>
      </c>
      <c r="T22" s="126" t="str">
        <f>IF(AND(R22="Preventivo",S22="Automático"),"50%",IF(AND(R22="Preventivo",S22="Manual"),"40%",IF(AND(R22="Detectivo",S22="Automático"),"40%",IF(AND(R22="Detectivo",S22="Manual"),"30%",IF(AND(R22="Correctivo",S22="Automático"),"35%",IF(AND(R22="Correctivo",S22="Manual"),"25%",""))))))</f>
        <v>30%</v>
      </c>
      <c r="U22" s="130" t="s">
        <v>20</v>
      </c>
      <c r="V22" s="130" t="s">
        <v>22</v>
      </c>
      <c r="W22" s="130" t="s">
        <v>119</v>
      </c>
      <c r="X22" s="131">
        <f>IFERROR(IF(Q22="Probabilidad",(I22-(+I22*T22)),IF(Q22="Impacto",I22,"")),"")</f>
        <v>0.42</v>
      </c>
      <c r="Y22" s="125" t="str">
        <f>IFERROR(IF(X22="","",IF(X22&lt;=0.2,"Muy Baja",IF(X22&lt;=0.4,"Baja",IF(X22&lt;=0.6,"Media",IF(X22&lt;=0.8,"Alta","Muy Alta"))))),"")</f>
        <v>Media</v>
      </c>
      <c r="Z22" s="126">
        <f>+X22</f>
        <v>0.42</v>
      </c>
      <c r="AA22" s="125" t="str">
        <f>IFERROR(IF(AB22="","",IF(AB22&lt;=0.2,"Leve",IF(AB22&lt;=0.4,"Menor",IF(AB22&lt;=0.6,"Moderado",IF(AB22&lt;=0.8,"Mayor","Catastrófico"))))),"")</f>
        <v>Moderado</v>
      </c>
      <c r="AB22" s="126">
        <f>IFERROR(IF(Q22="Impacto",(M22-(+M22*T22)),IF(Q22="Probabilidad",M22,"")),"")</f>
        <v>0.6</v>
      </c>
      <c r="AC22" s="128"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130" t="s">
        <v>32</v>
      </c>
      <c r="AE22" s="132" t="s">
        <v>236</v>
      </c>
      <c r="AF22" s="277" t="s">
        <v>237</v>
      </c>
      <c r="AG22" s="275" t="s">
        <v>225</v>
      </c>
      <c r="AH22" s="275" t="s">
        <v>226</v>
      </c>
      <c r="AI22" s="274" t="s">
        <v>213</v>
      </c>
      <c r="AJ22" s="122" t="s">
        <v>41</v>
      </c>
    </row>
    <row r="23" spans="1:36" ht="151.5" hidden="1" customHeight="1" outlineLevel="1" x14ac:dyDescent="0.35">
      <c r="A23" s="121"/>
      <c r="B23" s="151"/>
      <c r="C23" s="160"/>
      <c r="D23" s="161"/>
      <c r="E23" s="161"/>
      <c r="F23" s="151"/>
      <c r="G23" s="151"/>
      <c r="H23" s="149"/>
      <c r="I23" s="147"/>
      <c r="J23" s="162"/>
      <c r="K23" s="276">
        <f t="shared" ref="K23:K26" si="15">IF(NOT(ISERROR(MATCH(J23,_xlfn.ANCHORARRAY(E34),0))),I36&amp;"Por favor no seleccionar los criterios de impacto",J23)</f>
        <v>0</v>
      </c>
      <c r="L23" s="149"/>
      <c r="M23" s="147"/>
      <c r="N23" s="150"/>
      <c r="O23" s="143">
        <v>2</v>
      </c>
      <c r="P23" s="161"/>
      <c r="Q23" s="145" t="str">
        <f>IF(OR(R23="Preventivo",R23="Detectivo"),"Probabilidad",IF(R23="Correctivo","Impacto",""))</f>
        <v/>
      </c>
      <c r="R23" s="146"/>
      <c r="S23" s="146"/>
      <c r="T23" s="147" t="str">
        <f t="shared" ref="T23:T27" si="16">IF(AND(R23="Preventivo",S23="Automático"),"50%",IF(AND(R23="Preventivo",S23="Manual"),"40%",IF(AND(R23="Detectivo",S23="Automático"),"40%",IF(AND(R23="Detectivo",S23="Manual"),"30%",IF(AND(R23="Correctivo",S23="Automático"),"35%",IF(AND(R23="Correctivo",S23="Manual"),"25%",""))))))</f>
        <v/>
      </c>
      <c r="U23" s="146"/>
      <c r="V23" s="146"/>
      <c r="W23" s="146"/>
      <c r="X23" s="163" t="str">
        <f>IFERROR(IF(AND(Q22="Probabilidad",Q23="Probabilidad"),(Z22-(+Z22*T23)),IF(Q23="Probabilidad",(I22-(+I22*T23)),IF(Q23="Impacto",Z22,""))),"")</f>
        <v/>
      </c>
      <c r="Y23" s="149" t="str">
        <f t="shared" si="1"/>
        <v/>
      </c>
      <c r="Z23" s="147" t="str">
        <f t="shared" ref="Z23:Z27" si="17">+X23</f>
        <v/>
      </c>
      <c r="AA23" s="149" t="str">
        <f t="shared" si="3"/>
        <v/>
      </c>
      <c r="AB23" s="147" t="str">
        <f>IFERROR(IF(AND(Q22="Impacto",Q23="Impacto"),(AB16-(+AB16*T23)),IF(Q23="Impacto",($M$22-(+$M$22*T23)),IF(Q23="Probabilidad",AB16,""))),"")</f>
        <v/>
      </c>
      <c r="AC23" s="150"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46"/>
      <c r="AE23" s="161"/>
      <c r="AF23" s="277"/>
      <c r="AG23" s="275"/>
      <c r="AH23" s="279"/>
      <c r="AI23" s="274"/>
      <c r="AJ23" s="151"/>
    </row>
    <row r="24" spans="1:36" ht="151.5" hidden="1" customHeight="1" outlineLevel="1" x14ac:dyDescent="0.35">
      <c r="A24" s="121"/>
      <c r="B24" s="151"/>
      <c r="C24" s="151"/>
      <c r="D24" s="151"/>
      <c r="E24" s="164"/>
      <c r="F24" s="151"/>
      <c r="G24" s="151"/>
      <c r="H24" s="149"/>
      <c r="I24" s="147"/>
      <c r="J24" s="162"/>
      <c r="K24" s="276">
        <f t="shared" si="15"/>
        <v>0</v>
      </c>
      <c r="L24" s="149"/>
      <c r="M24" s="147"/>
      <c r="N24" s="150"/>
      <c r="O24" s="143">
        <v>3</v>
      </c>
      <c r="P24" s="151"/>
      <c r="Q24" s="145" t="str">
        <f>IF(OR(R24="Preventivo",R24="Detectivo"),"Probabilidad",IF(R24="Correctivo","Impacto",""))</f>
        <v/>
      </c>
      <c r="R24" s="146"/>
      <c r="S24" s="146"/>
      <c r="T24" s="147" t="str">
        <f t="shared" si="16"/>
        <v/>
      </c>
      <c r="U24" s="146"/>
      <c r="V24" s="146"/>
      <c r="W24" s="146"/>
      <c r="X24" s="148" t="str">
        <f>IFERROR(IF(AND(Q23="Probabilidad",Q24="Probabilidad"),(Z23-(+Z23*T24)),IF(AND(Q23="Impacto",Q24="Probabilidad"),(Z22-(+Z22*T24)),IF(Q24="Impacto",Z23,""))),"")</f>
        <v/>
      </c>
      <c r="Y24" s="149" t="str">
        <f t="shared" si="1"/>
        <v/>
      </c>
      <c r="Z24" s="147" t="str">
        <f t="shared" si="17"/>
        <v/>
      </c>
      <c r="AA24" s="149" t="str">
        <f t="shared" si="3"/>
        <v/>
      </c>
      <c r="AB24" s="147" t="str">
        <f>IFERROR(IF(AND(Q23="Impacto",Q24="Impacto"),(AB23-(+AB23*T24)),IF(AND(Q23="Probabilidad",Q24="Impacto"),(AB22-(+AB22*T24)),IF(Q24="Probabilidad",AB23,""))),"")</f>
        <v/>
      </c>
      <c r="AC24" s="150" t="str">
        <f t="shared" si="18"/>
        <v/>
      </c>
      <c r="AD24" s="146"/>
      <c r="AE24" s="151"/>
      <c r="AF24" s="151"/>
      <c r="AG24" s="152"/>
      <c r="AH24" s="152"/>
      <c r="AI24" s="151"/>
      <c r="AJ24" s="151"/>
    </row>
    <row r="25" spans="1:36" ht="151.5" hidden="1" customHeight="1" outlineLevel="1" x14ac:dyDescent="0.35">
      <c r="A25" s="121"/>
      <c r="B25" s="151"/>
      <c r="C25" s="151"/>
      <c r="D25" s="151"/>
      <c r="E25" s="164"/>
      <c r="F25" s="151"/>
      <c r="G25" s="151"/>
      <c r="H25" s="149"/>
      <c r="I25" s="147"/>
      <c r="J25" s="162"/>
      <c r="K25" s="276">
        <f t="shared" si="15"/>
        <v>0</v>
      </c>
      <c r="L25" s="149"/>
      <c r="M25" s="147"/>
      <c r="N25" s="150"/>
      <c r="O25" s="143">
        <v>4</v>
      </c>
      <c r="P25" s="151"/>
      <c r="Q25" s="145" t="str">
        <f t="shared" ref="Q25:Q27" si="19">IF(OR(R25="Preventivo",R25="Detectivo"),"Probabilidad",IF(R25="Correctivo","Impacto",""))</f>
        <v/>
      </c>
      <c r="R25" s="146"/>
      <c r="S25" s="146"/>
      <c r="T25" s="147" t="str">
        <f t="shared" si="16"/>
        <v/>
      </c>
      <c r="U25" s="146"/>
      <c r="V25" s="146"/>
      <c r="W25" s="146"/>
      <c r="X25" s="148" t="str">
        <f t="shared" ref="X25:X27" si="20">IFERROR(IF(AND(Q24="Probabilidad",Q25="Probabilidad"),(Z24-(+Z24*T25)),IF(AND(Q24="Impacto",Q25="Probabilidad"),(Z23-(+Z23*T25)),IF(Q25="Impacto",Z24,""))),"")</f>
        <v/>
      </c>
      <c r="Y25" s="149" t="str">
        <f t="shared" si="1"/>
        <v/>
      </c>
      <c r="Z25" s="147" t="str">
        <f t="shared" si="17"/>
        <v/>
      </c>
      <c r="AA25" s="149" t="str">
        <f t="shared" si="3"/>
        <v/>
      </c>
      <c r="AB25" s="147" t="str">
        <f t="shared" ref="AB25:AB27" si="21">IFERROR(IF(AND(Q24="Impacto",Q25="Impacto"),(AB24-(+AB24*T25)),IF(AND(Q24="Probabilidad",Q25="Impacto"),(AB23-(+AB23*T25)),IF(Q25="Probabilidad",AB24,""))),"")</f>
        <v/>
      </c>
      <c r="AC25" s="150"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46"/>
      <c r="AE25" s="151"/>
      <c r="AF25" s="151"/>
      <c r="AG25" s="152"/>
      <c r="AH25" s="152"/>
      <c r="AI25" s="151"/>
      <c r="AJ25" s="151"/>
    </row>
    <row r="26" spans="1:36" ht="151.5" hidden="1" customHeight="1" outlineLevel="1" x14ac:dyDescent="0.35">
      <c r="A26" s="121"/>
      <c r="B26" s="151"/>
      <c r="C26" s="151"/>
      <c r="D26" s="151"/>
      <c r="E26" s="164"/>
      <c r="F26" s="151"/>
      <c r="G26" s="151"/>
      <c r="H26" s="149"/>
      <c r="I26" s="147"/>
      <c r="J26" s="162"/>
      <c r="K26" s="276">
        <f t="shared" si="15"/>
        <v>0</v>
      </c>
      <c r="L26" s="149"/>
      <c r="M26" s="147"/>
      <c r="N26" s="150"/>
      <c r="O26" s="143">
        <v>5</v>
      </c>
      <c r="P26" s="151"/>
      <c r="Q26" s="145" t="str">
        <f t="shared" si="19"/>
        <v/>
      </c>
      <c r="R26" s="146"/>
      <c r="S26" s="146"/>
      <c r="T26" s="147" t="str">
        <f t="shared" si="16"/>
        <v/>
      </c>
      <c r="U26" s="146"/>
      <c r="V26" s="146"/>
      <c r="W26" s="146"/>
      <c r="X26" s="148" t="str">
        <f t="shared" si="20"/>
        <v/>
      </c>
      <c r="Y26" s="149" t="str">
        <f t="shared" si="1"/>
        <v/>
      </c>
      <c r="Z26" s="147" t="str">
        <f t="shared" si="17"/>
        <v/>
      </c>
      <c r="AA26" s="149" t="str">
        <f t="shared" si="3"/>
        <v/>
      </c>
      <c r="AB26" s="147" t="str">
        <f t="shared" si="21"/>
        <v/>
      </c>
      <c r="AC26" s="150"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46"/>
      <c r="AE26" s="151"/>
      <c r="AF26" s="151"/>
      <c r="AG26" s="152"/>
      <c r="AH26" s="152"/>
      <c r="AI26" s="151"/>
      <c r="AJ26" s="151"/>
    </row>
    <row r="27" spans="1:36" ht="151.5" hidden="1" customHeight="1" outlineLevel="1" x14ac:dyDescent="0.35">
      <c r="A27" s="121"/>
      <c r="B27" s="151"/>
      <c r="C27" s="151"/>
      <c r="D27" s="151"/>
      <c r="E27" s="164"/>
      <c r="F27" s="151"/>
      <c r="G27" s="151"/>
      <c r="H27" s="149"/>
      <c r="I27" s="147"/>
      <c r="J27" s="162"/>
      <c r="K27" s="276">
        <f>IF(NOT(ISERROR(MATCH(J27,_xlfn.ANCHORARRAY(E38),0))),I40&amp;"Por favor no seleccionar los criterios de impacto",J27)</f>
        <v>0</v>
      </c>
      <c r="L27" s="149"/>
      <c r="M27" s="147"/>
      <c r="N27" s="150"/>
      <c r="O27" s="143">
        <v>6</v>
      </c>
      <c r="P27" s="151"/>
      <c r="Q27" s="145" t="str">
        <f t="shared" si="19"/>
        <v/>
      </c>
      <c r="R27" s="146"/>
      <c r="S27" s="146"/>
      <c r="T27" s="147" t="str">
        <f t="shared" si="16"/>
        <v/>
      </c>
      <c r="U27" s="146"/>
      <c r="V27" s="146"/>
      <c r="W27" s="146"/>
      <c r="X27" s="148" t="str">
        <f t="shared" si="20"/>
        <v/>
      </c>
      <c r="Y27" s="149" t="str">
        <f t="shared" si="1"/>
        <v/>
      </c>
      <c r="Z27" s="147" t="str">
        <f t="shared" si="17"/>
        <v/>
      </c>
      <c r="AA27" s="149" t="str">
        <f t="shared" si="3"/>
        <v/>
      </c>
      <c r="AB27" s="147" t="str">
        <f t="shared" si="21"/>
        <v/>
      </c>
      <c r="AC27" s="150" t="str">
        <f t="shared" si="22"/>
        <v/>
      </c>
      <c r="AD27" s="146"/>
      <c r="AE27" s="151"/>
      <c r="AF27" s="151"/>
      <c r="AG27" s="152"/>
      <c r="AH27" s="152"/>
      <c r="AI27" s="151"/>
      <c r="AJ27" s="151"/>
    </row>
    <row r="28" spans="1:36" ht="318.75" customHeight="1" collapsed="1" x14ac:dyDescent="0.35">
      <c r="A28" s="121">
        <v>15</v>
      </c>
      <c r="B28" s="122" t="s">
        <v>131</v>
      </c>
      <c r="C28" s="124" t="s">
        <v>239</v>
      </c>
      <c r="D28" s="124" t="s">
        <v>240</v>
      </c>
      <c r="E28" s="124" t="s">
        <v>241</v>
      </c>
      <c r="F28" s="122" t="s">
        <v>123</v>
      </c>
      <c r="G28" s="122">
        <v>24</v>
      </c>
      <c r="H28" s="125" t="str">
        <f>IF(G28&lt;=0,"",IF(G28&lt;=2,"Muy Baja",IF(G28&lt;=24,"Baja",IF(G28&lt;=500,"Media",IF(G28&lt;=5000,"Alta","Muy Alta")))))</f>
        <v>Baja</v>
      </c>
      <c r="I28" s="126">
        <f>IF(H28="","",IF(H28="Muy Baja",0.2,IF(H28="Baja",0.4,IF(H28="Media",0.6,IF(H28="Alta",0.8,IF(H28="Muy Alta",1,))))))</f>
        <v>0.4</v>
      </c>
      <c r="J28" s="127" t="s">
        <v>149</v>
      </c>
      <c r="K28" s="276" t="str">
        <f>IF(NOT(ISERROR(MATCH(J28,'Tabla Impacto'!$B$221:$B$223,0))),'Tabla Impacto'!$F$223&amp;"Por favor no seleccionar los criterios de impacto(Afectación Económica o presupuestal y Pérdida Reputacional)",J28)</f>
        <v xml:space="preserve">     Entre 10 y 50 SMLMV </v>
      </c>
      <c r="L28" s="125" t="str">
        <f>IF(OR(K28='Tabla Impacto'!$C$11,K28='Tabla Impacto'!$D$11),"Leve",IF(OR(K28='Tabla Impacto'!$C$12,K28='Tabla Impacto'!$D$12),"Menor",IF(OR(K28='Tabla Impacto'!$C$13,K28='Tabla Impacto'!$D$13),"Moderado",IF(OR(K28='Tabla Impacto'!$C$14,K28='Tabla Impacto'!$D$14),"Mayor",IF(OR(K28='Tabla Impacto'!$C$15,K28='Tabla Impacto'!$D$15),"Catastrófico","")))))</f>
        <v>Menor</v>
      </c>
      <c r="M28" s="126">
        <f>IF(L28="","",IF(L28="Leve",0.2,IF(L28="Menor",0.4,IF(L28="Moderado",0.6,IF(L28="Mayor",0.8,IF(L28="Catastrófico",1,))))))</f>
        <v>0.4</v>
      </c>
      <c r="N28" s="128" t="str">
        <f>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Moderado</v>
      </c>
      <c r="O28" s="121">
        <v>15</v>
      </c>
      <c r="P28" s="123" t="s">
        <v>244</v>
      </c>
      <c r="Q28" s="129" t="s">
        <v>4</v>
      </c>
      <c r="R28" s="130" t="s">
        <v>14</v>
      </c>
      <c r="S28" s="130" t="s">
        <v>9</v>
      </c>
      <c r="T28" s="126" t="str">
        <f>IF(AND(R28="Preventivo",S28="Automático"),"50%",IF(AND(R28="Preventivo",S28="Manual"),"40%",IF(AND(R28="Detectivo",S28="Automático"),"40%",IF(AND(R28="Detectivo",S28="Manual"),"30%",IF(AND(R28="Correctivo",S28="Automático"),"35%",IF(AND(R28="Correctivo",S28="Manual"),"25%",""))))))</f>
        <v>40%</v>
      </c>
      <c r="U28" s="130" t="s">
        <v>19</v>
      </c>
      <c r="V28" s="130" t="s">
        <v>22</v>
      </c>
      <c r="W28" s="130" t="s">
        <v>119</v>
      </c>
      <c r="X28" s="131">
        <f>IFERROR(IF(Q28="Probabilidad",(I28-(+I28*T28)),IF(Q28="Impacto",I28,"")),"")</f>
        <v>0.24</v>
      </c>
      <c r="Y28" s="125" t="str">
        <f>IFERROR(IF(X28="","",IF(X28&lt;=0.2,"Muy Baja",IF(X28&lt;=0.4,"Baja",IF(X28&lt;=0.6,"Media",IF(X28&lt;=0.8,"Alta","Muy Alta"))))),"")</f>
        <v>Baja</v>
      </c>
      <c r="Z28" s="126">
        <f>+X28</f>
        <v>0.24</v>
      </c>
      <c r="AA28" s="125" t="str">
        <f>IFERROR(IF(AB28="","",IF(AB28&lt;=0.2,"Leve",IF(AB28&lt;=0.4,"Menor",IF(AB28&lt;=0.6,"Moderado",IF(AB28&lt;=0.8,"Mayor","Catastrófico"))))),"")</f>
        <v>Menor</v>
      </c>
      <c r="AB28" s="126">
        <f>IFERROR(IF(Q28="Impacto",(M28-(+M28*T28)),IF(Q28="Probabilidad",M28,"")),"")</f>
        <v>0.4</v>
      </c>
      <c r="AC28" s="128"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Moderado</v>
      </c>
      <c r="AD28" s="130" t="s">
        <v>135</v>
      </c>
      <c r="AE28" s="218" t="s">
        <v>242</v>
      </c>
      <c r="AF28" s="123" t="s">
        <v>243</v>
      </c>
      <c r="AG28" s="275" t="s">
        <v>225</v>
      </c>
      <c r="AH28" s="275" t="s">
        <v>226</v>
      </c>
      <c r="AI28" s="274" t="s">
        <v>213</v>
      </c>
      <c r="AJ28" s="122" t="s">
        <v>41</v>
      </c>
    </row>
    <row r="29" spans="1:36" ht="151.5" hidden="1" customHeight="1" outlineLevel="1" x14ac:dyDescent="0.35">
      <c r="A29" s="143"/>
      <c r="B29" s="151"/>
      <c r="C29" s="161"/>
      <c r="D29" s="161"/>
      <c r="E29" s="161"/>
      <c r="F29" s="151"/>
      <c r="G29" s="151"/>
      <c r="H29" s="149"/>
      <c r="I29" s="147"/>
      <c r="J29" s="162"/>
      <c r="K29" s="276">
        <f>IF(NOT(ISERROR(MATCH(J29,_xlfn.ANCHORARRAY(E40),0))),I42&amp;"Por favor no seleccionar los criterios de impacto",J29)</f>
        <v>0</v>
      </c>
      <c r="L29" s="149"/>
      <c r="M29" s="147"/>
      <c r="N29" s="150"/>
      <c r="O29" s="143">
        <v>2</v>
      </c>
      <c r="P29" s="161"/>
      <c r="Q29" s="145" t="str">
        <f>IF(OR(R29="Preventivo",R29="Detectivo"),"Probabilidad",IF(R29="Correctivo","Impacto",""))</f>
        <v/>
      </c>
      <c r="R29" s="146"/>
      <c r="S29" s="146"/>
      <c r="T29" s="147" t="str">
        <f t="shared" ref="T29:T33" si="23">IF(AND(R29="Preventivo",S29="Automático"),"50%",IF(AND(R29="Preventivo",S29="Manual"),"40%",IF(AND(R29="Detectivo",S29="Automático"),"40%",IF(AND(R29="Detectivo",S29="Manual"),"30%",IF(AND(R29="Correctivo",S29="Automático"),"35%",IF(AND(R29="Correctivo",S29="Manual"),"25%",""))))))</f>
        <v/>
      </c>
      <c r="U29" s="146"/>
      <c r="V29" s="146"/>
      <c r="W29" s="146"/>
      <c r="X29" s="148" t="str">
        <f>IFERROR(IF(AND(Q28="Probabilidad",Q29="Probabilidad"),(Z28-(+Z28*T29)),IF(Q29="Probabilidad",(I28-(+I28*T29)),IF(Q29="Impacto",Z28,""))),"")</f>
        <v/>
      </c>
      <c r="Y29" s="149" t="str">
        <f t="shared" si="1"/>
        <v/>
      </c>
      <c r="Z29" s="147" t="str">
        <f t="shared" ref="Z29:Z33" si="24">+X29</f>
        <v/>
      </c>
      <c r="AA29" s="149" t="str">
        <f t="shared" si="3"/>
        <v/>
      </c>
      <c r="AB29" s="147" t="str">
        <f>IFERROR(IF(AND(Q28="Impacto",Q29="Impacto"),(AB22-(+AB22*T29)),IF(Q29="Impacto",($M$28-(+$M$28*T29)),IF(Q29="Probabilidad",AB22,""))),"")</f>
        <v/>
      </c>
      <c r="AC29" s="150" t="str">
        <f t="shared" ref="AC29:AC30" si="25">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46"/>
      <c r="AE29" s="165"/>
      <c r="AF29" s="165"/>
      <c r="AG29" s="275"/>
      <c r="AH29" s="279"/>
      <c r="AI29" s="274"/>
      <c r="AJ29" s="151"/>
    </row>
    <row r="30" spans="1:36" ht="151.5" hidden="1" customHeight="1" outlineLevel="1" x14ac:dyDescent="0.35">
      <c r="A30" s="143"/>
      <c r="B30" s="151"/>
      <c r="C30" s="151"/>
      <c r="D30" s="151"/>
      <c r="E30" s="164"/>
      <c r="F30" s="151"/>
      <c r="G30" s="151"/>
      <c r="H30" s="149"/>
      <c r="I30" s="147"/>
      <c r="J30" s="162"/>
      <c r="K30" s="276">
        <f t="shared" ref="K30:K33" si="26">IF(NOT(ISERROR(MATCH(J30,_xlfn.ANCHORARRAY(E41),0))),I43&amp;"Por favor no seleccionar los criterios de impacto",J30)</f>
        <v>0</v>
      </c>
      <c r="L30" s="149"/>
      <c r="M30" s="147"/>
      <c r="N30" s="150"/>
      <c r="O30" s="143">
        <v>3</v>
      </c>
      <c r="P30" s="151"/>
      <c r="Q30" s="145" t="str">
        <f>IF(OR(R30="Preventivo",R30="Detectivo"),"Probabilidad",IF(R30="Correctivo","Impacto",""))</f>
        <v/>
      </c>
      <c r="R30" s="146"/>
      <c r="S30" s="146"/>
      <c r="T30" s="147" t="str">
        <f t="shared" si="23"/>
        <v/>
      </c>
      <c r="U30" s="146"/>
      <c r="V30" s="146"/>
      <c r="W30" s="146"/>
      <c r="X30" s="148" t="str">
        <f>IFERROR(IF(AND(Q29="Probabilidad",Q30="Probabilidad"),(Z29-(+Z29*T30)),IF(AND(Q29="Impacto",Q30="Probabilidad"),(Z28-(+Z28*T30)),IF(Q30="Impacto",Z29,""))),"")</f>
        <v/>
      </c>
      <c r="Y30" s="149" t="str">
        <f t="shared" si="1"/>
        <v/>
      </c>
      <c r="Z30" s="147" t="str">
        <f t="shared" si="24"/>
        <v/>
      </c>
      <c r="AA30" s="149" t="str">
        <f t="shared" si="3"/>
        <v/>
      </c>
      <c r="AB30" s="147" t="str">
        <f>IFERROR(IF(AND(Q29="Impacto",Q30="Impacto"),(AB29-(+AB29*T30)),IF(AND(Q29="Probabilidad",Q30="Impacto"),(AB28-(+AB28*T30)),IF(Q30="Probabilidad",AB29,""))),"")</f>
        <v/>
      </c>
      <c r="AC30" s="150" t="str">
        <f t="shared" si="25"/>
        <v/>
      </c>
      <c r="AD30" s="146"/>
      <c r="AE30" s="151"/>
      <c r="AF30" s="151"/>
      <c r="AG30" s="152"/>
      <c r="AH30" s="152"/>
      <c r="AI30" s="151"/>
      <c r="AJ30" s="151"/>
    </row>
    <row r="31" spans="1:36" ht="151.5" hidden="1" customHeight="1" outlineLevel="1" x14ac:dyDescent="0.35">
      <c r="A31" s="143"/>
      <c r="B31" s="151"/>
      <c r="C31" s="151"/>
      <c r="D31" s="151"/>
      <c r="E31" s="164"/>
      <c r="F31" s="151"/>
      <c r="G31" s="151"/>
      <c r="H31" s="149"/>
      <c r="I31" s="147"/>
      <c r="J31" s="162"/>
      <c r="K31" s="276">
        <f t="shared" si="26"/>
        <v>0</v>
      </c>
      <c r="L31" s="149"/>
      <c r="M31" s="147"/>
      <c r="N31" s="150"/>
      <c r="O31" s="143">
        <v>4</v>
      </c>
      <c r="P31" s="151"/>
      <c r="Q31" s="145" t="str">
        <f t="shared" ref="Q31:Q33" si="27">IF(OR(R31="Preventivo",R31="Detectivo"),"Probabilidad",IF(R31="Correctivo","Impacto",""))</f>
        <v/>
      </c>
      <c r="R31" s="146"/>
      <c r="S31" s="146"/>
      <c r="T31" s="147" t="str">
        <f t="shared" si="23"/>
        <v/>
      </c>
      <c r="U31" s="146"/>
      <c r="V31" s="146"/>
      <c r="W31" s="146"/>
      <c r="X31" s="148" t="str">
        <f t="shared" ref="X31:X33" si="28">IFERROR(IF(AND(Q30="Probabilidad",Q31="Probabilidad"),(Z30-(+Z30*T31)),IF(AND(Q30="Impacto",Q31="Probabilidad"),(Z29-(+Z29*T31)),IF(Q31="Impacto",Z30,""))),"")</f>
        <v/>
      </c>
      <c r="Y31" s="149" t="str">
        <f t="shared" si="1"/>
        <v/>
      </c>
      <c r="Z31" s="147" t="str">
        <f t="shared" si="24"/>
        <v/>
      </c>
      <c r="AA31" s="149" t="str">
        <f t="shared" si="3"/>
        <v/>
      </c>
      <c r="AB31" s="147" t="str">
        <f t="shared" ref="AB31:AB33" si="29">IFERROR(IF(AND(Q30="Impacto",Q31="Impacto"),(AB30-(+AB30*T31)),IF(AND(Q30="Probabilidad",Q31="Impacto"),(AB29-(+AB29*T31)),IF(Q31="Probabilidad",AB30,""))),"")</f>
        <v/>
      </c>
      <c r="AC31" s="150"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46"/>
      <c r="AE31" s="151"/>
      <c r="AF31" s="151"/>
      <c r="AG31" s="152"/>
      <c r="AH31" s="152"/>
      <c r="AI31" s="151"/>
      <c r="AJ31" s="151"/>
    </row>
    <row r="32" spans="1:36" ht="151.5" hidden="1" customHeight="1" outlineLevel="1" x14ac:dyDescent="0.35">
      <c r="A32" s="143"/>
      <c r="B32" s="151"/>
      <c r="C32" s="151"/>
      <c r="D32" s="151"/>
      <c r="E32" s="164"/>
      <c r="F32" s="151"/>
      <c r="G32" s="151"/>
      <c r="H32" s="149"/>
      <c r="I32" s="147"/>
      <c r="J32" s="162"/>
      <c r="K32" s="276">
        <f t="shared" si="26"/>
        <v>0</v>
      </c>
      <c r="L32" s="149"/>
      <c r="M32" s="147"/>
      <c r="N32" s="150"/>
      <c r="O32" s="143">
        <v>5</v>
      </c>
      <c r="P32" s="151"/>
      <c r="Q32" s="145" t="str">
        <f t="shared" si="27"/>
        <v/>
      </c>
      <c r="R32" s="146"/>
      <c r="S32" s="146"/>
      <c r="T32" s="147" t="str">
        <f t="shared" si="23"/>
        <v/>
      </c>
      <c r="U32" s="146"/>
      <c r="V32" s="146"/>
      <c r="W32" s="146"/>
      <c r="X32" s="163" t="str">
        <f t="shared" si="28"/>
        <v/>
      </c>
      <c r="Y32" s="149" t="str">
        <f>IFERROR(IF(X32="","",IF(X32&lt;=0.2,"Muy Baja",IF(X32&lt;=0.4,"Baja",IF(X32&lt;=0.6,"Media",IF(X32&lt;=0.8,"Alta","Muy Alta"))))),"")</f>
        <v/>
      </c>
      <c r="Z32" s="147" t="str">
        <f t="shared" si="24"/>
        <v/>
      </c>
      <c r="AA32" s="149" t="str">
        <f t="shared" si="3"/>
        <v/>
      </c>
      <c r="AB32" s="147" t="str">
        <f t="shared" si="29"/>
        <v/>
      </c>
      <c r="AC32" s="150"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46"/>
      <c r="AE32" s="151"/>
      <c r="AF32" s="151"/>
      <c r="AG32" s="152"/>
      <c r="AH32" s="152"/>
      <c r="AI32" s="151"/>
      <c r="AJ32" s="151"/>
    </row>
    <row r="33" spans="1:36" ht="151.5" hidden="1" customHeight="1" outlineLevel="1" x14ac:dyDescent="0.35">
      <c r="A33" s="143"/>
      <c r="B33" s="151"/>
      <c r="C33" s="151"/>
      <c r="D33" s="151"/>
      <c r="E33" s="164"/>
      <c r="F33" s="151"/>
      <c r="G33" s="151"/>
      <c r="H33" s="149"/>
      <c r="I33" s="147"/>
      <c r="J33" s="162"/>
      <c r="K33" s="276">
        <f t="shared" si="26"/>
        <v>0</v>
      </c>
      <c r="L33" s="149"/>
      <c r="M33" s="147"/>
      <c r="N33" s="150"/>
      <c r="O33" s="143">
        <v>6</v>
      </c>
      <c r="P33" s="151"/>
      <c r="Q33" s="145" t="str">
        <f t="shared" si="27"/>
        <v/>
      </c>
      <c r="R33" s="146"/>
      <c r="S33" s="146"/>
      <c r="T33" s="147" t="str">
        <f t="shared" si="23"/>
        <v/>
      </c>
      <c r="U33" s="146"/>
      <c r="V33" s="146"/>
      <c r="W33" s="146"/>
      <c r="X33" s="148" t="str">
        <f t="shared" si="28"/>
        <v/>
      </c>
      <c r="Y33" s="149" t="str">
        <f t="shared" si="1"/>
        <v/>
      </c>
      <c r="Z33" s="147" t="str">
        <f t="shared" si="24"/>
        <v/>
      </c>
      <c r="AA33" s="149" t="str">
        <f t="shared" si="3"/>
        <v/>
      </c>
      <c r="AB33" s="147" t="str">
        <f t="shared" si="29"/>
        <v/>
      </c>
      <c r="AC33" s="150" t="str">
        <f t="shared" si="30"/>
        <v/>
      </c>
      <c r="AD33" s="146"/>
      <c r="AE33" s="151"/>
      <c r="AF33" s="151"/>
      <c r="AG33" s="152"/>
      <c r="AH33" s="152"/>
      <c r="AI33" s="151"/>
      <c r="AJ33" s="151"/>
    </row>
    <row r="34" spans="1:36" ht="298.5" customHeight="1" collapsed="1" x14ac:dyDescent="0.35">
      <c r="A34" s="121">
        <v>16</v>
      </c>
      <c r="B34" s="122" t="s">
        <v>133</v>
      </c>
      <c r="C34" s="123" t="s">
        <v>245</v>
      </c>
      <c r="D34" s="124" t="s">
        <v>246</v>
      </c>
      <c r="E34" s="170" t="s">
        <v>247</v>
      </c>
      <c r="F34" s="122" t="s">
        <v>123</v>
      </c>
      <c r="G34" s="122">
        <v>12</v>
      </c>
      <c r="H34" s="125" t="str">
        <f>IF(G34&lt;=0,"",IF(G34&lt;=2,"Muy Baja",IF(G34&lt;=24,"Baja",IF(G34&lt;=500,"Media",IF(G34&lt;=5000,"Alta","Muy Alta")))))</f>
        <v>Baja</v>
      </c>
      <c r="I34" s="126">
        <f>IF(H34="","",IF(H34="Muy Baja",0.2,IF(H34="Baja",0.4,IF(H34="Media",0.6,IF(H34="Alta",0.8,IF(H34="Muy Alta",1,))))))</f>
        <v>0.4</v>
      </c>
      <c r="J34" s="127" t="s">
        <v>149</v>
      </c>
      <c r="K34" s="276" t="str">
        <f>IF(NOT(ISERROR(MATCH(J34,'Tabla Impacto'!$B$221:$B$223,0))),'Tabla Impacto'!$F$223&amp;"Por favor no seleccionar los criterios de impacto(Afectación Económica o presupuestal y Pérdida Reputacional)",J34)</f>
        <v xml:space="preserve">     Entre 10 y 50 SMLMV </v>
      </c>
      <c r="L34" s="125" t="str">
        <f>IF(OR(K34='Tabla Impacto'!$C$11,K34='Tabla Impacto'!$D$11),"Leve",IF(OR(K34='Tabla Impacto'!$C$12,K34='Tabla Impacto'!$D$12),"Menor",IF(OR(K34='Tabla Impacto'!$C$13,K34='Tabla Impacto'!$D$13),"Moderado",IF(OR(K34='Tabla Impacto'!$C$14,K34='Tabla Impacto'!$D$14),"Mayor",IF(OR(K34='Tabla Impacto'!$C$15,K34='Tabla Impacto'!$D$15),"Catastrófico","")))))</f>
        <v>Menor</v>
      </c>
      <c r="M34" s="126">
        <f>IF(L34="","",IF(L34="Leve",0.2,IF(L34="Menor",0.4,IF(L34="Moderado",0.6,IF(L34="Mayor",0.8,IF(L34="Catastrófico",1,))))))</f>
        <v>0.4</v>
      </c>
      <c r="N34" s="128" t="str">
        <f>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Moderado</v>
      </c>
      <c r="O34" s="121">
        <v>16</v>
      </c>
      <c r="P34" s="123" t="s">
        <v>248</v>
      </c>
      <c r="Q34" s="129" t="s">
        <v>4</v>
      </c>
      <c r="R34" s="130" t="s">
        <v>14</v>
      </c>
      <c r="S34" s="130" t="s">
        <v>9</v>
      </c>
      <c r="T34" s="126" t="str">
        <f>IF(AND(R34="Preventivo",S34="Automático"),"50%",IF(AND(R34="Preventivo",S34="Manual"),"40%",IF(AND(R34="Detectivo",S34="Automático"),"40%",IF(AND(R34="Detectivo",S34="Manual"),"30%",IF(AND(R34="Correctivo",S34="Automático"),"35%",IF(AND(R34="Correctivo",S34="Manual"),"25%",""))))))</f>
        <v>40%</v>
      </c>
      <c r="U34" s="130" t="s">
        <v>19</v>
      </c>
      <c r="V34" s="130" t="s">
        <v>22</v>
      </c>
      <c r="W34" s="130" t="s">
        <v>119</v>
      </c>
      <c r="X34" s="131">
        <f>IFERROR(IF(Q34="Probabilidad",(I34-(+I34*T34)),IF(Q34="Impacto",I34,"")),"")</f>
        <v>0.24</v>
      </c>
      <c r="Y34" s="125" t="str">
        <f>IFERROR(IF(X34="","",IF(X34&lt;=0.2,"Muy Baja",IF(X34&lt;=0.4,"Baja",IF(X34&lt;=0.6,"Media",IF(X34&lt;=0.8,"Alta","Muy Alta"))))),"")</f>
        <v>Baja</v>
      </c>
      <c r="Z34" s="126">
        <f>+X34</f>
        <v>0.24</v>
      </c>
      <c r="AA34" s="125" t="str">
        <f>IFERROR(IF(AB34="","",IF(AB34&lt;=0.2,"Leve",IF(AB34&lt;=0.4,"Menor",IF(AB34&lt;=0.6,"Moderado",IF(AB34&lt;=0.8,"Mayor","Catastrófico"))))),"")</f>
        <v>Menor</v>
      </c>
      <c r="AB34" s="126">
        <f>IFERROR(IF(Q34="Impacto",(M34-(+M34*T34)),IF(Q34="Probabilidad",M34,"")),"")</f>
        <v>0.4</v>
      </c>
      <c r="AC34" s="128"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Moderado</v>
      </c>
      <c r="AD34" s="130" t="s">
        <v>32</v>
      </c>
      <c r="AE34" s="132" t="s">
        <v>249</v>
      </c>
      <c r="AF34" s="123" t="s">
        <v>250</v>
      </c>
      <c r="AG34" s="275" t="s">
        <v>225</v>
      </c>
      <c r="AH34" s="275" t="s">
        <v>226</v>
      </c>
      <c r="AI34" s="274" t="s">
        <v>213</v>
      </c>
      <c r="AJ34" s="122" t="s">
        <v>41</v>
      </c>
    </row>
    <row r="35" spans="1:36" ht="151.5" hidden="1" customHeight="1" outlineLevel="1" x14ac:dyDescent="0.35">
      <c r="A35" s="121"/>
      <c r="B35" s="122"/>
      <c r="C35" s="161"/>
      <c r="D35" s="161"/>
      <c r="E35" s="161"/>
      <c r="F35" s="151"/>
      <c r="G35" s="151"/>
      <c r="H35" s="149"/>
      <c r="I35" s="147"/>
      <c r="J35" s="162"/>
      <c r="K35" s="276">
        <f t="shared" ref="K35:K39" si="31">IF(NOT(ISERROR(MATCH(J35,_xlfn.ANCHORARRAY(E46),0))),I48&amp;"Por favor no seleccionar los criterios de impacto",J35)</f>
        <v>0</v>
      </c>
      <c r="L35" s="149"/>
      <c r="M35" s="147"/>
      <c r="N35" s="150"/>
      <c r="O35" s="143">
        <v>2</v>
      </c>
      <c r="P35" s="161"/>
      <c r="Q35" s="145" t="str">
        <f>IF(OR(R35="Preventivo",R35="Detectivo"),"Probabilidad",IF(R35="Correctivo","Impacto",""))</f>
        <v/>
      </c>
      <c r="R35" s="146"/>
      <c r="S35" s="146"/>
      <c r="T35" s="147" t="str">
        <f t="shared" ref="T35:T39" si="32">IF(AND(R35="Preventivo",S35="Automático"),"50%",IF(AND(R35="Preventivo",S35="Manual"),"40%",IF(AND(R35="Detectivo",S35="Automático"),"40%",IF(AND(R35="Detectivo",S35="Manual"),"30%",IF(AND(R35="Correctivo",S35="Automático"),"35%",IF(AND(R35="Correctivo",S35="Manual"),"25%",""))))))</f>
        <v/>
      </c>
      <c r="U35" s="146"/>
      <c r="V35" s="146"/>
      <c r="W35" s="146"/>
      <c r="X35" s="148" t="str">
        <f>IFERROR(IF(AND(Q34="Probabilidad",Q35="Probabilidad"),(Z34-(+Z34*T35)),IF(Q35="Probabilidad",(I34-(+I34*T35)),IF(Q35="Impacto",Z34,""))),"")</f>
        <v/>
      </c>
      <c r="Y35" s="149" t="str">
        <f t="shared" si="1"/>
        <v/>
      </c>
      <c r="Z35" s="147" t="str">
        <f t="shared" ref="Z35:Z39" si="33">+X35</f>
        <v/>
      </c>
      <c r="AA35" s="149" t="str">
        <f t="shared" si="3"/>
        <v/>
      </c>
      <c r="AB35" s="147" t="str">
        <f>IFERROR(IF(AND(Q34="Impacto",Q35="Impacto"),(AB28-(+AB28*T35)),IF(Q35="Impacto",($M$34-(+$M$34*T35)),IF(Q35="Probabilidad",AB28,""))),"")</f>
        <v/>
      </c>
      <c r="AC35" s="150"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46"/>
      <c r="AE35" s="165"/>
      <c r="AF35" s="165"/>
      <c r="AG35" s="275"/>
      <c r="AH35" s="279"/>
      <c r="AI35" s="274"/>
      <c r="AJ35" s="151"/>
    </row>
    <row r="36" spans="1:36" ht="151.5" hidden="1" customHeight="1" outlineLevel="1" x14ac:dyDescent="0.35">
      <c r="A36" s="121"/>
      <c r="B36" s="122"/>
      <c r="C36" s="151"/>
      <c r="D36" s="151"/>
      <c r="E36" s="164"/>
      <c r="F36" s="151"/>
      <c r="G36" s="151"/>
      <c r="H36" s="149"/>
      <c r="I36" s="147"/>
      <c r="J36" s="162"/>
      <c r="K36" s="276">
        <f t="shared" si="31"/>
        <v>0</v>
      </c>
      <c r="L36" s="149"/>
      <c r="M36" s="147"/>
      <c r="N36" s="150"/>
      <c r="O36" s="143">
        <v>3</v>
      </c>
      <c r="P36" s="151"/>
      <c r="Q36" s="145" t="str">
        <f>IF(OR(R36="Preventivo",R36="Detectivo"),"Probabilidad",IF(R36="Correctivo","Impacto",""))</f>
        <v/>
      </c>
      <c r="R36" s="146"/>
      <c r="S36" s="146"/>
      <c r="T36" s="147" t="str">
        <f t="shared" si="32"/>
        <v/>
      </c>
      <c r="U36" s="146"/>
      <c r="V36" s="146"/>
      <c r="W36" s="146"/>
      <c r="X36" s="148" t="str">
        <f>IFERROR(IF(AND(Q35="Probabilidad",Q36="Probabilidad"),(Z35-(+Z35*T36)),IF(AND(Q35="Impacto",Q36="Probabilidad"),(Z34-(+Z34*T36)),IF(Q36="Impacto",Z35,""))),"")</f>
        <v/>
      </c>
      <c r="Y36" s="149" t="str">
        <f t="shared" si="1"/>
        <v/>
      </c>
      <c r="Z36" s="147" t="str">
        <f t="shared" si="33"/>
        <v/>
      </c>
      <c r="AA36" s="149" t="str">
        <f t="shared" si="3"/>
        <v/>
      </c>
      <c r="AB36" s="147" t="str">
        <f>IFERROR(IF(AND(Q35="Impacto",Q36="Impacto"),(AB35-(+AB35*T36)),IF(AND(Q35="Probabilidad",Q36="Impacto"),(AB34-(+AB34*T36)),IF(Q36="Probabilidad",AB35,""))),"")</f>
        <v/>
      </c>
      <c r="AC36" s="150" t="str">
        <f t="shared" si="34"/>
        <v/>
      </c>
      <c r="AD36" s="146"/>
      <c r="AE36" s="151"/>
      <c r="AF36" s="151"/>
      <c r="AG36" s="152"/>
      <c r="AH36" s="152"/>
      <c r="AI36" s="151"/>
      <c r="AJ36" s="151"/>
    </row>
    <row r="37" spans="1:36" ht="151.5" hidden="1" customHeight="1" outlineLevel="1" x14ac:dyDescent="0.35">
      <c r="A37" s="121"/>
      <c r="B37" s="122"/>
      <c r="C37" s="151"/>
      <c r="D37" s="151"/>
      <c r="E37" s="164"/>
      <c r="F37" s="151"/>
      <c r="G37" s="151"/>
      <c r="H37" s="149"/>
      <c r="I37" s="147"/>
      <c r="J37" s="162"/>
      <c r="K37" s="276">
        <f t="shared" si="31"/>
        <v>0</v>
      </c>
      <c r="L37" s="149"/>
      <c r="M37" s="147"/>
      <c r="N37" s="150"/>
      <c r="O37" s="143">
        <v>4</v>
      </c>
      <c r="P37" s="151"/>
      <c r="Q37" s="145" t="str">
        <f t="shared" ref="Q37:Q39" si="35">IF(OR(R37="Preventivo",R37="Detectivo"),"Probabilidad",IF(R37="Correctivo","Impacto",""))</f>
        <v/>
      </c>
      <c r="R37" s="146"/>
      <c r="S37" s="146"/>
      <c r="T37" s="147" t="str">
        <f t="shared" si="32"/>
        <v/>
      </c>
      <c r="U37" s="146"/>
      <c r="V37" s="146"/>
      <c r="W37" s="146"/>
      <c r="X37" s="148" t="str">
        <f t="shared" ref="X37:X39" si="36">IFERROR(IF(AND(Q36="Probabilidad",Q37="Probabilidad"),(Z36-(+Z36*T37)),IF(AND(Q36="Impacto",Q37="Probabilidad"),(Z35-(+Z35*T37)),IF(Q37="Impacto",Z36,""))),"")</f>
        <v/>
      </c>
      <c r="Y37" s="149" t="str">
        <f t="shared" si="1"/>
        <v/>
      </c>
      <c r="Z37" s="147" t="str">
        <f t="shared" si="33"/>
        <v/>
      </c>
      <c r="AA37" s="149" t="str">
        <f t="shared" si="3"/>
        <v/>
      </c>
      <c r="AB37" s="147" t="str">
        <f t="shared" ref="AB37:AB39" si="37">IFERROR(IF(AND(Q36="Impacto",Q37="Impacto"),(AB36-(+AB36*T37)),IF(AND(Q36="Probabilidad",Q37="Impacto"),(AB35-(+AB35*T37)),IF(Q37="Probabilidad",AB36,""))),"")</f>
        <v/>
      </c>
      <c r="AC37" s="150"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46"/>
      <c r="AE37" s="151"/>
      <c r="AF37" s="151"/>
      <c r="AG37" s="152"/>
      <c r="AH37" s="152"/>
      <c r="AI37" s="151"/>
      <c r="AJ37" s="151"/>
    </row>
    <row r="38" spans="1:36" ht="151.5" hidden="1" customHeight="1" outlineLevel="1" x14ac:dyDescent="0.35">
      <c r="A38" s="121"/>
      <c r="B38" s="122"/>
      <c r="C38" s="151"/>
      <c r="D38" s="151"/>
      <c r="E38" s="164"/>
      <c r="F38" s="151"/>
      <c r="G38" s="151"/>
      <c r="H38" s="149"/>
      <c r="I38" s="147"/>
      <c r="J38" s="162"/>
      <c r="K38" s="276">
        <f t="shared" si="31"/>
        <v>0</v>
      </c>
      <c r="L38" s="149"/>
      <c r="M38" s="147"/>
      <c r="N38" s="150"/>
      <c r="O38" s="143">
        <v>5</v>
      </c>
      <c r="P38" s="151"/>
      <c r="Q38" s="145" t="str">
        <f t="shared" si="35"/>
        <v/>
      </c>
      <c r="R38" s="146"/>
      <c r="S38" s="146"/>
      <c r="T38" s="147" t="str">
        <f t="shared" si="32"/>
        <v/>
      </c>
      <c r="U38" s="146"/>
      <c r="V38" s="146"/>
      <c r="W38" s="146"/>
      <c r="X38" s="148" t="str">
        <f t="shared" si="36"/>
        <v/>
      </c>
      <c r="Y38" s="149" t="str">
        <f t="shared" si="1"/>
        <v/>
      </c>
      <c r="Z38" s="147" t="str">
        <f t="shared" si="33"/>
        <v/>
      </c>
      <c r="AA38" s="149" t="str">
        <f t="shared" si="3"/>
        <v/>
      </c>
      <c r="AB38" s="147" t="str">
        <f t="shared" si="37"/>
        <v/>
      </c>
      <c r="AC38" s="150"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46"/>
      <c r="AE38" s="151"/>
      <c r="AF38" s="151"/>
      <c r="AG38" s="152"/>
      <c r="AH38" s="152"/>
      <c r="AI38" s="151"/>
      <c r="AJ38" s="151"/>
    </row>
    <row r="39" spans="1:36" ht="151.5" hidden="1" customHeight="1" outlineLevel="1" x14ac:dyDescent="0.35">
      <c r="A39" s="121"/>
      <c r="B39" s="122"/>
      <c r="C39" s="151"/>
      <c r="D39" s="151"/>
      <c r="E39" s="164"/>
      <c r="F39" s="151"/>
      <c r="G39" s="151"/>
      <c r="H39" s="149"/>
      <c r="I39" s="147"/>
      <c r="J39" s="162"/>
      <c r="K39" s="276">
        <f t="shared" si="31"/>
        <v>0</v>
      </c>
      <c r="L39" s="149"/>
      <c r="M39" s="147"/>
      <c r="N39" s="150"/>
      <c r="O39" s="143">
        <v>6</v>
      </c>
      <c r="P39" s="151"/>
      <c r="Q39" s="145" t="str">
        <f t="shared" si="35"/>
        <v/>
      </c>
      <c r="R39" s="146"/>
      <c r="S39" s="146"/>
      <c r="T39" s="147" t="str">
        <f t="shared" si="32"/>
        <v/>
      </c>
      <c r="U39" s="146"/>
      <c r="V39" s="146"/>
      <c r="W39" s="146"/>
      <c r="X39" s="148" t="str">
        <f t="shared" si="36"/>
        <v/>
      </c>
      <c r="Y39" s="149" t="str">
        <f t="shared" si="1"/>
        <v/>
      </c>
      <c r="Z39" s="147" t="str">
        <f t="shared" si="33"/>
        <v/>
      </c>
      <c r="AA39" s="149" t="str">
        <f t="shared" si="3"/>
        <v/>
      </c>
      <c r="AB39" s="147" t="str">
        <f t="shared" si="37"/>
        <v/>
      </c>
      <c r="AC39" s="150" t="str">
        <f t="shared" si="38"/>
        <v/>
      </c>
      <c r="AD39" s="146"/>
      <c r="AE39" s="151"/>
      <c r="AF39" s="151"/>
      <c r="AG39" s="152"/>
      <c r="AH39" s="152"/>
      <c r="AI39" s="151"/>
      <c r="AJ39" s="151"/>
    </row>
    <row r="40" spans="1:36" ht="331.5" customHeight="1" collapsed="1" x14ac:dyDescent="0.35">
      <c r="A40" s="121">
        <v>17</v>
      </c>
      <c r="B40" s="122" t="s">
        <v>133</v>
      </c>
      <c r="C40" s="219" t="s">
        <v>251</v>
      </c>
      <c r="D40" s="220" t="s">
        <v>252</v>
      </c>
      <c r="E40" s="170" t="s">
        <v>253</v>
      </c>
      <c r="F40" s="122" t="s">
        <v>123</v>
      </c>
      <c r="G40" s="122">
        <v>12</v>
      </c>
      <c r="H40" s="125" t="str">
        <f>IF(G40&lt;=0,"",IF(G40&lt;=2,"Muy Baja",IF(G40&lt;=24,"Baja",IF(G40&lt;=500,"Media",IF(G40&lt;=5000,"Alta","Muy Alta")))))</f>
        <v>Baja</v>
      </c>
      <c r="I40" s="126">
        <f>IF(H40="","",IF(H40="Muy Baja",0.2,IF(H40="Baja",0.4,IF(H40="Media",0.6,IF(H40="Alta",0.8,IF(H40="Muy Alta",1,))))))</f>
        <v>0.4</v>
      </c>
      <c r="J40" s="127" t="s">
        <v>148</v>
      </c>
      <c r="K40" s="276" t="str">
        <f>IF(NOT(ISERROR(MATCH(J40,'Tabla Impacto'!$B$221:$B$223,0))),'Tabla Impacto'!$F$223&amp;"Por favor no seleccionar los criterios de impacto(Afectación Económica o presupuestal y Pérdida Reputacional)",J40)</f>
        <v xml:space="preserve">     Entre 50 y 100 SMLMV </v>
      </c>
      <c r="L40" s="125" t="str">
        <f>IF(OR(K40='Tabla Impacto'!$C$11,K40='Tabla Impacto'!$D$11),"Leve",IF(OR(K40='Tabla Impacto'!$C$12,K40='Tabla Impacto'!$D$12),"Menor",IF(OR(K40='Tabla Impacto'!$C$13,K40='Tabla Impacto'!$D$13),"Moderado",IF(OR(K40='Tabla Impacto'!$C$14,K40='Tabla Impacto'!$D$14),"Mayor",IF(OR(K40='Tabla Impacto'!$C$15,K40='Tabla Impacto'!$D$15),"Catastrófico","")))))</f>
        <v>Moderado</v>
      </c>
      <c r="M40" s="126">
        <f>IF(L40="","",IF(L40="Leve",0.2,IF(L40="Menor",0.4,IF(L40="Moderado",0.6,IF(L40="Mayor",0.8,IF(L40="Catastrófico",1,))))))</f>
        <v>0.6</v>
      </c>
      <c r="N40" s="128" t="str">
        <f>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Moderado</v>
      </c>
      <c r="O40" s="121">
        <v>17</v>
      </c>
      <c r="P40" s="123" t="s">
        <v>254</v>
      </c>
      <c r="Q40" s="129" t="s">
        <v>4</v>
      </c>
      <c r="R40" s="130" t="s">
        <v>14</v>
      </c>
      <c r="S40" s="130" t="s">
        <v>9</v>
      </c>
      <c r="T40" s="126" t="str">
        <f>IF(AND(R40="Preventivo",S40="Automático"),"50%",IF(AND(R40="Preventivo",S40="Manual"),"40%",IF(AND(R40="Detectivo",S40="Automático"),"40%",IF(AND(R40="Detectivo",S40="Manual"),"30%",IF(AND(R40="Correctivo",S40="Automático"),"35%",IF(AND(R40="Correctivo",S40="Manual"),"25%",""))))))</f>
        <v>40%</v>
      </c>
      <c r="U40" s="130" t="s">
        <v>19</v>
      </c>
      <c r="V40" s="130" t="s">
        <v>22</v>
      </c>
      <c r="W40" s="130" t="s">
        <v>119</v>
      </c>
      <c r="X40" s="131">
        <f>IFERROR(IF(Q40="Probabilidad",(I40-(+I40*T40)),IF(Q40="Impacto",I40,"")),"")</f>
        <v>0.24</v>
      </c>
      <c r="Y40" s="125" t="str">
        <f>IFERROR(IF(X40="","",IF(X40&lt;=0.2,"Muy Baja",IF(X40&lt;=0.4,"Baja",IF(X40&lt;=0.6,"Media",IF(X40&lt;=0.8,"Alta","Muy Alta"))))),"")</f>
        <v>Baja</v>
      </c>
      <c r="Z40" s="126">
        <f>+X40</f>
        <v>0.24</v>
      </c>
      <c r="AA40" s="125" t="str">
        <f>IFERROR(IF(AB40="","",IF(AB40&lt;=0.2,"Leve",IF(AB40&lt;=0.4,"Menor",IF(AB40&lt;=0.6,"Moderado",IF(AB40&lt;=0.8,"Mayor","Catastrófico"))))),"")</f>
        <v>Moderado</v>
      </c>
      <c r="AB40" s="126">
        <f>IFERROR(IF(Q40="Impacto",(M40-(+M40*T40)),IF(Q40="Probabilidad",M40,"")),"")</f>
        <v>0.6</v>
      </c>
      <c r="AC40" s="128"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Moderado</v>
      </c>
      <c r="AD40" s="130" t="s">
        <v>32</v>
      </c>
      <c r="AE40" s="132" t="s">
        <v>255</v>
      </c>
      <c r="AF40" s="123" t="s">
        <v>250</v>
      </c>
      <c r="AG40" s="275" t="s">
        <v>225</v>
      </c>
      <c r="AH40" s="275" t="s">
        <v>226</v>
      </c>
      <c r="AI40" s="274" t="s">
        <v>213</v>
      </c>
      <c r="AJ40" s="122" t="s">
        <v>41</v>
      </c>
    </row>
    <row r="41" spans="1:36" ht="151.5" hidden="1" customHeight="1" outlineLevel="1" x14ac:dyDescent="0.35">
      <c r="A41" s="153"/>
      <c r="B41" s="138"/>
      <c r="C41" s="138"/>
      <c r="D41" s="138"/>
      <c r="E41" s="166"/>
      <c r="F41" s="138"/>
      <c r="G41" s="138"/>
      <c r="H41" s="167"/>
      <c r="I41" s="140"/>
      <c r="J41" s="141"/>
      <c r="K41" s="276">
        <f t="shared" ref="K41:K45" si="39">IF(NOT(ISERROR(MATCH(J41,_xlfn.ANCHORARRAY(E52),0))),I54&amp;"Por favor no seleccionar los criterios de impacto",J41)</f>
        <v>0</v>
      </c>
      <c r="L41" s="167"/>
      <c r="M41" s="140"/>
      <c r="N41" s="168"/>
      <c r="O41" s="143">
        <v>2</v>
      </c>
      <c r="P41" s="144"/>
      <c r="Q41" s="145" t="str">
        <f>IF(OR(R41="Preventivo",R41="Detectivo"),"Probabilidad",IF(R41="Correctivo","Impacto",""))</f>
        <v/>
      </c>
      <c r="R41" s="146"/>
      <c r="S41" s="146"/>
      <c r="T41" s="147" t="str">
        <f t="shared" ref="T41:T45" si="40">IF(AND(R41="Preventivo",S41="Automático"),"50%",IF(AND(R41="Preventivo",S41="Manual"),"40%",IF(AND(R41="Detectivo",S41="Automático"),"40%",IF(AND(R41="Detectivo",S41="Manual"),"30%",IF(AND(R41="Correctivo",S41="Automático"),"35%",IF(AND(R41="Correctivo",S41="Manual"),"25%",""))))))</f>
        <v/>
      </c>
      <c r="U41" s="146"/>
      <c r="V41" s="146"/>
      <c r="W41" s="146"/>
      <c r="X41" s="148" t="str">
        <f>IFERROR(IF(AND(Q40="Probabilidad",Q41="Probabilidad"),(Z40-(+Z40*T41)),IF(Q41="Probabilidad",(I40-(+I40*T41)),IF(Q41="Impacto",Z40,""))),"")</f>
        <v/>
      </c>
      <c r="Y41" s="149" t="str">
        <f t="shared" si="1"/>
        <v/>
      </c>
      <c r="Z41" s="147" t="str">
        <f t="shared" ref="Z41:Z45" si="41">+X41</f>
        <v/>
      </c>
      <c r="AA41" s="149" t="str">
        <f t="shared" si="3"/>
        <v/>
      </c>
      <c r="AB41" s="147" t="str">
        <f>IFERROR(IF(AND(Q40="Impacto",Q41="Impacto"),(AB34-(+AB34*T41)),IF(Q41="Impacto",($M$40-(+$M$40*T41)),IF(Q41="Probabilidad",AB34,""))),"")</f>
        <v/>
      </c>
      <c r="AC41" s="150"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46"/>
      <c r="AE41" s="151"/>
      <c r="AF41" s="151"/>
      <c r="AG41" s="275"/>
      <c r="AH41" s="279"/>
      <c r="AI41" s="274"/>
      <c r="AJ41" s="151"/>
    </row>
    <row r="42" spans="1:36" ht="151.5" hidden="1" customHeight="1" outlineLevel="1" x14ac:dyDescent="0.35">
      <c r="A42" s="153"/>
      <c r="B42" s="138"/>
      <c r="C42" s="138"/>
      <c r="D42" s="138"/>
      <c r="E42" s="166"/>
      <c r="F42" s="138"/>
      <c r="G42" s="138"/>
      <c r="H42" s="167"/>
      <c r="I42" s="140"/>
      <c r="J42" s="141"/>
      <c r="K42" s="276">
        <f t="shared" si="39"/>
        <v>0</v>
      </c>
      <c r="L42" s="167"/>
      <c r="M42" s="140"/>
      <c r="N42" s="168"/>
      <c r="O42" s="143">
        <v>3</v>
      </c>
      <c r="P42" s="144"/>
      <c r="Q42" s="145" t="str">
        <f>IF(OR(R42="Preventivo",R42="Detectivo"),"Probabilidad",IF(R42="Correctivo","Impacto",""))</f>
        <v/>
      </c>
      <c r="R42" s="146"/>
      <c r="S42" s="146"/>
      <c r="T42" s="147" t="str">
        <f t="shared" si="40"/>
        <v/>
      </c>
      <c r="U42" s="146"/>
      <c r="V42" s="146"/>
      <c r="W42" s="146"/>
      <c r="X42" s="148" t="str">
        <f>IFERROR(IF(AND(Q41="Probabilidad",Q42="Probabilidad"),(Z41-(+Z41*T42)),IF(AND(Q41="Impacto",Q42="Probabilidad"),(Z40-(+Z40*T42)),IF(Q42="Impacto",Z41,""))),"")</f>
        <v/>
      </c>
      <c r="Y42" s="149" t="str">
        <f t="shared" si="1"/>
        <v/>
      </c>
      <c r="Z42" s="147" t="str">
        <f t="shared" si="41"/>
        <v/>
      </c>
      <c r="AA42" s="149" t="str">
        <f t="shared" si="3"/>
        <v/>
      </c>
      <c r="AB42" s="147" t="str">
        <f>IFERROR(IF(AND(Q41="Impacto",Q42="Impacto"),(AB41-(+AB41*T42)),IF(AND(Q41="Probabilidad",Q42="Impacto"),(AB40-(+AB40*T42)),IF(Q42="Probabilidad",AB41,""))),"")</f>
        <v/>
      </c>
      <c r="AC42" s="150" t="str">
        <f t="shared" si="42"/>
        <v/>
      </c>
      <c r="AD42" s="146"/>
      <c r="AE42" s="151"/>
      <c r="AF42" s="151"/>
      <c r="AG42" s="152"/>
      <c r="AH42" s="152"/>
      <c r="AI42" s="151"/>
      <c r="AJ42" s="151"/>
    </row>
    <row r="43" spans="1:36" ht="151.5" hidden="1" customHeight="1" outlineLevel="1" x14ac:dyDescent="0.35">
      <c r="A43" s="153"/>
      <c r="B43" s="138"/>
      <c r="C43" s="138"/>
      <c r="D43" s="138"/>
      <c r="E43" s="166"/>
      <c r="F43" s="138"/>
      <c r="G43" s="138"/>
      <c r="H43" s="167"/>
      <c r="I43" s="140"/>
      <c r="J43" s="141"/>
      <c r="K43" s="276">
        <f t="shared" si="39"/>
        <v>0</v>
      </c>
      <c r="L43" s="167"/>
      <c r="M43" s="140"/>
      <c r="N43" s="168"/>
      <c r="O43" s="143">
        <v>4</v>
      </c>
      <c r="P43" s="144"/>
      <c r="Q43" s="145" t="str">
        <f t="shared" ref="Q43:Q45" si="43">IF(OR(R43="Preventivo",R43="Detectivo"),"Probabilidad",IF(R43="Correctivo","Impacto",""))</f>
        <v/>
      </c>
      <c r="R43" s="146"/>
      <c r="S43" s="146"/>
      <c r="T43" s="147" t="str">
        <f t="shared" si="40"/>
        <v/>
      </c>
      <c r="U43" s="146"/>
      <c r="V43" s="146"/>
      <c r="W43" s="146"/>
      <c r="X43" s="148" t="str">
        <f t="shared" ref="X43:X45" si="44">IFERROR(IF(AND(Q42="Probabilidad",Q43="Probabilidad"),(Z42-(+Z42*T43)),IF(AND(Q42="Impacto",Q43="Probabilidad"),(Z41-(+Z41*T43)),IF(Q43="Impacto",Z42,""))),"")</f>
        <v/>
      </c>
      <c r="Y43" s="149" t="str">
        <f t="shared" si="1"/>
        <v/>
      </c>
      <c r="Z43" s="147" t="str">
        <f t="shared" si="41"/>
        <v/>
      </c>
      <c r="AA43" s="149" t="str">
        <f t="shared" si="3"/>
        <v/>
      </c>
      <c r="AB43" s="147" t="str">
        <f t="shared" ref="AB43:AB45" si="45">IFERROR(IF(AND(Q42="Impacto",Q43="Impacto"),(AB42-(+AB42*T43)),IF(AND(Q42="Probabilidad",Q43="Impacto"),(AB41-(+AB41*T43)),IF(Q43="Probabilidad",AB42,""))),"")</f>
        <v/>
      </c>
      <c r="AC43" s="150"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46"/>
      <c r="AE43" s="151"/>
      <c r="AF43" s="151"/>
      <c r="AG43" s="152"/>
      <c r="AH43" s="152"/>
      <c r="AI43" s="151"/>
      <c r="AJ43" s="151"/>
    </row>
    <row r="44" spans="1:36" ht="151.5" hidden="1" customHeight="1" outlineLevel="1" x14ac:dyDescent="0.35">
      <c r="A44" s="153"/>
      <c r="B44" s="138"/>
      <c r="C44" s="138"/>
      <c r="D44" s="138"/>
      <c r="E44" s="166"/>
      <c r="F44" s="138"/>
      <c r="G44" s="138"/>
      <c r="H44" s="167"/>
      <c r="I44" s="140"/>
      <c r="J44" s="141"/>
      <c r="K44" s="276">
        <f t="shared" si="39"/>
        <v>0</v>
      </c>
      <c r="L44" s="167"/>
      <c r="M44" s="140"/>
      <c r="N44" s="168"/>
      <c r="O44" s="143">
        <v>5</v>
      </c>
      <c r="P44" s="144"/>
      <c r="Q44" s="145" t="str">
        <f t="shared" si="43"/>
        <v/>
      </c>
      <c r="R44" s="146"/>
      <c r="S44" s="146"/>
      <c r="T44" s="147" t="str">
        <f t="shared" si="40"/>
        <v/>
      </c>
      <c r="U44" s="146"/>
      <c r="V44" s="146"/>
      <c r="W44" s="146"/>
      <c r="X44" s="148" t="str">
        <f t="shared" si="44"/>
        <v/>
      </c>
      <c r="Y44" s="149" t="str">
        <f t="shared" si="1"/>
        <v/>
      </c>
      <c r="Z44" s="147" t="str">
        <f t="shared" si="41"/>
        <v/>
      </c>
      <c r="AA44" s="149" t="str">
        <f t="shared" si="3"/>
        <v/>
      </c>
      <c r="AB44" s="147" t="str">
        <f t="shared" si="45"/>
        <v/>
      </c>
      <c r="AC44" s="150"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46"/>
      <c r="AE44" s="151"/>
      <c r="AF44" s="151"/>
      <c r="AG44" s="152"/>
      <c r="AH44" s="152"/>
      <c r="AI44" s="151"/>
      <c r="AJ44" s="151"/>
    </row>
    <row r="45" spans="1:36" ht="151.5" hidden="1" customHeight="1" outlineLevel="1" x14ac:dyDescent="0.35">
      <c r="A45" s="153"/>
      <c r="B45" s="138"/>
      <c r="C45" s="138"/>
      <c r="D45" s="138"/>
      <c r="E45" s="166"/>
      <c r="F45" s="138"/>
      <c r="G45" s="138"/>
      <c r="H45" s="167"/>
      <c r="I45" s="140"/>
      <c r="J45" s="141"/>
      <c r="K45" s="276">
        <f t="shared" si="39"/>
        <v>0</v>
      </c>
      <c r="L45" s="167"/>
      <c r="M45" s="140"/>
      <c r="N45" s="168"/>
      <c r="O45" s="143">
        <v>6</v>
      </c>
      <c r="P45" s="144"/>
      <c r="Q45" s="145" t="str">
        <f t="shared" si="43"/>
        <v/>
      </c>
      <c r="R45" s="146"/>
      <c r="S45" s="146"/>
      <c r="T45" s="147" t="str">
        <f t="shared" si="40"/>
        <v/>
      </c>
      <c r="U45" s="146"/>
      <c r="V45" s="146"/>
      <c r="W45" s="146"/>
      <c r="X45" s="148" t="str">
        <f t="shared" si="44"/>
        <v/>
      </c>
      <c r="Y45" s="149" t="str">
        <f t="shared" si="1"/>
        <v/>
      </c>
      <c r="Z45" s="147" t="str">
        <f t="shared" si="41"/>
        <v/>
      </c>
      <c r="AA45" s="149" t="str">
        <f>IFERROR(IF(AB45="","",IF(AB45&lt;=0.2,"Leve",IF(AB45&lt;=0.4,"Menor",IF(AB45&lt;=0.6,"Moderado",IF(AB45&lt;=0.8,"Mayor","Catastrófico"))))),"")</f>
        <v/>
      </c>
      <c r="AB45" s="147" t="str">
        <f t="shared" si="45"/>
        <v/>
      </c>
      <c r="AC45" s="150"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46"/>
      <c r="AE45" s="151"/>
      <c r="AF45" s="151"/>
      <c r="AG45" s="152"/>
      <c r="AH45" s="152"/>
      <c r="AI45" s="151"/>
      <c r="AJ45" s="151"/>
    </row>
    <row r="46" spans="1:36" ht="151.5" hidden="1" customHeight="1" collapsed="1" x14ac:dyDescent="0.35">
      <c r="A46" s="169"/>
      <c r="B46" s="123"/>
      <c r="C46" s="123"/>
      <c r="D46" s="123"/>
      <c r="E46" s="170"/>
      <c r="F46" s="123"/>
      <c r="G46" s="123"/>
      <c r="H46" s="171" t="str">
        <f>IF(G46&lt;=0,"",IF(G46&lt;=2,"Muy Baja",IF(G46&lt;=24,"Baja",IF(G46&lt;=500,"Media",IF(G46&lt;=5000,"Alta","Muy Alta")))))</f>
        <v/>
      </c>
      <c r="I46" s="172" t="str">
        <f>IF(H46="","",IF(H46="Muy Baja",0.2,IF(H46="Baja",0.4,IF(H46="Media",0.6,IF(H46="Alta",0.8,IF(H46="Muy Alta",1,))))))</f>
        <v/>
      </c>
      <c r="J46" s="173"/>
      <c r="K46" s="278">
        <f>IF(NOT(ISERROR(MATCH(J46,'Tabla Impacto'!$B$221:$B$223,0))),'Tabla Impacto'!$F$223&amp;"Por favor no seleccionar los criterios de impacto(Afectación Económica o presupuestal y Pérdida Reputacional)",J46)</f>
        <v>0</v>
      </c>
      <c r="L46" s="171" t="str">
        <f>IF(OR(K46='Tabla Impacto'!$C$11,K46='Tabla Impacto'!$D$11),"Leve",IF(OR(K46='Tabla Impacto'!$C$12,K46='Tabla Impacto'!$D$12),"Menor",IF(OR(K46='Tabla Impacto'!$C$13,K46='Tabla Impacto'!$D$13),"Moderado",IF(OR(K46='Tabla Impacto'!$C$14,K46='Tabla Impacto'!$D$14),"Mayor",IF(OR(K46='Tabla Impacto'!$C$15,K46='Tabla Impacto'!$D$15),"Catastrófico","")))))</f>
        <v/>
      </c>
      <c r="M46" s="172" t="str">
        <f>IF(L46="","",IF(L46="Leve",0.2,IF(L46="Menor",0.4,IF(L46="Moderado",0.6,IF(L46="Mayor",0.8,IF(L46="Catastrófico",1,))))))</f>
        <v/>
      </c>
      <c r="N46" s="174" t="str">
        <f>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69"/>
      <c r="P46" s="123"/>
      <c r="Q46" s="175" t="str">
        <f>IF(OR(R46="Preventivo",R46="Detectivo"),"Probabilidad",IF(R46="Correctivo","Impacto",""))</f>
        <v/>
      </c>
      <c r="R46" s="176"/>
      <c r="S46" s="176"/>
      <c r="T46" s="172" t="str">
        <f>IF(AND(R46="Preventivo",S46="Automático"),"50%",IF(AND(R46="Preventivo",S46="Manual"),"40%",IF(AND(R46="Detectivo",S46="Automático"),"40%",IF(AND(R46="Detectivo",S46="Manual"),"30%",IF(AND(R46="Correctivo",S46="Automático"),"35%",IF(AND(R46="Correctivo",S46="Manual"),"25%",""))))))</f>
        <v/>
      </c>
      <c r="U46" s="176"/>
      <c r="V46" s="176"/>
      <c r="W46" s="176"/>
      <c r="X46" s="177" t="str">
        <f>IFERROR(IF(Q46="Probabilidad",(I46-(+I46*T46)),IF(Q46="Impacto",I46,"")),"")</f>
        <v/>
      </c>
      <c r="Y46" s="178" t="str">
        <f>IFERROR(IF(X46="","",IF(X46&lt;=0.2,"Muy Baja",IF(X46&lt;=0.4,"Baja",IF(X46&lt;=0.6,"Media",IF(X46&lt;=0.8,"Alta","Muy Alta"))))),"")</f>
        <v/>
      </c>
      <c r="Z46" s="172" t="str">
        <f>+X46</f>
        <v/>
      </c>
      <c r="AA46" s="178" t="str">
        <f>IFERROR(IF(AB46="","",IF(AB46&lt;=0.2,"Leve",IF(AB46&lt;=0.4,"Menor",IF(AB46&lt;=0.6,"Moderado",IF(AB46&lt;=0.8,"Mayor","Catastrófico"))))),"")</f>
        <v/>
      </c>
      <c r="AB46" s="172" t="str">
        <f>IFERROR(IF(Q46="Impacto",(M46-(+M46*T46)),IF(Q46="Probabilidad",M46,"")),"")</f>
        <v/>
      </c>
      <c r="AC46" s="179"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76"/>
      <c r="AE46" s="123"/>
      <c r="AF46" s="123"/>
      <c r="AG46" s="180"/>
      <c r="AH46" s="180"/>
      <c r="AI46" s="123"/>
      <c r="AJ46" s="123"/>
    </row>
    <row r="47" spans="1:36" ht="151.5" hidden="1" customHeight="1" outlineLevel="1" x14ac:dyDescent="0.35">
      <c r="A47" s="181"/>
      <c r="B47" s="182"/>
      <c r="C47" s="182"/>
      <c r="D47" s="182"/>
      <c r="E47" s="183"/>
      <c r="F47" s="182"/>
      <c r="G47" s="182"/>
      <c r="H47" s="184"/>
      <c r="I47" s="185"/>
      <c r="J47" s="186"/>
      <c r="K47" s="278">
        <f t="shared" ref="K47:K51" si="47">IF(NOT(ISERROR(MATCH(J47,_xlfn.ANCHORARRAY(E58),0))),I60&amp;"Por favor no seleccionar los criterios de impacto",J47)</f>
        <v>0</v>
      </c>
      <c r="L47" s="184"/>
      <c r="M47" s="185"/>
      <c r="N47" s="187"/>
      <c r="O47" s="188">
        <v>2</v>
      </c>
      <c r="P47" s="189"/>
      <c r="Q47" s="190" t="str">
        <f>IF(OR(R47="Preventivo",R47="Detectivo"),"Probabilidad",IF(R47="Correctivo","Impacto",""))</f>
        <v/>
      </c>
      <c r="R47" s="191"/>
      <c r="S47" s="191"/>
      <c r="T47" s="192" t="str">
        <f t="shared" ref="T47:T51" si="48">IF(AND(R47="Preventivo",S47="Automático"),"50%",IF(AND(R47="Preventivo",S47="Manual"),"40%",IF(AND(R47="Detectivo",S47="Automático"),"40%",IF(AND(R47="Detectivo",S47="Manual"),"30%",IF(AND(R47="Correctivo",S47="Automático"),"35%",IF(AND(R47="Correctivo",S47="Manual"),"25%",""))))))</f>
        <v/>
      </c>
      <c r="U47" s="191"/>
      <c r="V47" s="191"/>
      <c r="W47" s="191"/>
      <c r="X47" s="193" t="str">
        <f>IFERROR(IF(AND(Q46="Probabilidad",Q47="Probabilidad"),(Z46-(+Z46*T47)),IF(Q47="Probabilidad",(I46-(+I46*T47)),IF(Q47="Impacto",Z46,""))),"")</f>
        <v/>
      </c>
      <c r="Y47" s="194" t="str">
        <f t="shared" si="1"/>
        <v/>
      </c>
      <c r="Z47" s="192" t="str">
        <f t="shared" ref="Z47:Z51" si="49">+X47</f>
        <v/>
      </c>
      <c r="AA47" s="194" t="str">
        <f t="shared" si="3"/>
        <v/>
      </c>
      <c r="AB47" s="192" t="str">
        <f>IFERROR(IF(AND(Q46="Impacto",Q47="Impacto"),(AB40-(+AB40*T47)),IF(Q47="Impacto",($M$46-(+$M$46*T47)),IF(Q47="Probabilidad",AB40,""))),"")</f>
        <v/>
      </c>
      <c r="AC47" s="195"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91"/>
      <c r="AE47" s="196"/>
      <c r="AF47" s="196"/>
      <c r="AG47" s="197"/>
      <c r="AH47" s="197"/>
      <c r="AI47" s="196"/>
      <c r="AJ47" s="196"/>
    </row>
    <row r="48" spans="1:36" ht="151.5" hidden="1" customHeight="1" outlineLevel="1" x14ac:dyDescent="0.35">
      <c r="A48" s="181"/>
      <c r="B48" s="182"/>
      <c r="C48" s="182"/>
      <c r="D48" s="182"/>
      <c r="E48" s="183"/>
      <c r="F48" s="182"/>
      <c r="G48" s="182"/>
      <c r="H48" s="184"/>
      <c r="I48" s="185"/>
      <c r="J48" s="186"/>
      <c r="K48" s="278">
        <f t="shared" si="47"/>
        <v>0</v>
      </c>
      <c r="L48" s="184"/>
      <c r="M48" s="185"/>
      <c r="N48" s="187"/>
      <c r="O48" s="188">
        <v>3</v>
      </c>
      <c r="P48" s="189"/>
      <c r="Q48" s="190" t="str">
        <f>IF(OR(R48="Preventivo",R48="Detectivo"),"Probabilidad",IF(R48="Correctivo","Impacto",""))</f>
        <v/>
      </c>
      <c r="R48" s="191"/>
      <c r="S48" s="191"/>
      <c r="T48" s="192" t="str">
        <f t="shared" si="48"/>
        <v/>
      </c>
      <c r="U48" s="191"/>
      <c r="V48" s="191"/>
      <c r="W48" s="191"/>
      <c r="X48" s="193" t="str">
        <f>IFERROR(IF(AND(Q47="Probabilidad",Q48="Probabilidad"),(Z47-(+Z47*T48)),IF(AND(Q47="Impacto",Q48="Probabilidad"),(Z46-(+Z46*T48)),IF(Q48="Impacto",Z47,""))),"")</f>
        <v/>
      </c>
      <c r="Y48" s="194" t="str">
        <f t="shared" si="1"/>
        <v/>
      </c>
      <c r="Z48" s="192" t="str">
        <f t="shared" si="49"/>
        <v/>
      </c>
      <c r="AA48" s="194" t="str">
        <f t="shared" si="3"/>
        <v/>
      </c>
      <c r="AB48" s="192" t="str">
        <f>IFERROR(IF(AND(Q47="Impacto",Q48="Impacto"),(AB47-(+AB47*T48)),IF(AND(Q47="Probabilidad",Q48="Impacto"),(AB46-(+AB46*T48)),IF(Q48="Probabilidad",AB47,""))),"")</f>
        <v/>
      </c>
      <c r="AC48" s="195" t="str">
        <f t="shared" si="50"/>
        <v/>
      </c>
      <c r="AD48" s="191"/>
      <c r="AE48" s="196"/>
      <c r="AF48" s="196"/>
      <c r="AG48" s="197"/>
      <c r="AH48" s="197"/>
      <c r="AI48" s="196"/>
      <c r="AJ48" s="196"/>
    </row>
    <row r="49" spans="1:36" ht="151.5" hidden="1" customHeight="1" outlineLevel="1" x14ac:dyDescent="0.35">
      <c r="A49" s="181"/>
      <c r="B49" s="182"/>
      <c r="C49" s="182"/>
      <c r="D49" s="182"/>
      <c r="E49" s="183"/>
      <c r="F49" s="182"/>
      <c r="G49" s="182"/>
      <c r="H49" s="184"/>
      <c r="I49" s="185"/>
      <c r="J49" s="186"/>
      <c r="K49" s="278">
        <f t="shared" si="47"/>
        <v>0</v>
      </c>
      <c r="L49" s="184"/>
      <c r="M49" s="185"/>
      <c r="N49" s="187"/>
      <c r="O49" s="188">
        <v>4</v>
      </c>
      <c r="P49" s="189"/>
      <c r="Q49" s="190" t="str">
        <f t="shared" ref="Q49:Q51" si="51">IF(OR(R49="Preventivo",R49="Detectivo"),"Probabilidad",IF(R49="Correctivo","Impacto",""))</f>
        <v/>
      </c>
      <c r="R49" s="191"/>
      <c r="S49" s="191"/>
      <c r="T49" s="192" t="str">
        <f t="shared" si="48"/>
        <v/>
      </c>
      <c r="U49" s="191"/>
      <c r="V49" s="191"/>
      <c r="W49" s="191"/>
      <c r="X49" s="193" t="str">
        <f t="shared" ref="X49:X51" si="52">IFERROR(IF(AND(Q48="Probabilidad",Q49="Probabilidad"),(Z48-(+Z48*T49)),IF(AND(Q48="Impacto",Q49="Probabilidad"),(Z47-(+Z47*T49)),IF(Q49="Impacto",Z48,""))),"")</f>
        <v/>
      </c>
      <c r="Y49" s="194" t="str">
        <f t="shared" si="1"/>
        <v/>
      </c>
      <c r="Z49" s="192" t="str">
        <f t="shared" si="49"/>
        <v/>
      </c>
      <c r="AA49" s="194" t="str">
        <f t="shared" si="3"/>
        <v/>
      </c>
      <c r="AB49" s="192" t="str">
        <f t="shared" ref="AB49:AB51" si="53">IFERROR(IF(AND(Q48="Impacto",Q49="Impacto"),(AB48-(+AB48*T49)),IF(AND(Q48="Probabilidad",Q49="Impacto"),(AB47-(+AB47*T49)),IF(Q49="Probabilidad",AB48,""))),"")</f>
        <v/>
      </c>
      <c r="AC49" s="195"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91"/>
      <c r="AE49" s="196"/>
      <c r="AF49" s="196"/>
      <c r="AG49" s="197"/>
      <c r="AH49" s="197"/>
      <c r="AI49" s="196"/>
      <c r="AJ49" s="196"/>
    </row>
    <row r="50" spans="1:36" ht="151.5" hidden="1" customHeight="1" outlineLevel="1" x14ac:dyDescent="0.35">
      <c r="A50" s="181"/>
      <c r="B50" s="182"/>
      <c r="C50" s="182"/>
      <c r="D50" s="182"/>
      <c r="E50" s="183"/>
      <c r="F50" s="182"/>
      <c r="G50" s="182"/>
      <c r="H50" s="184"/>
      <c r="I50" s="185"/>
      <c r="J50" s="186"/>
      <c r="K50" s="278">
        <f t="shared" si="47"/>
        <v>0</v>
      </c>
      <c r="L50" s="184"/>
      <c r="M50" s="185"/>
      <c r="N50" s="187"/>
      <c r="O50" s="188">
        <v>5</v>
      </c>
      <c r="P50" s="189"/>
      <c r="Q50" s="190" t="str">
        <f t="shared" si="51"/>
        <v/>
      </c>
      <c r="R50" s="191"/>
      <c r="S50" s="191"/>
      <c r="T50" s="192" t="str">
        <f t="shared" si="48"/>
        <v/>
      </c>
      <c r="U50" s="191"/>
      <c r="V50" s="191"/>
      <c r="W50" s="191"/>
      <c r="X50" s="193" t="str">
        <f t="shared" si="52"/>
        <v/>
      </c>
      <c r="Y50" s="194" t="str">
        <f t="shared" si="1"/>
        <v/>
      </c>
      <c r="Z50" s="192" t="str">
        <f t="shared" si="49"/>
        <v/>
      </c>
      <c r="AA50" s="194" t="str">
        <f t="shared" si="3"/>
        <v/>
      </c>
      <c r="AB50" s="192" t="str">
        <f t="shared" si="53"/>
        <v/>
      </c>
      <c r="AC50" s="195"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91"/>
      <c r="AE50" s="196"/>
      <c r="AF50" s="196"/>
      <c r="AG50" s="197"/>
      <c r="AH50" s="197"/>
      <c r="AI50" s="196"/>
      <c r="AJ50" s="196"/>
    </row>
    <row r="51" spans="1:36" ht="151.5" hidden="1" customHeight="1" outlineLevel="1" x14ac:dyDescent="0.35">
      <c r="A51" s="181"/>
      <c r="B51" s="182"/>
      <c r="C51" s="182"/>
      <c r="D51" s="182"/>
      <c r="E51" s="183"/>
      <c r="F51" s="182"/>
      <c r="G51" s="182"/>
      <c r="H51" s="184"/>
      <c r="I51" s="185"/>
      <c r="J51" s="186"/>
      <c r="K51" s="278">
        <f t="shared" si="47"/>
        <v>0</v>
      </c>
      <c r="L51" s="184"/>
      <c r="M51" s="185"/>
      <c r="N51" s="187"/>
      <c r="O51" s="188">
        <v>6</v>
      </c>
      <c r="P51" s="189"/>
      <c r="Q51" s="190" t="str">
        <f t="shared" si="51"/>
        <v/>
      </c>
      <c r="R51" s="191"/>
      <c r="S51" s="191"/>
      <c r="T51" s="192" t="str">
        <f t="shared" si="48"/>
        <v/>
      </c>
      <c r="U51" s="191"/>
      <c r="V51" s="191"/>
      <c r="W51" s="191"/>
      <c r="X51" s="193" t="str">
        <f t="shared" si="52"/>
        <v/>
      </c>
      <c r="Y51" s="194" t="str">
        <f t="shared" si="1"/>
        <v/>
      </c>
      <c r="Z51" s="192" t="str">
        <f t="shared" si="49"/>
        <v/>
      </c>
      <c r="AA51" s="194" t="str">
        <f t="shared" si="3"/>
        <v/>
      </c>
      <c r="AB51" s="192" t="str">
        <f t="shared" si="53"/>
        <v/>
      </c>
      <c r="AC51" s="195" t="str">
        <f t="shared" si="54"/>
        <v/>
      </c>
      <c r="AD51" s="191"/>
      <c r="AE51" s="196"/>
      <c r="AF51" s="196"/>
      <c r="AG51" s="197"/>
      <c r="AH51" s="197"/>
      <c r="AI51" s="196"/>
      <c r="AJ51" s="196"/>
    </row>
    <row r="52" spans="1:36" ht="151.5" hidden="1" customHeight="1" collapsed="1" x14ac:dyDescent="0.35">
      <c r="A52" s="169"/>
      <c r="B52" s="123"/>
      <c r="C52" s="123"/>
      <c r="D52" s="123"/>
      <c r="E52" s="170"/>
      <c r="F52" s="123"/>
      <c r="G52" s="123"/>
      <c r="H52" s="171" t="str">
        <f>IF(G52&lt;=0,"",IF(G52&lt;=2,"Muy Baja",IF(G52&lt;=24,"Baja",IF(G52&lt;=500,"Media",IF(G52&lt;=5000,"Alta","Muy Alta")))))</f>
        <v/>
      </c>
      <c r="I52" s="172" t="str">
        <f>IF(H52="","",IF(H52="Muy Baja",0.2,IF(H52="Baja",0.4,IF(H52="Media",0.6,IF(H52="Alta",0.8,IF(H52="Muy Alta",1,))))))</f>
        <v/>
      </c>
      <c r="J52" s="173"/>
      <c r="K52" s="278">
        <f>IF(NOT(ISERROR(MATCH(J52,'Tabla Impacto'!$B$221:$B$223,0))),'Tabla Impacto'!$F$223&amp;"Por favor no seleccionar los criterios de impacto(Afectación Económica o presupuestal y Pérdida Reputacional)",J52)</f>
        <v>0</v>
      </c>
      <c r="L52" s="171" t="str">
        <f>IF(OR(K52='Tabla Impacto'!$C$11,K52='Tabla Impacto'!$D$11),"Leve",IF(OR(K52='Tabla Impacto'!$C$12,K52='Tabla Impacto'!$D$12),"Menor",IF(OR(K52='Tabla Impacto'!$C$13,K52='Tabla Impacto'!$D$13),"Moderado",IF(OR(K52='Tabla Impacto'!$C$14,K52='Tabla Impacto'!$D$14),"Mayor",IF(OR(K52='Tabla Impacto'!$C$15,K52='Tabla Impacto'!$D$15),"Catastrófico","")))))</f>
        <v/>
      </c>
      <c r="M52" s="172" t="str">
        <f>IF(L52="","",IF(L52="Leve",0.2,IF(L52="Menor",0.4,IF(L52="Moderado",0.6,IF(L52="Mayor",0.8,IF(L52="Catastrófico",1,))))))</f>
        <v/>
      </c>
      <c r="N52" s="174" t="str">
        <f>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69"/>
      <c r="P52" s="123"/>
      <c r="Q52" s="175" t="str">
        <f>IF(OR(R52="Preventivo",R52="Detectivo"),"Probabilidad",IF(R52="Correctivo","Impacto",""))</f>
        <v/>
      </c>
      <c r="R52" s="176"/>
      <c r="S52" s="176"/>
      <c r="T52" s="172" t="str">
        <f>IF(AND(R52="Preventivo",S52="Automático"),"50%",IF(AND(R52="Preventivo",S52="Manual"),"40%",IF(AND(R52="Detectivo",S52="Automático"),"40%",IF(AND(R52="Detectivo",S52="Manual"),"30%",IF(AND(R52="Correctivo",S52="Automático"),"35%",IF(AND(R52="Correctivo",S52="Manual"),"25%",""))))))</f>
        <v/>
      </c>
      <c r="U52" s="176"/>
      <c r="V52" s="176"/>
      <c r="W52" s="176"/>
      <c r="X52" s="177" t="str">
        <f>IFERROR(IF(Q52="Probabilidad",(I52-(+I52*T52)),IF(Q52="Impacto",I52,"")),"")</f>
        <v/>
      </c>
      <c r="Y52" s="178" t="str">
        <f>IFERROR(IF(X52="","",IF(X52&lt;=0.2,"Muy Baja",IF(X52&lt;=0.4,"Baja",IF(X52&lt;=0.6,"Media",IF(X52&lt;=0.8,"Alta","Muy Alta"))))),"")</f>
        <v/>
      </c>
      <c r="Z52" s="172" t="str">
        <f>+X52</f>
        <v/>
      </c>
      <c r="AA52" s="178" t="str">
        <f>IFERROR(IF(AB52="","",IF(AB52&lt;=0.2,"Leve",IF(AB52&lt;=0.4,"Menor",IF(AB52&lt;=0.6,"Moderado",IF(AB52&lt;=0.8,"Mayor","Catastrófico"))))),"")</f>
        <v/>
      </c>
      <c r="AB52" s="172" t="str">
        <f>IFERROR(IF(Q52="Impacto",(M52-(+M52*T52)),IF(Q52="Probabilidad",M52,"")),"")</f>
        <v/>
      </c>
      <c r="AC52" s="179"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76"/>
      <c r="AE52" s="123"/>
      <c r="AF52" s="123"/>
      <c r="AG52" s="180"/>
      <c r="AH52" s="180"/>
      <c r="AI52" s="123"/>
      <c r="AJ52" s="123"/>
    </row>
    <row r="53" spans="1:36" ht="151.5" hidden="1" customHeight="1" outlineLevel="1" x14ac:dyDescent="0.35">
      <c r="A53" s="181"/>
      <c r="B53" s="182"/>
      <c r="C53" s="182"/>
      <c r="D53" s="182"/>
      <c r="E53" s="183"/>
      <c r="F53" s="182"/>
      <c r="G53" s="182"/>
      <c r="H53" s="184"/>
      <c r="I53" s="185"/>
      <c r="J53" s="186"/>
      <c r="K53" s="278">
        <f>IF(NOT(ISERROR(MATCH(J53,_xlfn.ANCHORARRAY(E64),0))),I66&amp;"Por favor no seleccionar los criterios de impacto",J53)</f>
        <v>0</v>
      </c>
      <c r="L53" s="184"/>
      <c r="M53" s="185"/>
      <c r="N53" s="187"/>
      <c r="O53" s="188">
        <v>2</v>
      </c>
      <c r="P53" s="189"/>
      <c r="Q53" s="190" t="str">
        <f>IF(OR(R53="Preventivo",R53="Detectivo"),"Probabilidad",IF(R53="Correctivo","Impacto",""))</f>
        <v/>
      </c>
      <c r="R53" s="191"/>
      <c r="S53" s="191"/>
      <c r="T53" s="192" t="str">
        <f t="shared" ref="T53:T57" si="55">IF(AND(R53="Preventivo",S53="Automático"),"50%",IF(AND(R53="Preventivo",S53="Manual"),"40%",IF(AND(R53="Detectivo",S53="Automático"),"40%",IF(AND(R53="Detectivo",S53="Manual"),"30%",IF(AND(R53="Correctivo",S53="Automático"),"35%",IF(AND(R53="Correctivo",S53="Manual"),"25%",""))))))</f>
        <v/>
      </c>
      <c r="U53" s="191"/>
      <c r="V53" s="191"/>
      <c r="W53" s="191"/>
      <c r="X53" s="193" t="str">
        <f>IFERROR(IF(AND(Q52="Probabilidad",Q53="Probabilidad"),(Z52-(+Z52*T53)),IF(Q53="Probabilidad",(I52-(+I52*T53)),IF(Q53="Impacto",Z52,""))),"")</f>
        <v/>
      </c>
      <c r="Y53" s="194" t="str">
        <f t="shared" si="1"/>
        <v/>
      </c>
      <c r="Z53" s="192" t="str">
        <f t="shared" ref="Z53:Z57" si="56">+X53</f>
        <v/>
      </c>
      <c r="AA53" s="194" t="str">
        <f t="shared" si="3"/>
        <v/>
      </c>
      <c r="AB53" s="192" t="str">
        <f>IFERROR(IF(AND(Q52="Impacto",Q53="Impacto"),(AB46-(+AB46*T53)),IF(Q53="Impacto",($M$52-(+$M$52*T53)),IF(Q53="Probabilidad",AB46,""))),"")</f>
        <v/>
      </c>
      <c r="AC53" s="195"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91"/>
      <c r="AE53" s="196"/>
      <c r="AF53" s="196"/>
      <c r="AG53" s="197"/>
      <c r="AH53" s="197"/>
      <c r="AI53" s="196"/>
      <c r="AJ53" s="196"/>
    </row>
    <row r="54" spans="1:36" ht="151.5" hidden="1" customHeight="1" outlineLevel="1" x14ac:dyDescent="0.35">
      <c r="A54" s="181"/>
      <c r="B54" s="182"/>
      <c r="C54" s="182"/>
      <c r="D54" s="182"/>
      <c r="E54" s="183"/>
      <c r="F54" s="182"/>
      <c r="G54" s="182"/>
      <c r="H54" s="184"/>
      <c r="I54" s="185"/>
      <c r="J54" s="186"/>
      <c r="K54" s="278">
        <f>IF(NOT(ISERROR(MATCH(J54,_xlfn.ANCHORARRAY(E65),0))),I67&amp;"Por favor no seleccionar los criterios de impacto",J54)</f>
        <v>0</v>
      </c>
      <c r="L54" s="184"/>
      <c r="M54" s="185"/>
      <c r="N54" s="187"/>
      <c r="O54" s="188">
        <v>3</v>
      </c>
      <c r="P54" s="189"/>
      <c r="Q54" s="190" t="str">
        <f>IF(OR(R54="Preventivo",R54="Detectivo"),"Probabilidad",IF(R54="Correctivo","Impacto",""))</f>
        <v/>
      </c>
      <c r="R54" s="191"/>
      <c r="S54" s="191"/>
      <c r="T54" s="192" t="str">
        <f t="shared" si="55"/>
        <v/>
      </c>
      <c r="U54" s="191"/>
      <c r="V54" s="191"/>
      <c r="W54" s="191"/>
      <c r="X54" s="193" t="str">
        <f>IFERROR(IF(AND(Q53="Probabilidad",Q54="Probabilidad"),(Z53-(+Z53*T54)),IF(AND(Q53="Impacto",Q54="Probabilidad"),(Z52-(+Z52*T54)),IF(Q54="Impacto",Z53,""))),"")</f>
        <v/>
      </c>
      <c r="Y54" s="194" t="str">
        <f t="shared" si="1"/>
        <v/>
      </c>
      <c r="Z54" s="192" t="str">
        <f t="shared" si="56"/>
        <v/>
      </c>
      <c r="AA54" s="194" t="str">
        <f t="shared" si="3"/>
        <v/>
      </c>
      <c r="AB54" s="192" t="str">
        <f>IFERROR(IF(AND(Q53="Impacto",Q54="Impacto"),(AB53-(+AB53*T54)),IF(AND(Q53="Probabilidad",Q54="Impacto"),(AB52-(+AB52*T54)),IF(Q54="Probabilidad",AB53,""))),"")</f>
        <v/>
      </c>
      <c r="AC54" s="195" t="str">
        <f t="shared" si="57"/>
        <v/>
      </c>
      <c r="AD54" s="191"/>
      <c r="AE54" s="196"/>
      <c r="AF54" s="196"/>
      <c r="AG54" s="197"/>
      <c r="AH54" s="197"/>
      <c r="AI54" s="196"/>
      <c r="AJ54" s="196"/>
    </row>
    <row r="55" spans="1:36" ht="151.5" hidden="1" customHeight="1" outlineLevel="1" x14ac:dyDescent="0.35">
      <c r="A55" s="181"/>
      <c r="B55" s="182"/>
      <c r="C55" s="182"/>
      <c r="D55" s="182"/>
      <c r="E55" s="183"/>
      <c r="F55" s="182"/>
      <c r="G55" s="182"/>
      <c r="H55" s="184"/>
      <c r="I55" s="185"/>
      <c r="J55" s="186"/>
      <c r="K55" s="278">
        <f>IF(NOT(ISERROR(MATCH(J55,_xlfn.ANCHORARRAY(E66),0))),I68&amp;"Por favor no seleccionar los criterios de impacto",J55)</f>
        <v>0</v>
      </c>
      <c r="L55" s="184"/>
      <c r="M55" s="185"/>
      <c r="N55" s="187"/>
      <c r="O55" s="188">
        <v>4</v>
      </c>
      <c r="P55" s="189"/>
      <c r="Q55" s="190" t="str">
        <f t="shared" ref="Q55:Q57" si="58">IF(OR(R55="Preventivo",R55="Detectivo"),"Probabilidad",IF(R55="Correctivo","Impacto",""))</f>
        <v/>
      </c>
      <c r="R55" s="191"/>
      <c r="S55" s="191"/>
      <c r="T55" s="192" t="str">
        <f t="shared" si="55"/>
        <v/>
      </c>
      <c r="U55" s="191"/>
      <c r="V55" s="191"/>
      <c r="W55" s="191"/>
      <c r="X55" s="193" t="str">
        <f t="shared" ref="X55:X57" si="59">IFERROR(IF(AND(Q54="Probabilidad",Q55="Probabilidad"),(Z54-(+Z54*T55)),IF(AND(Q54="Impacto",Q55="Probabilidad"),(Z53-(+Z53*T55)),IF(Q55="Impacto",Z54,""))),"")</f>
        <v/>
      </c>
      <c r="Y55" s="194" t="str">
        <f t="shared" si="1"/>
        <v/>
      </c>
      <c r="Z55" s="192" t="str">
        <f t="shared" si="56"/>
        <v/>
      </c>
      <c r="AA55" s="194" t="str">
        <f t="shared" si="3"/>
        <v/>
      </c>
      <c r="AB55" s="192" t="str">
        <f t="shared" ref="AB55:AB57" si="60">IFERROR(IF(AND(Q54="Impacto",Q55="Impacto"),(AB54-(+AB54*T55)),IF(AND(Q54="Probabilidad",Q55="Impacto"),(AB53-(+AB53*T55)),IF(Q55="Probabilidad",AB54,""))),"")</f>
        <v/>
      </c>
      <c r="AC55" s="195"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91"/>
      <c r="AE55" s="196"/>
      <c r="AF55" s="196"/>
      <c r="AG55" s="197"/>
      <c r="AH55" s="197"/>
      <c r="AI55" s="196"/>
      <c r="AJ55" s="196"/>
    </row>
    <row r="56" spans="1:36" ht="151.5" hidden="1" customHeight="1" outlineLevel="1" x14ac:dyDescent="0.35">
      <c r="A56" s="181"/>
      <c r="B56" s="182"/>
      <c r="C56" s="182"/>
      <c r="D56" s="182"/>
      <c r="E56" s="183"/>
      <c r="F56" s="182"/>
      <c r="G56" s="182"/>
      <c r="H56" s="184"/>
      <c r="I56" s="185"/>
      <c r="J56" s="186"/>
      <c r="K56" s="278">
        <f>IF(NOT(ISERROR(MATCH(J56,_xlfn.ANCHORARRAY(E67),0))),I69&amp;"Por favor no seleccionar los criterios de impacto",J56)</f>
        <v>0</v>
      </c>
      <c r="L56" s="184"/>
      <c r="M56" s="185"/>
      <c r="N56" s="187"/>
      <c r="O56" s="188">
        <v>5</v>
      </c>
      <c r="P56" s="189"/>
      <c r="Q56" s="190" t="str">
        <f t="shared" si="58"/>
        <v/>
      </c>
      <c r="R56" s="191"/>
      <c r="S56" s="191"/>
      <c r="T56" s="192" t="str">
        <f t="shared" si="55"/>
        <v/>
      </c>
      <c r="U56" s="191"/>
      <c r="V56" s="191"/>
      <c r="W56" s="191"/>
      <c r="X56" s="193" t="str">
        <f t="shared" si="59"/>
        <v/>
      </c>
      <c r="Y56" s="194" t="str">
        <f t="shared" si="1"/>
        <v/>
      </c>
      <c r="Z56" s="192" t="str">
        <f t="shared" si="56"/>
        <v/>
      </c>
      <c r="AA56" s="194" t="str">
        <f t="shared" si="3"/>
        <v/>
      </c>
      <c r="AB56" s="192" t="str">
        <f t="shared" si="60"/>
        <v/>
      </c>
      <c r="AC56" s="195"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91"/>
      <c r="AE56" s="196"/>
      <c r="AF56" s="196"/>
      <c r="AG56" s="197"/>
      <c r="AH56" s="197"/>
      <c r="AI56" s="196"/>
      <c r="AJ56" s="196"/>
    </row>
    <row r="57" spans="1:36" ht="151.5" hidden="1" customHeight="1" outlineLevel="1" x14ac:dyDescent="0.35">
      <c r="A57" s="181"/>
      <c r="B57" s="182"/>
      <c r="C57" s="182"/>
      <c r="D57" s="182"/>
      <c r="E57" s="183"/>
      <c r="F57" s="182"/>
      <c r="G57" s="182"/>
      <c r="H57" s="184"/>
      <c r="I57" s="185"/>
      <c r="J57" s="186"/>
      <c r="K57" s="278">
        <f>IF(NOT(ISERROR(MATCH(J57,_xlfn.ANCHORARRAY(E68),0))),I70&amp;"Por favor no seleccionar los criterios de impacto",J57)</f>
        <v>0</v>
      </c>
      <c r="L57" s="184"/>
      <c r="M57" s="185"/>
      <c r="N57" s="187"/>
      <c r="O57" s="188">
        <v>6</v>
      </c>
      <c r="P57" s="189"/>
      <c r="Q57" s="190" t="str">
        <f t="shared" si="58"/>
        <v/>
      </c>
      <c r="R57" s="191"/>
      <c r="S57" s="191"/>
      <c r="T57" s="192" t="str">
        <f t="shared" si="55"/>
        <v/>
      </c>
      <c r="U57" s="191"/>
      <c r="V57" s="191"/>
      <c r="W57" s="191"/>
      <c r="X57" s="193" t="str">
        <f t="shared" si="59"/>
        <v/>
      </c>
      <c r="Y57" s="194" t="str">
        <f t="shared" si="1"/>
        <v/>
      </c>
      <c r="Z57" s="192" t="str">
        <f t="shared" si="56"/>
        <v/>
      </c>
      <c r="AA57" s="194" t="str">
        <f t="shared" si="3"/>
        <v/>
      </c>
      <c r="AB57" s="192" t="str">
        <f t="shared" si="60"/>
        <v/>
      </c>
      <c r="AC57" s="195" t="str">
        <f t="shared" si="61"/>
        <v/>
      </c>
      <c r="AD57" s="191"/>
      <c r="AE57" s="196"/>
      <c r="AF57" s="196"/>
      <c r="AG57" s="197"/>
      <c r="AH57" s="197"/>
      <c r="AI57" s="196"/>
      <c r="AJ57" s="196"/>
    </row>
    <row r="58" spans="1:36" ht="151.5" hidden="1" customHeight="1" outlineLevel="1" x14ac:dyDescent="0.35">
      <c r="A58" s="280">
        <v>9</v>
      </c>
      <c r="B58" s="281"/>
      <c r="C58" s="281"/>
      <c r="D58" s="281"/>
      <c r="E58" s="282"/>
      <c r="F58" s="281"/>
      <c r="G58" s="281"/>
      <c r="H58" s="283" t="str">
        <f>IF(G58&lt;=0,"",IF(G58&lt;=2,"Muy Baja",IF(G58&lt;=24,"Baja",IF(G58&lt;=500,"Media",IF(G58&lt;=5000,"Alta","Muy Alta")))))</f>
        <v/>
      </c>
      <c r="I58" s="278" t="str">
        <f>IF(H58="","",IF(H58="Muy Baja",0.2,IF(H58="Baja",0.4,IF(H58="Media",0.6,IF(H58="Alta",0.8,IF(H58="Muy Alta",1,))))))</f>
        <v/>
      </c>
      <c r="J58" s="293"/>
      <c r="K58" s="278">
        <f>IF(NOT(ISERROR(MATCH(J58,'Tabla Impacto'!$B$221:$B$223,0))),'Tabla Impacto'!$F$223&amp;"Por favor no seleccionar los criterios de impacto(Afectación Económica o presupuestal y Pérdida Reputacional)",J58)</f>
        <v>0</v>
      </c>
      <c r="L58" s="283" t="str">
        <f>IF(OR(K58='Tabla Impacto'!$C$11,K58='Tabla Impacto'!$D$11),"Leve",IF(OR(K58='Tabla Impacto'!$C$12,K58='Tabla Impacto'!$D$12),"Menor",IF(OR(K58='Tabla Impacto'!$C$13,K58='Tabla Impacto'!$D$13),"Moderado",IF(OR(K58='Tabla Impacto'!$C$14,K58='Tabla Impacto'!$D$14),"Mayor",IF(OR(K58='Tabla Impacto'!$C$15,K58='Tabla Impacto'!$D$15),"Catastrófico","")))))</f>
        <v/>
      </c>
      <c r="M58" s="278" t="str">
        <f>IF(L58="","",IF(L58="Leve",0.2,IF(L58="Menor",0.4,IF(L58="Moderado",0.6,IF(L58="Mayor",0.8,IF(L58="Catastrófico",1,))))))</f>
        <v/>
      </c>
      <c r="N58" s="292" t="str">
        <f>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88">
        <v>1</v>
      </c>
      <c r="P58" s="189"/>
      <c r="Q58" s="190" t="str">
        <f>IF(OR(R58="Preventivo",R58="Detectivo"),"Probabilidad",IF(R58="Correctivo","Impacto",""))</f>
        <v/>
      </c>
      <c r="R58" s="191"/>
      <c r="S58" s="191"/>
      <c r="T58" s="192" t="str">
        <f>IF(AND(R58="Preventivo",S58="Automático"),"50%",IF(AND(R58="Preventivo",S58="Manual"),"40%",IF(AND(R58="Detectivo",S58="Automático"),"40%",IF(AND(R58="Detectivo",S58="Manual"),"30%",IF(AND(R58="Correctivo",S58="Automático"),"35%",IF(AND(R58="Correctivo",S58="Manual"),"25%",""))))))</f>
        <v/>
      </c>
      <c r="U58" s="191"/>
      <c r="V58" s="191"/>
      <c r="W58" s="191"/>
      <c r="X58" s="193" t="str">
        <f>IFERROR(IF(Q58="Probabilidad",(I58-(+I58*T58)),IF(Q58="Impacto",I58,"")),"")</f>
        <v/>
      </c>
      <c r="Y58" s="194" t="str">
        <f>IFERROR(IF(X58="","",IF(X58&lt;=0.2,"Muy Baja",IF(X58&lt;=0.4,"Baja",IF(X58&lt;=0.6,"Media",IF(X58&lt;=0.8,"Alta","Muy Alta"))))),"")</f>
        <v/>
      </c>
      <c r="Z58" s="192" t="str">
        <f>+X58</f>
        <v/>
      </c>
      <c r="AA58" s="194" t="str">
        <f>IFERROR(IF(AB58="","",IF(AB58&lt;=0.2,"Leve",IF(AB58&lt;=0.4,"Menor",IF(AB58&lt;=0.6,"Moderado",IF(AB58&lt;=0.8,"Mayor","Catastrófico"))))),"")</f>
        <v/>
      </c>
      <c r="AB58" s="192" t="str">
        <f>IFERROR(IF(Q58="Impacto",(M58-(+M58*T58)),IF(Q58="Probabilidad",M58,"")),"")</f>
        <v/>
      </c>
      <c r="AC58" s="195"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91"/>
      <c r="AE58" s="196"/>
      <c r="AF58" s="196"/>
      <c r="AG58" s="197"/>
      <c r="AH58" s="197"/>
      <c r="AI58" s="196"/>
      <c r="AJ58" s="196"/>
    </row>
    <row r="59" spans="1:36" ht="151.5" hidden="1" customHeight="1" outlineLevel="1" x14ac:dyDescent="0.35">
      <c r="A59" s="280"/>
      <c r="B59" s="281"/>
      <c r="C59" s="281"/>
      <c r="D59" s="281"/>
      <c r="E59" s="282"/>
      <c r="F59" s="281"/>
      <c r="G59" s="281"/>
      <c r="H59" s="283"/>
      <c r="I59" s="278"/>
      <c r="J59" s="293"/>
      <c r="K59" s="278">
        <f>IF(NOT(ISERROR(MATCH(J59,_xlfn.ANCHORARRAY(E70),0))),I71&amp;"Por favor no seleccionar los criterios de impacto",J59)</f>
        <v>0</v>
      </c>
      <c r="L59" s="283"/>
      <c r="M59" s="278"/>
      <c r="N59" s="292"/>
      <c r="O59" s="188">
        <v>2</v>
      </c>
      <c r="P59" s="189"/>
      <c r="Q59" s="190" t="str">
        <f>IF(OR(R59="Preventivo",R59="Detectivo"),"Probabilidad",IF(R59="Correctivo","Impacto",""))</f>
        <v/>
      </c>
      <c r="R59" s="191"/>
      <c r="S59" s="191"/>
      <c r="T59" s="192" t="str">
        <f t="shared" ref="T59:T63" si="62">IF(AND(R59="Preventivo",S59="Automático"),"50%",IF(AND(R59="Preventivo",S59="Manual"),"40%",IF(AND(R59="Detectivo",S59="Automático"),"40%",IF(AND(R59="Detectivo",S59="Manual"),"30%",IF(AND(R59="Correctivo",S59="Automático"),"35%",IF(AND(R59="Correctivo",S59="Manual"),"25%",""))))))</f>
        <v/>
      </c>
      <c r="U59" s="191"/>
      <c r="V59" s="191"/>
      <c r="W59" s="191"/>
      <c r="X59" s="193" t="str">
        <f>IFERROR(IF(AND(Q58="Probabilidad",Q59="Probabilidad"),(Z58-(+Z58*T59)),IF(Q59="Probabilidad",(I58-(+I58*T59)),IF(Q59="Impacto",Z58,""))),"")</f>
        <v/>
      </c>
      <c r="Y59" s="194" t="str">
        <f t="shared" si="1"/>
        <v/>
      </c>
      <c r="Z59" s="192" t="str">
        <f t="shared" ref="Z59:Z63" si="63">+X59</f>
        <v/>
      </c>
      <c r="AA59" s="194" t="str">
        <f t="shared" si="3"/>
        <v/>
      </c>
      <c r="AB59" s="192" t="str">
        <f>IFERROR(IF(AND(Q58="Impacto",Q59="Impacto"),(AB52-(+AB52*T59)),IF(Q59="Impacto",($M$58-(+$M$58*T59)),IF(Q59="Probabilidad",AB52,""))),"")</f>
        <v/>
      </c>
      <c r="AC59" s="195"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91"/>
      <c r="AE59" s="196"/>
      <c r="AF59" s="196"/>
      <c r="AG59" s="197"/>
      <c r="AH59" s="197"/>
      <c r="AI59" s="196"/>
      <c r="AJ59" s="196"/>
    </row>
    <row r="60" spans="1:36" ht="151.5" hidden="1" customHeight="1" outlineLevel="1" x14ac:dyDescent="0.35">
      <c r="A60" s="280"/>
      <c r="B60" s="281"/>
      <c r="C60" s="281"/>
      <c r="D60" s="281"/>
      <c r="E60" s="282"/>
      <c r="F60" s="281"/>
      <c r="G60" s="281"/>
      <c r="H60" s="283"/>
      <c r="I60" s="278"/>
      <c r="J60" s="293"/>
      <c r="K60" s="278">
        <f>IF(NOT(ISERROR(MATCH(J60,_xlfn.ANCHORARRAY(#REF!),0))),I76&amp;"Por favor no seleccionar los criterios de impacto",J60)</f>
        <v>0</v>
      </c>
      <c r="L60" s="283"/>
      <c r="M60" s="278"/>
      <c r="N60" s="292"/>
      <c r="O60" s="188">
        <v>3</v>
      </c>
      <c r="P60" s="189"/>
      <c r="Q60" s="190" t="str">
        <f>IF(OR(R60="Preventivo",R60="Detectivo"),"Probabilidad",IF(R60="Correctivo","Impacto",""))</f>
        <v/>
      </c>
      <c r="R60" s="191"/>
      <c r="S60" s="191"/>
      <c r="T60" s="192" t="str">
        <f t="shared" si="62"/>
        <v/>
      </c>
      <c r="U60" s="191"/>
      <c r="V60" s="191"/>
      <c r="W60" s="191"/>
      <c r="X60" s="193" t="str">
        <f>IFERROR(IF(AND(Q59="Probabilidad",Q60="Probabilidad"),(Z59-(+Z59*T60)),IF(AND(Q59="Impacto",Q60="Probabilidad"),(Z58-(+Z58*T60)),IF(Q60="Impacto",Z59,""))),"")</f>
        <v/>
      </c>
      <c r="Y60" s="194" t="str">
        <f t="shared" si="1"/>
        <v/>
      </c>
      <c r="Z60" s="192" t="str">
        <f t="shared" si="63"/>
        <v/>
      </c>
      <c r="AA60" s="194" t="str">
        <f t="shared" si="3"/>
        <v/>
      </c>
      <c r="AB60" s="192" t="str">
        <f>IFERROR(IF(AND(Q59="Impacto",Q60="Impacto"),(AB59-(+AB59*T60)),IF(AND(Q59="Probabilidad",Q60="Impacto"),(AB58-(+AB58*T60)),IF(Q60="Probabilidad",AB59,""))),"")</f>
        <v/>
      </c>
      <c r="AC60" s="195" t="str">
        <f t="shared" si="64"/>
        <v/>
      </c>
      <c r="AD60" s="191"/>
      <c r="AE60" s="196"/>
      <c r="AF60" s="196"/>
      <c r="AG60" s="197"/>
      <c r="AH60" s="197"/>
      <c r="AI60" s="196"/>
      <c r="AJ60" s="196"/>
    </row>
    <row r="61" spans="1:36" ht="151.5" hidden="1" customHeight="1" outlineLevel="1" x14ac:dyDescent="0.35">
      <c r="A61" s="280"/>
      <c r="B61" s="281"/>
      <c r="C61" s="281"/>
      <c r="D61" s="281"/>
      <c r="E61" s="282"/>
      <c r="F61" s="281"/>
      <c r="G61" s="281"/>
      <c r="H61" s="283"/>
      <c r="I61" s="278"/>
      <c r="J61" s="293"/>
      <c r="K61" s="278">
        <f>IF(NOT(ISERROR(MATCH(J61,_xlfn.ANCHORARRAY(E71),0))),I77&amp;"Por favor no seleccionar los criterios de impacto",J61)</f>
        <v>0</v>
      </c>
      <c r="L61" s="283"/>
      <c r="M61" s="278"/>
      <c r="N61" s="292"/>
      <c r="O61" s="188">
        <v>4</v>
      </c>
      <c r="P61" s="189"/>
      <c r="Q61" s="190" t="str">
        <f t="shared" ref="Q61:Q63" si="65">IF(OR(R61="Preventivo",R61="Detectivo"),"Probabilidad",IF(R61="Correctivo","Impacto",""))</f>
        <v/>
      </c>
      <c r="R61" s="191"/>
      <c r="S61" s="191"/>
      <c r="T61" s="192" t="str">
        <f t="shared" si="62"/>
        <v/>
      </c>
      <c r="U61" s="191"/>
      <c r="V61" s="191"/>
      <c r="W61" s="191"/>
      <c r="X61" s="193" t="str">
        <f t="shared" ref="X61:X63" si="66">IFERROR(IF(AND(Q60="Probabilidad",Q61="Probabilidad"),(Z60-(+Z60*T61)),IF(AND(Q60="Impacto",Q61="Probabilidad"),(Z59-(+Z59*T61)),IF(Q61="Impacto",Z60,""))),"")</f>
        <v/>
      </c>
      <c r="Y61" s="194" t="str">
        <f t="shared" si="1"/>
        <v/>
      </c>
      <c r="Z61" s="192" t="str">
        <f t="shared" si="63"/>
        <v/>
      </c>
      <c r="AA61" s="194" t="str">
        <f t="shared" si="3"/>
        <v/>
      </c>
      <c r="AB61" s="192" t="str">
        <f t="shared" ref="AB61:AB63" si="67">IFERROR(IF(AND(Q60="Impacto",Q61="Impacto"),(AB60-(+AB60*T61)),IF(AND(Q60="Probabilidad",Q61="Impacto"),(AB59-(+AB59*T61)),IF(Q61="Probabilidad",AB60,""))),"")</f>
        <v/>
      </c>
      <c r="AC61" s="195"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91"/>
      <c r="AE61" s="196"/>
      <c r="AF61" s="196"/>
      <c r="AG61" s="197"/>
      <c r="AH61" s="197"/>
      <c r="AI61" s="196"/>
      <c r="AJ61" s="196"/>
    </row>
    <row r="62" spans="1:36" ht="151.5" hidden="1" customHeight="1" outlineLevel="1" x14ac:dyDescent="0.35">
      <c r="A62" s="280"/>
      <c r="B62" s="281"/>
      <c r="C62" s="281"/>
      <c r="D62" s="281"/>
      <c r="E62" s="282"/>
      <c r="F62" s="281"/>
      <c r="G62" s="281"/>
      <c r="H62" s="283"/>
      <c r="I62" s="278"/>
      <c r="J62" s="293"/>
      <c r="K62" s="278">
        <f>IF(NOT(ISERROR(MATCH(J62,_xlfn.ANCHORARRAY(E76),0))),#REF!&amp;"Por favor no seleccionar los criterios de impacto",J62)</f>
        <v>0</v>
      </c>
      <c r="L62" s="283"/>
      <c r="M62" s="278"/>
      <c r="N62" s="292"/>
      <c r="O62" s="188">
        <v>5</v>
      </c>
      <c r="P62" s="189"/>
      <c r="Q62" s="190" t="str">
        <f t="shared" si="65"/>
        <v/>
      </c>
      <c r="R62" s="191"/>
      <c r="S62" s="191"/>
      <c r="T62" s="192" t="str">
        <f t="shared" si="62"/>
        <v/>
      </c>
      <c r="U62" s="191"/>
      <c r="V62" s="191"/>
      <c r="W62" s="191"/>
      <c r="X62" s="193" t="str">
        <f t="shared" si="66"/>
        <v/>
      </c>
      <c r="Y62" s="194" t="str">
        <f t="shared" si="1"/>
        <v/>
      </c>
      <c r="Z62" s="192" t="str">
        <f t="shared" si="63"/>
        <v/>
      </c>
      <c r="AA62" s="194" t="str">
        <f t="shared" si="3"/>
        <v/>
      </c>
      <c r="AB62" s="192" t="str">
        <f t="shared" si="67"/>
        <v/>
      </c>
      <c r="AC62" s="195"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91"/>
      <c r="AE62" s="196"/>
      <c r="AF62" s="196"/>
      <c r="AG62" s="197"/>
      <c r="AH62" s="197"/>
      <c r="AI62" s="196"/>
      <c r="AJ62" s="196"/>
    </row>
    <row r="63" spans="1:36" ht="151.5" hidden="1" customHeight="1" outlineLevel="1" x14ac:dyDescent="0.35">
      <c r="A63" s="280"/>
      <c r="B63" s="281"/>
      <c r="C63" s="281"/>
      <c r="D63" s="281"/>
      <c r="E63" s="282"/>
      <c r="F63" s="281"/>
      <c r="G63" s="281"/>
      <c r="H63" s="283"/>
      <c r="I63" s="278"/>
      <c r="J63" s="293"/>
      <c r="K63" s="278">
        <f>IF(NOT(ISERROR(MATCH(J63,_xlfn.ANCHORARRAY(F77),0))),#REF!&amp;"Por favor no seleccionar los criterios de impacto",J63)</f>
        <v>0</v>
      </c>
      <c r="L63" s="283"/>
      <c r="M63" s="278"/>
      <c r="N63" s="292"/>
      <c r="O63" s="188">
        <v>6</v>
      </c>
      <c r="P63" s="189"/>
      <c r="Q63" s="190" t="str">
        <f t="shared" si="65"/>
        <v/>
      </c>
      <c r="R63" s="191"/>
      <c r="S63" s="191"/>
      <c r="T63" s="192" t="str">
        <f t="shared" si="62"/>
        <v/>
      </c>
      <c r="U63" s="191"/>
      <c r="V63" s="191"/>
      <c r="W63" s="191"/>
      <c r="X63" s="193" t="str">
        <f t="shared" si="66"/>
        <v/>
      </c>
      <c r="Y63" s="194" t="str">
        <f t="shared" si="1"/>
        <v/>
      </c>
      <c r="Z63" s="192" t="str">
        <f t="shared" si="63"/>
        <v/>
      </c>
      <c r="AA63" s="194" t="str">
        <f t="shared" si="3"/>
        <v/>
      </c>
      <c r="AB63" s="192" t="str">
        <f t="shared" si="67"/>
        <v/>
      </c>
      <c r="AC63" s="195" t="str">
        <f t="shared" si="68"/>
        <v/>
      </c>
      <c r="AD63" s="191"/>
      <c r="AE63" s="196"/>
      <c r="AF63" s="196"/>
      <c r="AG63" s="197"/>
      <c r="AH63" s="197"/>
      <c r="AI63" s="196"/>
      <c r="AJ63" s="196"/>
    </row>
    <row r="64" spans="1:36" ht="151.5" hidden="1" customHeight="1" outlineLevel="1" x14ac:dyDescent="0.35">
      <c r="A64" s="280">
        <v>10</v>
      </c>
      <c r="B64" s="281"/>
      <c r="C64" s="281"/>
      <c r="D64" s="281"/>
      <c r="E64" s="282"/>
      <c r="F64" s="281"/>
      <c r="G64" s="281"/>
      <c r="H64" s="283" t="str">
        <f>IF(G64&lt;=0,"",IF(G64&lt;=2,"Muy Baja",IF(G64&lt;=24,"Baja",IF(G64&lt;=500,"Media",IF(G64&lt;=5000,"Alta","Muy Alta")))))</f>
        <v/>
      </c>
      <c r="I64" s="278" t="str">
        <f>IF(H64="","",IF(H64="Muy Baja",0.2,IF(H64="Baja",0.4,IF(H64="Media",0.6,IF(H64="Alta",0.8,IF(H64="Muy Alta",1,))))))</f>
        <v/>
      </c>
      <c r="J64" s="293"/>
      <c r="K64" s="278">
        <f>IF(NOT(ISERROR(MATCH(J64,'Tabla Impacto'!$B$221:$B$223,0))),'Tabla Impacto'!$F$223&amp;"Por favor no seleccionar los criterios de impacto(Afectación Económica o presupuestal y Pérdida Reputacional)",J64)</f>
        <v>0</v>
      </c>
      <c r="L64" s="283" t="str">
        <f>IF(OR(K64='Tabla Impacto'!$C$11,K64='Tabla Impacto'!$D$11),"Leve",IF(OR(K64='Tabla Impacto'!$C$12,K64='Tabla Impacto'!$D$12),"Menor",IF(OR(K64='Tabla Impacto'!$C$13,K64='Tabla Impacto'!$D$13),"Moderado",IF(OR(K64='Tabla Impacto'!$C$14,K64='Tabla Impacto'!$D$14),"Mayor",IF(OR(K64='Tabla Impacto'!$C$15,K64='Tabla Impacto'!$D$15),"Catastrófico","")))))</f>
        <v/>
      </c>
      <c r="M64" s="278" t="str">
        <f>IF(L64="","",IF(L64="Leve",0.2,IF(L64="Menor",0.4,IF(L64="Moderado",0.6,IF(L64="Mayor",0.8,IF(L64="Catastrófico",1,))))))</f>
        <v/>
      </c>
      <c r="N64" s="292" t="str">
        <f>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88">
        <v>1</v>
      </c>
      <c r="P64" s="189"/>
      <c r="Q64" s="190" t="str">
        <f>IF(OR(R64="Preventivo",R64="Detectivo"),"Probabilidad",IF(R64="Correctivo","Impacto",""))</f>
        <v/>
      </c>
      <c r="R64" s="191"/>
      <c r="S64" s="191"/>
      <c r="T64" s="192" t="str">
        <f>IF(AND(R64="Preventivo",S64="Automático"),"50%",IF(AND(R64="Preventivo",S64="Manual"),"40%",IF(AND(R64="Detectivo",S64="Automático"),"40%",IF(AND(R64="Detectivo",S64="Manual"),"30%",IF(AND(R64="Correctivo",S64="Automático"),"35%",IF(AND(R64="Correctivo",S64="Manual"),"25%",""))))))</f>
        <v/>
      </c>
      <c r="U64" s="191"/>
      <c r="V64" s="191"/>
      <c r="W64" s="191"/>
      <c r="X64" s="193" t="str">
        <f>IFERROR(IF(Q64="Probabilidad",(I64-(+I64*T64)),IF(Q64="Impacto",I64,"")),"")</f>
        <v/>
      </c>
      <c r="Y64" s="194" t="str">
        <f>IFERROR(IF(X64="","",IF(X64&lt;=0.2,"Muy Baja",IF(X64&lt;=0.4,"Baja",IF(X64&lt;=0.6,"Media",IF(X64&lt;=0.8,"Alta","Muy Alta"))))),"")</f>
        <v/>
      </c>
      <c r="Z64" s="192" t="str">
        <f>+X64</f>
        <v/>
      </c>
      <c r="AA64" s="194" t="str">
        <f>IFERROR(IF(AB64="","",IF(AB64&lt;=0.2,"Leve",IF(AB64&lt;=0.4,"Menor",IF(AB64&lt;=0.6,"Moderado",IF(AB64&lt;=0.8,"Mayor","Catastrófico"))))),"")</f>
        <v/>
      </c>
      <c r="AB64" s="192" t="str">
        <f>IFERROR(IF(Q64="Impacto",(M64-(+M64*T64)),IF(Q64="Probabilidad",M64,"")),"")</f>
        <v/>
      </c>
      <c r="AC64" s="195"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91"/>
      <c r="AE64" s="196"/>
      <c r="AF64" s="196"/>
      <c r="AG64" s="197"/>
      <c r="AH64" s="197"/>
      <c r="AI64" s="196"/>
      <c r="AJ64" s="196"/>
    </row>
    <row r="65" spans="1:36" ht="151.5" hidden="1" customHeight="1" outlineLevel="1" x14ac:dyDescent="0.35">
      <c r="A65" s="280"/>
      <c r="B65" s="281"/>
      <c r="C65" s="281"/>
      <c r="D65" s="281"/>
      <c r="E65" s="282"/>
      <c r="F65" s="281"/>
      <c r="G65" s="281"/>
      <c r="H65" s="283"/>
      <c r="I65" s="278"/>
      <c r="J65" s="293"/>
      <c r="K65" s="278">
        <f>IF(NOT(ISERROR(MATCH(J65,_xlfn.ANCHORARRAY(#REF!),0))),#REF!&amp;"Por favor no seleccionar los criterios de impacto",J65)</f>
        <v>0</v>
      </c>
      <c r="L65" s="283"/>
      <c r="M65" s="278"/>
      <c r="N65" s="292"/>
      <c r="O65" s="188">
        <v>2</v>
      </c>
      <c r="P65" s="189"/>
      <c r="Q65" s="190" t="str">
        <f>IF(OR(R65="Preventivo",R65="Detectivo"),"Probabilidad",IF(R65="Correctivo","Impacto",""))</f>
        <v/>
      </c>
      <c r="R65" s="191"/>
      <c r="S65" s="191"/>
      <c r="T65" s="192" t="str">
        <f t="shared" ref="T65:T69" si="69">IF(AND(R65="Preventivo",S65="Automático"),"50%",IF(AND(R65="Preventivo",S65="Manual"),"40%",IF(AND(R65="Detectivo",S65="Automático"),"40%",IF(AND(R65="Detectivo",S65="Manual"),"30%",IF(AND(R65="Correctivo",S65="Automático"),"35%",IF(AND(R65="Correctivo",S65="Manual"),"25%",""))))))</f>
        <v/>
      </c>
      <c r="U65" s="191"/>
      <c r="V65" s="191"/>
      <c r="W65" s="191"/>
      <c r="X65" s="193" t="str">
        <f>IFERROR(IF(AND(Q64="Probabilidad",Q65="Probabilidad"),(Z64-(+Z64*T65)),IF(Q65="Probabilidad",(I64-(+I64*T65)),IF(Q65="Impacto",Z64,""))),"")</f>
        <v/>
      </c>
      <c r="Y65" s="194" t="str">
        <f t="shared" si="1"/>
        <v/>
      </c>
      <c r="Z65" s="192" t="str">
        <f t="shared" ref="Z65:Z69" si="70">+X65</f>
        <v/>
      </c>
      <c r="AA65" s="194" t="str">
        <f t="shared" si="3"/>
        <v/>
      </c>
      <c r="AB65" s="192" t="str">
        <f>IFERROR(IF(AND(Q64="Impacto",Q65="Impacto"),(AB58-(+AB58*T65)),IF(Q65="Impacto",($M$64-(+$M$64*T65)),IF(Q65="Probabilidad",AB58,""))),"")</f>
        <v/>
      </c>
      <c r="AC65" s="195"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91"/>
      <c r="AE65" s="196"/>
      <c r="AF65" s="196"/>
      <c r="AG65" s="197"/>
      <c r="AH65" s="197"/>
      <c r="AI65" s="196"/>
      <c r="AJ65" s="196"/>
    </row>
    <row r="66" spans="1:36" ht="151.5" hidden="1" customHeight="1" outlineLevel="1" x14ac:dyDescent="0.35">
      <c r="A66" s="280"/>
      <c r="B66" s="281"/>
      <c r="C66" s="281"/>
      <c r="D66" s="281"/>
      <c r="E66" s="282"/>
      <c r="F66" s="281"/>
      <c r="G66" s="281"/>
      <c r="H66" s="283"/>
      <c r="I66" s="278"/>
      <c r="J66" s="293"/>
      <c r="K66" s="278">
        <f>IF(NOT(ISERROR(MATCH(J66,_xlfn.ANCHORARRAY(#REF!),0))),#REF!&amp;"Por favor no seleccionar los criterios de impacto",J66)</f>
        <v>0</v>
      </c>
      <c r="L66" s="283"/>
      <c r="M66" s="278"/>
      <c r="N66" s="292"/>
      <c r="O66" s="188">
        <v>3</v>
      </c>
      <c r="P66" s="189"/>
      <c r="Q66" s="190" t="str">
        <f>IF(OR(R66="Preventivo",R66="Detectivo"),"Probabilidad",IF(R66="Correctivo","Impacto",""))</f>
        <v/>
      </c>
      <c r="R66" s="191"/>
      <c r="S66" s="191"/>
      <c r="T66" s="192" t="str">
        <f t="shared" si="69"/>
        <v/>
      </c>
      <c r="U66" s="191"/>
      <c r="V66" s="191"/>
      <c r="W66" s="191"/>
      <c r="X66" s="193" t="str">
        <f>IFERROR(IF(AND(Q65="Probabilidad",Q66="Probabilidad"),(Z65-(+Z65*T66)),IF(AND(Q65="Impacto",Q66="Probabilidad"),(Z64-(+Z64*T66)),IF(Q66="Impacto",Z65,""))),"")</f>
        <v/>
      </c>
      <c r="Y66" s="194" t="str">
        <f t="shared" si="1"/>
        <v/>
      </c>
      <c r="Z66" s="192" t="str">
        <f t="shared" si="70"/>
        <v/>
      </c>
      <c r="AA66" s="194" t="str">
        <f t="shared" si="3"/>
        <v/>
      </c>
      <c r="AB66" s="192" t="str">
        <f>IFERROR(IF(AND(Q65="Impacto",Q66="Impacto"),(AB65-(+AB65*T66)),IF(AND(Q65="Probabilidad",Q66="Impacto"),(AB64-(+AB64*T66)),IF(Q66="Probabilidad",AB65,""))),"")</f>
        <v/>
      </c>
      <c r="AC66" s="195" t="str">
        <f t="shared" si="71"/>
        <v/>
      </c>
      <c r="AD66" s="191"/>
      <c r="AE66" s="196"/>
      <c r="AF66" s="196"/>
      <c r="AG66" s="197"/>
      <c r="AH66" s="197"/>
      <c r="AI66" s="196"/>
      <c r="AJ66" s="196"/>
    </row>
    <row r="67" spans="1:36" ht="151.5" hidden="1" customHeight="1" outlineLevel="1" x14ac:dyDescent="0.35">
      <c r="A67" s="280"/>
      <c r="B67" s="281"/>
      <c r="C67" s="281"/>
      <c r="D67" s="281"/>
      <c r="E67" s="282"/>
      <c r="F67" s="281"/>
      <c r="G67" s="281"/>
      <c r="H67" s="283"/>
      <c r="I67" s="278"/>
      <c r="J67" s="293"/>
      <c r="K67" s="278">
        <f>IF(NOT(ISERROR(MATCH(J67,_xlfn.ANCHORARRAY(#REF!),0))),#REF!&amp;"Por favor no seleccionar los criterios de impacto",J67)</f>
        <v>0</v>
      </c>
      <c r="L67" s="283"/>
      <c r="M67" s="278"/>
      <c r="N67" s="292"/>
      <c r="O67" s="188">
        <v>4</v>
      </c>
      <c r="P67" s="189"/>
      <c r="Q67" s="190" t="str">
        <f t="shared" ref="Q67:Q69" si="72">IF(OR(R67="Preventivo",R67="Detectivo"),"Probabilidad",IF(R67="Correctivo","Impacto",""))</f>
        <v/>
      </c>
      <c r="R67" s="191"/>
      <c r="S67" s="191"/>
      <c r="T67" s="192" t="str">
        <f t="shared" si="69"/>
        <v/>
      </c>
      <c r="U67" s="191"/>
      <c r="V67" s="191"/>
      <c r="W67" s="191"/>
      <c r="X67" s="193" t="str">
        <f t="shared" ref="X67:X69" si="73">IFERROR(IF(AND(Q66="Probabilidad",Q67="Probabilidad"),(Z66-(+Z66*T67)),IF(AND(Q66="Impacto",Q67="Probabilidad"),(Z65-(+Z65*T67)),IF(Q67="Impacto",Z66,""))),"")</f>
        <v/>
      </c>
      <c r="Y67" s="194" t="str">
        <f t="shared" si="1"/>
        <v/>
      </c>
      <c r="Z67" s="192" t="str">
        <f t="shared" si="70"/>
        <v/>
      </c>
      <c r="AA67" s="194" t="str">
        <f t="shared" si="3"/>
        <v/>
      </c>
      <c r="AB67" s="192" t="str">
        <f t="shared" ref="AB67:AB69" si="74">IFERROR(IF(AND(Q66="Impacto",Q67="Impacto"),(AB66-(+AB66*T67)),IF(AND(Q66="Probabilidad",Q67="Impacto"),(AB65-(+AB65*T67)),IF(Q67="Probabilidad",AB66,""))),"")</f>
        <v/>
      </c>
      <c r="AC67" s="195"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91"/>
      <c r="AE67" s="196"/>
      <c r="AF67" s="196"/>
      <c r="AG67" s="197"/>
      <c r="AH67" s="197"/>
      <c r="AI67" s="196"/>
      <c r="AJ67" s="196"/>
    </row>
    <row r="68" spans="1:36" ht="29.25" hidden="1" customHeight="1" outlineLevel="1" x14ac:dyDescent="0.35">
      <c r="A68" s="280"/>
      <c r="B68" s="281"/>
      <c r="C68" s="281"/>
      <c r="D68" s="281"/>
      <c r="E68" s="282"/>
      <c r="F68" s="281"/>
      <c r="G68" s="281"/>
      <c r="H68" s="283"/>
      <c r="I68" s="278"/>
      <c r="J68" s="293"/>
      <c r="K68" s="278">
        <f>IF(NOT(ISERROR(MATCH(J68,_xlfn.ANCHORARRAY(#REF!),0))),#REF!&amp;"Por favor no seleccionar los criterios de impacto",J68)</f>
        <v>0</v>
      </c>
      <c r="L68" s="283"/>
      <c r="M68" s="278"/>
      <c r="N68" s="292"/>
      <c r="O68" s="188">
        <v>5</v>
      </c>
      <c r="P68" s="189"/>
      <c r="Q68" s="190" t="str">
        <f t="shared" si="72"/>
        <v/>
      </c>
      <c r="R68" s="191"/>
      <c r="S68" s="191"/>
      <c r="T68" s="192" t="str">
        <f t="shared" si="69"/>
        <v/>
      </c>
      <c r="U68" s="191"/>
      <c r="V68" s="191"/>
      <c r="W68" s="191"/>
      <c r="X68" s="193" t="str">
        <f t="shared" si="73"/>
        <v/>
      </c>
      <c r="Y68" s="194" t="str">
        <f t="shared" si="1"/>
        <v/>
      </c>
      <c r="Z68" s="192" t="str">
        <f t="shared" si="70"/>
        <v/>
      </c>
      <c r="AA68" s="194" t="str">
        <f t="shared" si="3"/>
        <v/>
      </c>
      <c r="AB68" s="192" t="str">
        <f t="shared" si="74"/>
        <v/>
      </c>
      <c r="AC68" s="195"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91"/>
      <c r="AE68" s="196"/>
      <c r="AF68" s="196"/>
      <c r="AG68" s="197"/>
      <c r="AH68" s="197"/>
      <c r="AI68" s="196"/>
      <c r="AJ68" s="196"/>
    </row>
    <row r="69" spans="1:36" ht="3.75" hidden="1" customHeight="1" outlineLevel="1" x14ac:dyDescent="0.35">
      <c r="A69" s="280"/>
      <c r="B69" s="281"/>
      <c r="C69" s="281"/>
      <c r="D69" s="281"/>
      <c r="E69" s="282"/>
      <c r="F69" s="281"/>
      <c r="G69" s="281"/>
      <c r="H69" s="283"/>
      <c r="I69" s="278"/>
      <c r="J69" s="293"/>
      <c r="K69" s="278">
        <f>IF(NOT(ISERROR(MATCH(J69,_xlfn.ANCHORARRAY(#REF!),0))),#REF!&amp;"Por favor no seleccionar los criterios de impacto",J69)</f>
        <v>0</v>
      </c>
      <c r="L69" s="283"/>
      <c r="M69" s="278"/>
      <c r="N69" s="292"/>
      <c r="O69" s="198">
        <v>6</v>
      </c>
      <c r="P69" s="199"/>
      <c r="Q69" s="200" t="str">
        <f t="shared" si="72"/>
        <v/>
      </c>
      <c r="R69" s="201"/>
      <c r="S69" s="201"/>
      <c r="T69" s="202" t="str">
        <f t="shared" si="69"/>
        <v/>
      </c>
      <c r="U69" s="201"/>
      <c r="V69" s="201"/>
      <c r="W69" s="201"/>
      <c r="X69" s="203" t="str">
        <f t="shared" si="73"/>
        <v/>
      </c>
      <c r="Y69" s="204" t="str">
        <f t="shared" si="1"/>
        <v/>
      </c>
      <c r="Z69" s="202" t="str">
        <f t="shared" si="70"/>
        <v/>
      </c>
      <c r="AA69" s="204" t="str">
        <f t="shared" si="3"/>
        <v/>
      </c>
      <c r="AB69" s="202" t="str">
        <f t="shared" si="74"/>
        <v/>
      </c>
      <c r="AC69" s="205" t="str">
        <f t="shared" si="75"/>
        <v/>
      </c>
      <c r="AD69" s="201"/>
      <c r="AE69" s="206"/>
      <c r="AF69" s="206"/>
      <c r="AG69" s="207"/>
      <c r="AH69" s="207"/>
      <c r="AI69" s="206"/>
      <c r="AJ69" s="206"/>
    </row>
    <row r="70" spans="1:36" s="209" customFormat="1" ht="54" customHeight="1" collapsed="1" x14ac:dyDescent="0.35">
      <c r="A70" s="208"/>
      <c r="B70" s="295" t="s">
        <v>238</v>
      </c>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c r="AA70" s="295"/>
      <c r="AB70" s="295"/>
      <c r="AC70" s="295"/>
      <c r="AD70" s="295"/>
      <c r="AE70" s="295"/>
      <c r="AF70" s="295"/>
      <c r="AG70" s="295"/>
      <c r="AH70" s="295"/>
      <c r="AI70" s="295"/>
      <c r="AJ70" s="295"/>
    </row>
    <row r="71" spans="1:36" s="209" customFormat="1" x14ac:dyDescent="0.35">
      <c r="B71" s="210" t="s">
        <v>142</v>
      </c>
    </row>
    <row r="72" spans="1:36" s="209" customFormat="1" x14ac:dyDescent="0.35">
      <c r="B72" s="211"/>
    </row>
    <row r="73" spans="1:36" s="209" customFormat="1" x14ac:dyDescent="0.35">
      <c r="B73" s="211"/>
    </row>
    <row r="74" spans="1:36" s="209" customFormat="1" x14ac:dyDescent="0.35">
      <c r="B74" s="211"/>
    </row>
    <row r="75" spans="1:36" s="209" customFormat="1" x14ac:dyDescent="0.35">
      <c r="B75" s="211"/>
    </row>
    <row r="76" spans="1:36" s="209" customFormat="1" x14ac:dyDescent="0.35">
      <c r="A76" s="208"/>
      <c r="B76" s="208"/>
      <c r="C76" s="208"/>
      <c r="D76" s="208"/>
      <c r="F76" s="212"/>
    </row>
    <row r="77" spans="1:36" s="214" customFormat="1" ht="38.25" customHeight="1" x14ac:dyDescent="0.25">
      <c r="A77" s="213"/>
      <c r="B77" s="213"/>
      <c r="C77" s="213"/>
      <c r="D77" s="213"/>
      <c r="E77" s="213" t="s">
        <v>215</v>
      </c>
      <c r="F77" s="213"/>
      <c r="G77" s="213"/>
      <c r="I77" s="213"/>
      <c r="J77" s="213"/>
      <c r="K77" s="213"/>
      <c r="M77" s="213" t="s">
        <v>256</v>
      </c>
      <c r="N77" s="213"/>
      <c r="P77" s="215"/>
      <c r="Q77" s="214" t="s">
        <v>214</v>
      </c>
    </row>
  </sheetData>
  <dataConsolidate/>
  <mergeCells count="131">
    <mergeCell ref="R5:AE5"/>
    <mergeCell ref="R6:AE6"/>
    <mergeCell ref="J58:J63"/>
    <mergeCell ref="K58:K63"/>
    <mergeCell ref="L58:L63"/>
    <mergeCell ref="K52:K57"/>
    <mergeCell ref="B70:AJ70"/>
    <mergeCell ref="I16:I17"/>
    <mergeCell ref="J16:J17"/>
    <mergeCell ref="L16:L17"/>
    <mergeCell ref="M16:M17"/>
    <mergeCell ref="N16:N17"/>
    <mergeCell ref="O16:O17"/>
    <mergeCell ref="Q16:Q17"/>
    <mergeCell ref="R16:R17"/>
    <mergeCell ref="S16:S17"/>
    <mergeCell ref="T16:T17"/>
    <mergeCell ref="U16:U17"/>
    <mergeCell ref="V16:V17"/>
    <mergeCell ref="AH16:AH17"/>
    <mergeCell ref="AI16:AI17"/>
    <mergeCell ref="AD16:AD17"/>
    <mergeCell ref="C16:C17"/>
    <mergeCell ref="D16:D17"/>
    <mergeCell ref="E16:E17"/>
    <mergeCell ref="F16:F17"/>
    <mergeCell ref="A1:AJ2"/>
    <mergeCell ref="A7:G7"/>
    <mergeCell ref="H7:N7"/>
    <mergeCell ref="O7:W7"/>
    <mergeCell ref="X7:AD7"/>
    <mergeCell ref="AE7:AJ7"/>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 ref="AB16:AB17"/>
    <mergeCell ref="AC16:AC17"/>
    <mergeCell ref="N64:N69"/>
    <mergeCell ref="A16:A17"/>
    <mergeCell ref="P16:P17"/>
    <mergeCell ref="AE16:AE17"/>
    <mergeCell ref="AF16:AF17"/>
    <mergeCell ref="B16:B17"/>
    <mergeCell ref="G16:G17"/>
    <mergeCell ref="H16:H17"/>
    <mergeCell ref="W16:W17"/>
    <mergeCell ref="Y16:Y17"/>
    <mergeCell ref="Z16:Z17"/>
    <mergeCell ref="AA16:AA17"/>
    <mergeCell ref="A58:A63"/>
    <mergeCell ref="B58:B63"/>
    <mergeCell ref="C58:C63"/>
    <mergeCell ref="D58:D63"/>
    <mergeCell ref="E58:E63"/>
    <mergeCell ref="F58:F63"/>
    <mergeCell ref="G58:G63"/>
    <mergeCell ref="H58:H63"/>
    <mergeCell ref="I58:I63"/>
    <mergeCell ref="K46:K51"/>
    <mergeCell ref="K40:K45"/>
    <mergeCell ref="K28:K33"/>
    <mergeCell ref="K22:K27"/>
    <mergeCell ref="P18:P19"/>
    <mergeCell ref="AI22:AI23"/>
    <mergeCell ref="AI28:AI29"/>
    <mergeCell ref="AI34:AI35"/>
    <mergeCell ref="AI40:AI41"/>
    <mergeCell ref="AH22:AH23"/>
    <mergeCell ref="AG28:AG29"/>
    <mergeCell ref="AH28:AH29"/>
    <mergeCell ref="AG34:AG35"/>
    <mergeCell ref="AH34:AH35"/>
    <mergeCell ref="AH40:AH41"/>
    <mergeCell ref="AG40:AG41"/>
    <mergeCell ref="AJ16:AJ17"/>
    <mergeCell ref="AG16:AG17"/>
    <mergeCell ref="Z8:Z9"/>
    <mergeCell ref="G8:G9"/>
    <mergeCell ref="H8:H9"/>
    <mergeCell ref="I8:I9"/>
    <mergeCell ref="K34:K39"/>
    <mergeCell ref="AE8:AE9"/>
    <mergeCell ref="AJ8:AJ9"/>
    <mergeCell ref="AI8:AI9"/>
    <mergeCell ref="AH8:AH9"/>
    <mergeCell ref="AG8:AG9"/>
    <mergeCell ref="AF8:AF9"/>
    <mergeCell ref="L8:L9"/>
    <mergeCell ref="M8:M9"/>
    <mergeCell ref="AI10:AI11"/>
    <mergeCell ref="J8:J9"/>
    <mergeCell ref="K8:K9"/>
    <mergeCell ref="Q8:Q9"/>
    <mergeCell ref="R8:W8"/>
    <mergeCell ref="AF22:AF23"/>
    <mergeCell ref="AG22:AG23"/>
    <mergeCell ref="C5:Q5"/>
    <mergeCell ref="C6:Q6"/>
    <mergeCell ref="C4:Q4"/>
    <mergeCell ref="A4:B4"/>
    <mergeCell ref="A5:B5"/>
    <mergeCell ref="A6:B6"/>
    <mergeCell ref="A8:A9"/>
    <mergeCell ref="F8:F9"/>
    <mergeCell ref="E8:E9"/>
    <mergeCell ref="D8:D9"/>
    <mergeCell ref="C8:C9"/>
    <mergeCell ref="B8:B9"/>
    <mergeCell ref="AD8:AD9"/>
    <mergeCell ref="O8:O9"/>
    <mergeCell ref="AC8:AC9"/>
    <mergeCell ref="AB8:AB9"/>
    <mergeCell ref="X8:X9"/>
    <mergeCell ref="P8:P9"/>
    <mergeCell ref="AA8:AA9"/>
    <mergeCell ref="Y8:Y9"/>
    <mergeCell ref="N8:N9"/>
    <mergeCell ref="R3:AE3"/>
    <mergeCell ref="R4:AE4"/>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 Y18: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 AA18: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 AC18: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dataValidations count="2">
    <dataValidation allowBlank="1" showInputMessage="1" showErrorMessage="1" prompt="Recuerde que las acciones se generan bajo la medida de mitigar el riesgo" sqref="AG16 AH16:AH17 AG22 AH22:AH23 AG28 AH28:AH29 AG34 AH34:AH35 AH40:AH41 AG40" xr:uid="{AD1425E4-E003-41B4-B8A5-48ED32B7BE6B}"/>
    <dataValidation allowBlank="1" showInputMessage="1" showErrorMessage="1" error="Recuerde que las acciones se generan bajo la medida de mitigar el riesgo" sqref="AE10 AE16:AE17 AE28 AE22 AE34 AE40" xr:uid="{4B69E062-E478-46FC-9410-030DEB9D967D}"/>
  </dataValidations>
  <printOptions horizontalCentered="1"/>
  <pageMargins left="0.31496062992125984" right="0.31496062992125984" top="0.35433070866141736" bottom="0.35433070866141736" header="0.31496062992125984" footer="0.31496062992125984"/>
  <pageSetup paperSize="14" scale="17" orientation="landscape" r:id="rId1"/>
  <ignoredErrors>
    <ignoredError sqref="AB12" formula="1"/>
  </ignoredErrors>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0000000}">
          <x14:formula1>
            <xm:f>'Tabla Valoración controles'!$D$4:$D$6</xm:f>
          </x14:formula1>
          <xm:sqref>R10:R16 R18:R69</xm:sqref>
        </x14:dataValidation>
        <x14:dataValidation type="list" allowBlank="1" showInputMessage="1" showErrorMessage="1" xr:uid="{00000000-0002-0000-0100-000001000000}">
          <x14:formula1>
            <xm:f>'Tabla Valoración controles'!$D$7:$D$8</xm:f>
          </x14:formula1>
          <xm:sqref>S10:S16 S18:S69</xm:sqref>
        </x14:dataValidation>
        <x14:dataValidation type="list" allowBlank="1" showInputMessage="1" showErrorMessage="1" xr:uid="{00000000-0002-0000-0100-000002000000}">
          <x14:formula1>
            <xm:f>'Tabla Valoración controles'!$D$9:$D$10</xm:f>
          </x14:formula1>
          <xm:sqref>U10:U16 U18:U69</xm:sqref>
        </x14:dataValidation>
        <x14:dataValidation type="list" allowBlank="1" showInputMessage="1" showErrorMessage="1" xr:uid="{00000000-0002-0000-0100-000003000000}">
          <x14:formula1>
            <xm:f>'Tabla Valoración controles'!$D$11:$D$12</xm:f>
          </x14:formula1>
          <xm:sqref>V10:V16 V18:V69</xm:sqref>
        </x14:dataValidation>
        <x14:dataValidation type="list" allowBlank="1" showInputMessage="1" showErrorMessage="1" xr:uid="{00000000-0002-0000-0100-000004000000}">
          <x14:formula1>
            <xm:f>'Opciones Tratamiento'!$B$9:$B$10</xm:f>
          </x14:formula1>
          <xm:sqref>AJ10:AJ11 AJ13:AJ14 AJ67:AJ68 AJ19:AJ20 AJ22:AJ23 AJ25:AJ26 AJ28:AJ29 AJ31:AJ32 AJ34:AJ35 AJ37:AJ38 AJ40:AJ41 AJ43:AJ44 AJ46:AJ47 AJ49:AJ50 AJ52:AJ53 AJ55:AJ56 AJ58:AJ59 AJ61:AJ62 AJ64:AJ65 AJ16</xm:sqref>
        </x14:dataValidation>
        <x14:dataValidation type="list" allowBlank="1" showInputMessage="1" showErrorMessage="1" xr:uid="{00000000-0002-0000-0100-000005000000}">
          <x14:formula1>
            <xm:f>'Tabla Valoración controles'!$D$13:$D$14</xm:f>
          </x14:formula1>
          <xm:sqref>W10:W16 W18:W69</xm:sqref>
        </x14:dataValidation>
        <x14:dataValidation type="list" allowBlank="1" showInputMessage="1" showErrorMessage="1" xr:uid="{00000000-0002-0000-0100-000006000000}">
          <x14:formula1>
            <xm:f>'Opciones Tratamiento'!$B$13:$B$19</xm:f>
          </x14:formula1>
          <xm:sqref>F10:F16 F18:F69</xm:sqref>
        </x14:dataValidation>
        <x14:dataValidation type="list" allowBlank="1" showInputMessage="1" showErrorMessage="1" xr:uid="{00000000-0002-0000-0100-000007000000}">
          <x14:formula1>
            <xm:f>'Opciones Tratamiento'!$E$2:$E$4</xm:f>
          </x14:formula1>
          <xm:sqref>B10:B16 B18:B69</xm:sqref>
        </x14:dataValidation>
        <x14:dataValidation type="list" allowBlank="1" showInputMessage="1" showErrorMessage="1" xr:uid="{00000000-0002-0000-0100-000008000000}">
          <x14:formula1>
            <xm:f>'Opciones Tratamiento'!$B$2:$B$5</xm:f>
          </x14:formula1>
          <xm:sqref>AD10:AD16 AD18:AD69</xm:sqref>
        </x14:dataValidation>
        <x14:dataValidation type="list" allowBlank="1" showInputMessage="1" showErrorMessage="1" xr:uid="{00000000-0002-0000-0100-000009000000}">
          <x14:formula1>
            <xm:f>'Tabla Impacto'!$F$210:$F$221</xm:f>
          </x14:formula1>
          <xm:sqref>J10:J16 J18:J69</xm:sqref>
        </x14:dataValidation>
        <x14:dataValidation type="custom" allowBlank="1" showInputMessage="1" showErrorMessage="1" error="Recuerde que las acciones se generan bajo la medida de mitigar el riesgo" xr:uid="{00000000-0002-0000-0100-00000A000000}">
          <x14:formula1>
            <xm:f>IF(OR(AD11='Opciones Tratamiento'!$B$2,AD11='Opciones Tratamiento'!$B$3,AD11='Opciones Tratamiento'!$B$4),ISBLANK(AD11),ISTEXT(AD11))</xm:f>
          </x14:formula1>
          <xm:sqref>AE11:AE15 AE18:AE21 AE24:AE27 AE30:AE33 AE36:AE39 AE41:AE69</xm:sqref>
        </x14:dataValidation>
        <x14:dataValidation type="custom" allowBlank="1" showInputMessage="1" showErrorMessage="1" error="Recuerde que las acciones se generan bajo la medida de mitigar el riesgo" xr:uid="{00000000-0002-0000-0100-00000B000000}">
          <x14:formula1>
            <xm:f>IF(OR(AD11='Opciones Tratamiento'!$B$2,AD11='Opciones Tratamiento'!$B$3,AD11='Opciones Tratamiento'!$B$4),ISBLANK(AD11),ISTEXT(AD11))</xm:f>
          </x14:formula1>
          <xm:sqref>AF11:AF15 AF18:AF21 AF24:AF27 AF30:AF33 AF36:AF39 AF41:AF69</xm:sqref>
        </x14:dataValidation>
        <x14:dataValidation type="custom" allowBlank="1" showInputMessage="1" showErrorMessage="1" error="Recuerde que las acciones se generan bajo la medida de mitigar el riesgo" xr:uid="{00000000-0002-0000-0100-00000C000000}">
          <x14:formula1>
            <xm:f>IF(OR(AD11='Opciones Tratamiento'!$B$2,AD11='Opciones Tratamiento'!$B$3,AD11='Opciones Tratamiento'!$B$4),ISBLANK(AD11),ISTEXT(AD11))</xm:f>
          </x14:formula1>
          <xm:sqref>AG11:AG15 AG18:AG21 AG24:AG27 AG30:AG33 AG36:AG39 AG42:AG69</xm:sqref>
        </x14:dataValidation>
        <x14:dataValidation type="custom" allowBlank="1" showInputMessage="1" showErrorMessage="1" error="Recuerde que las acciones se generan bajo la medida de mitigar el riesgo" xr:uid="{00000000-0002-0000-0100-00000D000000}">
          <x14:formula1>
            <xm:f>IF(OR(AD11='Opciones Tratamiento'!$B$2,AD11='Opciones Tratamiento'!$B$3,AD11='Opciones Tratamiento'!$B$4),ISBLANK(AD11),ISTEXT(AD11))</xm:f>
          </x14:formula1>
          <xm:sqref>AH11:AH15 AH18:AH21 AH24:AH27 AH30:AH33 AH36:AH39 AH42:AH69</xm:sqref>
        </x14:dataValidation>
        <x14:dataValidation type="custom" allowBlank="1" showInputMessage="1" showErrorMessage="1" error="Recuerde que las acciones se generan bajo la medida de mitigar el riesgo" xr:uid="{00000000-0002-0000-0100-00000E000000}">
          <x14:formula1>
            <xm:f>IF(OR(AD12='Opciones Tratamiento'!$B$2,AD12='Opciones Tratamiento'!$B$3,AD12='Opciones Tratamiento'!$B$4),ISBLANK(AD12),ISTEXT(AD12))</xm:f>
          </x14:formula1>
          <xm:sqref>AI12:AI15 AI18:AI21 AI24:AI27 AI30:AI33 AI36:AI39 AI42:AI69</xm:sqref>
        </x14:dataValidation>
        <x14:dataValidation type="custom" allowBlank="1" showInputMessage="1" showErrorMessage="1" error="Recuerde que las acciones se generan bajo la medida de mitigar el riesgo" xr:uid="{D8D5BBC4-9B3D-4BCC-AE03-7B6376143DF2}">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AI10 AI34 AI22 AI16 AI28 AI40</xm:sqref>
        </x14:dataValidation>
        <x14:dataValidation type="custom" allowBlank="1" showInputMessage="1" showErrorMessage="1" error="Recuerde que las acciones se generan bajo la medida de mitigar el riesgo" xr:uid="{7832FDCC-7D00-4E7E-9A2F-A367023CE1FB}">
          <x14:formula1>
            <xm:f>IF(OR(AD10='D:\Users\JHANNIER\Desktop\[MAPA DE RIESGOS PROCESO GESTIÓN FINANCIERA FINAL.xlsx]Opciones Tratamiento'!#REF!,AD10='D:\Users\JHANNIER\Desktop\[MAPA DE RIESGOS PROCESO GESTIÓN FINANCIERA FINAL.xlsx]Opciones Tratamiento'!#REF!,AD10='D:\Users\JHANNIER\Desktop\[MAPA DE RIESGOS PROCESO GESTIÓN FINANCIERA FINAL.xlsx]Opciones Tratamiento'!#REF!),ISBLANK(AD10),ISTEXT(AD10))</xm:f>
          </x14:formula1>
          <xm:sqref>AF10 AF16 AF22 AF28 AF34 AF40</xm:sqref>
        </x14:dataValidation>
        <x14:dataValidation type="custom" allowBlank="1" showInputMessage="1" showErrorMessage="1" error="Recuerde que las acciones se generan bajo la medida de mitigar el riesgo" xr:uid="{8D2D78AE-D3FA-41D1-BD69-14196888AB85}">
          <x14:formula1>
            <xm:f>IF(OR(AC10='D:\Users\JHANNIER\Desktop\[MAPA DE RIESGOS PROCESO GESTIÓN FINANCIERA FINAL.xlsx]Opciones Tratamiento'!#REF!,AC10='D:\Users\JHANNIER\Desktop\[MAPA DE RIESGOS PROCESO GESTIÓN FINANCIERA FINAL.xlsx]Opciones Tratamiento'!#REF!,AC10='D:\Users\JHANNIER\Desktop\[MAPA DE RIESGOS PROCESO GESTIÓN FINANCIERA FINAL.xlsx]Opciones Tratamiento'!#REF!),ISBLANK(AC10),ISTEXT(AC10))</xm:f>
          </x14:formula1>
          <xm:sqref>AG10</xm:sqref>
        </x14:dataValidation>
        <x14:dataValidation type="custom" allowBlank="1" showInputMessage="1" showErrorMessage="1" error="Recuerde que las acciones se generan bajo la medida de mitigar el riesgo" xr:uid="{8C65ADF9-F837-4C1E-A526-4F9B2E174A3F}">
          <x14:formula1>
            <xm:f>IF(OR(AD10='D:\Users\JHANNIER\Desktop\IDM\MAPAS RIESGOS PARA PUBLICAR\[3. MAPA RIESGOS FINAL Y ACTUALIZADO GESTIÓN FINANCIERA.xlsx]Opciones Tratamiento'!#REF!,AD10='D:\Users\JHANNIER\Desktop\IDM\MAPAS RIESGOS PARA PUBLICAR\[3. MAPA RIESGOS FINAL Y ACTUALIZADO GESTIÓN FINANCIERA.xlsx]Opciones Tratamiento'!#REF!,AD10='D:\Users\JHANNIER\Desktop\IDM\MAPAS RIESGOS PARA PUBLICAR\[3. MAPA RIESGOS FINAL Y ACTUALIZADO GESTIÓN FINANCIERA.xlsx]Opciones Tratamiento'!#REF!),ISBLANK(AD10),ISTEXT(AD10))</xm:f>
          </x14:formula1>
          <xm:sqref>AH10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zoomScale="50" zoomScaleNormal="50" workbookViewId="0">
      <selection activeCell="L12" sqref="L12:M13"/>
    </sheetView>
  </sheetViews>
  <sheetFormatPr baseColWidth="10" defaultRowHeight="15" x14ac:dyDescent="0.25"/>
  <cols>
    <col min="2" max="39" width="5.7109375" customWidth="1"/>
    <col min="41" max="46" width="5.7109375" customWidth="1"/>
  </cols>
  <sheetData>
    <row r="1" spans="1:99"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row>
    <row r="2" spans="1:99" ht="18" customHeight="1" x14ac:dyDescent="0.25">
      <c r="A2" s="70"/>
      <c r="B2" s="299" t="s">
        <v>160</v>
      </c>
      <c r="C2" s="299"/>
      <c r="D2" s="299"/>
      <c r="E2" s="299"/>
      <c r="F2" s="299"/>
      <c r="G2" s="299"/>
      <c r="H2" s="299"/>
      <c r="I2" s="299"/>
      <c r="J2" s="337" t="s">
        <v>2</v>
      </c>
      <c r="K2" s="337"/>
      <c r="L2" s="337"/>
      <c r="M2" s="337"/>
      <c r="N2" s="337"/>
      <c r="O2" s="337"/>
      <c r="P2" s="337"/>
      <c r="Q2" s="337"/>
      <c r="R2" s="337"/>
      <c r="S2" s="337"/>
      <c r="T2" s="337"/>
      <c r="U2" s="337"/>
      <c r="V2" s="337"/>
      <c r="W2" s="337"/>
      <c r="X2" s="337"/>
      <c r="Y2" s="337"/>
      <c r="Z2" s="337"/>
      <c r="AA2" s="337"/>
      <c r="AB2" s="337"/>
      <c r="AC2" s="337"/>
      <c r="AD2" s="337"/>
      <c r="AE2" s="337"/>
      <c r="AF2" s="337"/>
      <c r="AG2" s="337"/>
      <c r="AH2" s="337"/>
      <c r="AI2" s="337"/>
      <c r="AJ2" s="337"/>
      <c r="AK2" s="337"/>
      <c r="AL2" s="337"/>
      <c r="AM2" s="337"/>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row>
    <row r="3" spans="1:99" ht="18.75" customHeight="1" x14ac:dyDescent="0.25">
      <c r="A3" s="70"/>
      <c r="B3" s="299"/>
      <c r="C3" s="299"/>
      <c r="D3" s="299"/>
      <c r="E3" s="299"/>
      <c r="F3" s="299"/>
      <c r="G3" s="299"/>
      <c r="H3" s="299"/>
      <c r="I3" s="299"/>
      <c r="J3" s="337"/>
      <c r="K3" s="337"/>
      <c r="L3" s="337"/>
      <c r="M3" s="337"/>
      <c r="N3" s="337"/>
      <c r="O3" s="337"/>
      <c r="P3" s="337"/>
      <c r="Q3" s="337"/>
      <c r="R3" s="337"/>
      <c r="S3" s="337"/>
      <c r="T3" s="337"/>
      <c r="U3" s="337"/>
      <c r="V3" s="337"/>
      <c r="W3" s="337"/>
      <c r="X3" s="337"/>
      <c r="Y3" s="337"/>
      <c r="Z3" s="337"/>
      <c r="AA3" s="337"/>
      <c r="AB3" s="337"/>
      <c r="AC3" s="337"/>
      <c r="AD3" s="337"/>
      <c r="AE3" s="337"/>
      <c r="AF3" s="337"/>
      <c r="AG3" s="337"/>
      <c r="AH3" s="337"/>
      <c r="AI3" s="337"/>
      <c r="AJ3" s="337"/>
      <c r="AK3" s="337"/>
      <c r="AL3" s="337"/>
      <c r="AM3" s="337"/>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row>
    <row r="4" spans="1:99" ht="15" customHeight="1" x14ac:dyDescent="0.25">
      <c r="A4" s="70"/>
      <c r="B4" s="299"/>
      <c r="C4" s="299"/>
      <c r="D4" s="299"/>
      <c r="E4" s="299"/>
      <c r="F4" s="299"/>
      <c r="G4" s="299"/>
      <c r="H4" s="299"/>
      <c r="I4" s="299"/>
      <c r="J4" s="337"/>
      <c r="K4" s="337"/>
      <c r="L4" s="337"/>
      <c r="M4" s="337"/>
      <c r="N4" s="337"/>
      <c r="O4" s="337"/>
      <c r="P4" s="337"/>
      <c r="Q4" s="337"/>
      <c r="R4" s="337"/>
      <c r="S4" s="337"/>
      <c r="T4" s="337"/>
      <c r="U4" s="337"/>
      <c r="V4" s="337"/>
      <c r="W4" s="337"/>
      <c r="X4" s="337"/>
      <c r="Y4" s="337"/>
      <c r="Z4" s="337"/>
      <c r="AA4" s="337"/>
      <c r="AB4" s="337"/>
      <c r="AC4" s="337"/>
      <c r="AD4" s="337"/>
      <c r="AE4" s="337"/>
      <c r="AF4" s="337"/>
      <c r="AG4" s="337"/>
      <c r="AH4" s="337"/>
      <c r="AI4" s="337"/>
      <c r="AJ4" s="337"/>
      <c r="AK4" s="337"/>
      <c r="AL4" s="337"/>
      <c r="AM4" s="337"/>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row>
    <row r="5" spans="1:99"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row>
    <row r="6" spans="1:99" ht="15" customHeight="1" x14ac:dyDescent="0.25">
      <c r="A6" s="70"/>
      <c r="B6" s="349" t="s">
        <v>4</v>
      </c>
      <c r="C6" s="349"/>
      <c r="D6" s="350"/>
      <c r="E6" s="338" t="s">
        <v>116</v>
      </c>
      <c r="F6" s="339"/>
      <c r="G6" s="339"/>
      <c r="H6" s="339"/>
      <c r="I6" s="340"/>
      <c r="J6" s="334" t="str">
        <f>IF(AND('Mapa final'!$H$10="Muy Alta",'Mapa final'!$L$10="Leve"),CONCATENATE("R",'Mapa final'!$A$10),"")</f>
        <v/>
      </c>
      <c r="K6" s="335"/>
      <c r="L6" s="335" t="str">
        <f>IF(AND('Mapa final'!$H$16="Muy Alta",'Mapa final'!$L$16="Leve"),CONCATENATE("R",'Mapa final'!$A$16),"")</f>
        <v/>
      </c>
      <c r="M6" s="335"/>
      <c r="N6" s="335" t="str">
        <f>IF(AND('Mapa final'!$H$22="Muy Alta",'Mapa final'!$L$22="Leve"),CONCATENATE("R",'Mapa final'!$A$22),"")</f>
        <v/>
      </c>
      <c r="O6" s="336"/>
      <c r="P6" s="334" t="str">
        <f>IF(AND('Mapa final'!$H$10="Muy Alta",'Mapa final'!$L$10="Menor"),CONCATENATE("R",'Mapa final'!$A$10),"")</f>
        <v/>
      </c>
      <c r="Q6" s="335"/>
      <c r="R6" s="335" t="str">
        <f>IF(AND('Mapa final'!$H$16="Muy Alta",'Mapa final'!$L$16="Menor"),CONCATENATE("R",'Mapa final'!$A$16),"")</f>
        <v/>
      </c>
      <c r="S6" s="335"/>
      <c r="T6" s="335" t="str">
        <f>IF(AND('Mapa final'!$H$22="Muy Alta",'Mapa final'!$L$22="Menor"),CONCATENATE("R",'Mapa final'!$A$22),"")</f>
        <v/>
      </c>
      <c r="U6" s="336"/>
      <c r="V6" s="334" t="str">
        <f>IF(AND('Mapa final'!$H$10="Muy Alta",'Mapa final'!$L$10="Moderado"),CONCATENATE("R",'Mapa final'!$A$10),"")</f>
        <v/>
      </c>
      <c r="W6" s="335"/>
      <c r="X6" s="335" t="str">
        <f>IF(AND('Mapa final'!$H$16="Muy Alta",'Mapa final'!$L$16="Moderado"),CONCATENATE("R",'Mapa final'!$A$16),"")</f>
        <v/>
      </c>
      <c r="Y6" s="335"/>
      <c r="Z6" s="335" t="str">
        <f>IF(AND('Mapa final'!$H$22="Muy Alta",'Mapa final'!$L$22="Moderado"),CONCATENATE("R",'Mapa final'!$A$22),"")</f>
        <v/>
      </c>
      <c r="AA6" s="336"/>
      <c r="AB6" s="334" t="str">
        <f>IF(AND('Mapa final'!$H$10="Muy Alta",'Mapa final'!$L$10="Mayor"),CONCATENATE("R",'Mapa final'!$A$10),"")</f>
        <v/>
      </c>
      <c r="AC6" s="335"/>
      <c r="AD6" s="335" t="str">
        <f>IF(AND('Mapa final'!$H$16="Muy Alta",'Mapa final'!$L$16="Mayor"),CONCATENATE("R",'Mapa final'!$A$16),"")</f>
        <v/>
      </c>
      <c r="AE6" s="335"/>
      <c r="AF6" s="335" t="str">
        <f>IF(AND('Mapa final'!$H$22="Muy Alta",'Mapa final'!$L$22="Mayor"),CONCATENATE("R",'Mapa final'!$A$22),"")</f>
        <v/>
      </c>
      <c r="AG6" s="336"/>
      <c r="AH6" s="324" t="str">
        <f>IF(AND('Mapa final'!$H$10="Muy Alta",'Mapa final'!$L$10="Catastrófico"),CONCATENATE("R",'Mapa final'!$A$10),"")</f>
        <v/>
      </c>
      <c r="AI6" s="325"/>
      <c r="AJ6" s="325" t="str">
        <f>IF(AND('Mapa final'!$H$16="Muy Alta",'Mapa final'!$L$16="Catastrófico"),CONCATENATE("R",'Mapa final'!$A$16),"")</f>
        <v/>
      </c>
      <c r="AK6" s="325"/>
      <c r="AL6" s="325" t="str">
        <f>IF(AND('Mapa final'!$H$22="Muy Alta",'Mapa final'!$L$22="Catastrófico"),CONCATENATE("R",'Mapa final'!$A$22),"")</f>
        <v/>
      </c>
      <c r="AM6" s="326"/>
      <c r="AO6" s="351" t="s">
        <v>79</v>
      </c>
      <c r="AP6" s="352"/>
      <c r="AQ6" s="352"/>
      <c r="AR6" s="352"/>
      <c r="AS6" s="352"/>
      <c r="AT6" s="353"/>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row>
    <row r="7" spans="1:99" ht="15" customHeight="1" x14ac:dyDescent="0.25">
      <c r="A7" s="70"/>
      <c r="B7" s="349"/>
      <c r="C7" s="349"/>
      <c r="D7" s="350"/>
      <c r="E7" s="341"/>
      <c r="F7" s="342"/>
      <c r="G7" s="342"/>
      <c r="H7" s="342"/>
      <c r="I7" s="343"/>
      <c r="J7" s="327"/>
      <c r="K7" s="328"/>
      <c r="L7" s="328"/>
      <c r="M7" s="328"/>
      <c r="N7" s="328"/>
      <c r="O7" s="330"/>
      <c r="P7" s="327"/>
      <c r="Q7" s="328"/>
      <c r="R7" s="328"/>
      <c r="S7" s="328"/>
      <c r="T7" s="328"/>
      <c r="U7" s="330"/>
      <c r="V7" s="327"/>
      <c r="W7" s="328"/>
      <c r="X7" s="328"/>
      <c r="Y7" s="328"/>
      <c r="Z7" s="328"/>
      <c r="AA7" s="330"/>
      <c r="AB7" s="327"/>
      <c r="AC7" s="328"/>
      <c r="AD7" s="328"/>
      <c r="AE7" s="328"/>
      <c r="AF7" s="328"/>
      <c r="AG7" s="330"/>
      <c r="AH7" s="318"/>
      <c r="AI7" s="319"/>
      <c r="AJ7" s="319"/>
      <c r="AK7" s="319"/>
      <c r="AL7" s="319"/>
      <c r="AM7" s="320"/>
      <c r="AN7" s="70"/>
      <c r="AO7" s="354"/>
      <c r="AP7" s="355"/>
      <c r="AQ7" s="355"/>
      <c r="AR7" s="355"/>
      <c r="AS7" s="355"/>
      <c r="AT7" s="356"/>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row>
    <row r="8" spans="1:99" ht="15" customHeight="1" x14ac:dyDescent="0.25">
      <c r="A8" s="70"/>
      <c r="B8" s="349"/>
      <c r="C8" s="349"/>
      <c r="D8" s="350"/>
      <c r="E8" s="341"/>
      <c r="F8" s="342"/>
      <c r="G8" s="342"/>
      <c r="H8" s="342"/>
      <c r="I8" s="343"/>
      <c r="J8" s="327" t="str">
        <f>IF(AND('Mapa final'!$H$28="Muy Alta",'Mapa final'!$L$28="Leve"),CONCATENATE("R",'Mapa final'!$A$28),"")</f>
        <v/>
      </c>
      <c r="K8" s="328"/>
      <c r="L8" s="329" t="str">
        <f>IF(AND('Mapa final'!$H$34="Muy Alta",'Mapa final'!$L$34="Leve"),CONCATENATE("R",'Mapa final'!$A$34),"")</f>
        <v/>
      </c>
      <c r="M8" s="329"/>
      <c r="N8" s="329" t="str">
        <f>IF(AND('Mapa final'!$H$40="Muy Alta",'Mapa final'!$L$40="Leve"),CONCATENATE("R",'Mapa final'!$A$40),"")</f>
        <v/>
      </c>
      <c r="O8" s="330"/>
      <c r="P8" s="327" t="str">
        <f>IF(AND('Mapa final'!$H$28="Muy Alta",'Mapa final'!$L$28="Menor"),CONCATENATE("R",'Mapa final'!$A$28),"")</f>
        <v/>
      </c>
      <c r="Q8" s="328"/>
      <c r="R8" s="329" t="str">
        <f>IF(AND('Mapa final'!$H$34="Muy Alta",'Mapa final'!$L$34="Menor"),CONCATENATE("R",'Mapa final'!$A$34),"")</f>
        <v/>
      </c>
      <c r="S8" s="329"/>
      <c r="T8" s="329" t="str">
        <f>IF(AND('Mapa final'!$H$40="Muy Alta",'Mapa final'!$L$40="Menor"),CONCATENATE("R",'Mapa final'!$A$40),"")</f>
        <v/>
      </c>
      <c r="U8" s="330"/>
      <c r="V8" s="327" t="str">
        <f>IF(AND('Mapa final'!$H$28="Muy Alta",'Mapa final'!$L$28="Moderado"),CONCATENATE("R",'Mapa final'!$A$28),"")</f>
        <v/>
      </c>
      <c r="W8" s="328"/>
      <c r="X8" s="329" t="str">
        <f>IF(AND('Mapa final'!$H$34="Muy Alta",'Mapa final'!$L$34="Moderado"),CONCATENATE("R",'Mapa final'!$A$34),"")</f>
        <v/>
      </c>
      <c r="Y8" s="329"/>
      <c r="Z8" s="329" t="str">
        <f>IF(AND('Mapa final'!$H$40="Muy Alta",'Mapa final'!$L$40="Moderado"),CONCATENATE("R",'Mapa final'!$A$40),"")</f>
        <v/>
      </c>
      <c r="AA8" s="330"/>
      <c r="AB8" s="327" t="str">
        <f>IF(AND('Mapa final'!$H$28="Muy Alta",'Mapa final'!$L$28="Mayor"),CONCATENATE("R",'Mapa final'!$A$28),"")</f>
        <v/>
      </c>
      <c r="AC8" s="328"/>
      <c r="AD8" s="329" t="str">
        <f>IF(AND('Mapa final'!$H$34="Muy Alta",'Mapa final'!$L$34="Mayor"),CONCATENATE("R",'Mapa final'!$A$34),"")</f>
        <v/>
      </c>
      <c r="AE8" s="329"/>
      <c r="AF8" s="329" t="str">
        <f>IF(AND('Mapa final'!$H$40="Muy Alta",'Mapa final'!$L$40="Mayor"),CONCATENATE("R",'Mapa final'!$A$40),"")</f>
        <v/>
      </c>
      <c r="AG8" s="330"/>
      <c r="AH8" s="318" t="str">
        <f>IF(AND('Mapa final'!$H$28="Muy Alta",'Mapa final'!$L$28="Catastrófico"),CONCATENATE("R",'Mapa final'!$A$28),"")</f>
        <v/>
      </c>
      <c r="AI8" s="319"/>
      <c r="AJ8" s="319" t="str">
        <f>IF(AND('Mapa final'!$H$34="Muy Alta",'Mapa final'!$L$34="Catastrófico"),CONCATENATE("R",'Mapa final'!$A$34),"")</f>
        <v/>
      </c>
      <c r="AK8" s="319"/>
      <c r="AL8" s="319" t="str">
        <f>IF(AND('Mapa final'!$H$40="Muy Alta",'Mapa final'!$L$40="Catastrófico"),CONCATENATE("R",'Mapa final'!$A$40),"")</f>
        <v/>
      </c>
      <c r="AM8" s="320"/>
      <c r="AN8" s="70"/>
      <c r="AO8" s="354"/>
      <c r="AP8" s="355"/>
      <c r="AQ8" s="355"/>
      <c r="AR8" s="355"/>
      <c r="AS8" s="355"/>
      <c r="AT8" s="356"/>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row>
    <row r="9" spans="1:99" ht="15" customHeight="1" x14ac:dyDescent="0.25">
      <c r="A9" s="70"/>
      <c r="B9" s="349"/>
      <c r="C9" s="349"/>
      <c r="D9" s="350"/>
      <c r="E9" s="341"/>
      <c r="F9" s="342"/>
      <c r="G9" s="342"/>
      <c r="H9" s="342"/>
      <c r="I9" s="343"/>
      <c r="J9" s="327"/>
      <c r="K9" s="328"/>
      <c r="L9" s="329"/>
      <c r="M9" s="329"/>
      <c r="N9" s="329"/>
      <c r="O9" s="330"/>
      <c r="P9" s="327"/>
      <c r="Q9" s="328"/>
      <c r="R9" s="329"/>
      <c r="S9" s="329"/>
      <c r="T9" s="329"/>
      <c r="U9" s="330"/>
      <c r="V9" s="327"/>
      <c r="W9" s="328"/>
      <c r="X9" s="329"/>
      <c r="Y9" s="329"/>
      <c r="Z9" s="329"/>
      <c r="AA9" s="330"/>
      <c r="AB9" s="327"/>
      <c r="AC9" s="328"/>
      <c r="AD9" s="329"/>
      <c r="AE9" s="329"/>
      <c r="AF9" s="329"/>
      <c r="AG9" s="330"/>
      <c r="AH9" s="318"/>
      <c r="AI9" s="319"/>
      <c r="AJ9" s="319"/>
      <c r="AK9" s="319"/>
      <c r="AL9" s="319"/>
      <c r="AM9" s="320"/>
      <c r="AN9" s="70"/>
      <c r="AO9" s="354"/>
      <c r="AP9" s="355"/>
      <c r="AQ9" s="355"/>
      <c r="AR9" s="355"/>
      <c r="AS9" s="355"/>
      <c r="AT9" s="356"/>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row>
    <row r="10" spans="1:99" ht="15" customHeight="1" x14ac:dyDescent="0.25">
      <c r="A10" s="70"/>
      <c r="B10" s="349"/>
      <c r="C10" s="349"/>
      <c r="D10" s="350"/>
      <c r="E10" s="341"/>
      <c r="F10" s="342"/>
      <c r="G10" s="342"/>
      <c r="H10" s="342"/>
      <c r="I10" s="343"/>
      <c r="J10" s="327" t="str">
        <f>IF(AND('Mapa final'!$H$46="Muy Alta",'Mapa final'!$L$46="Leve"),CONCATENATE("R",'Mapa final'!$A$46),"")</f>
        <v/>
      </c>
      <c r="K10" s="328"/>
      <c r="L10" s="329" t="str">
        <f>IF(AND('Mapa final'!$H$52="Muy Alta",'Mapa final'!$L$52="Leve"),CONCATENATE("R",'Mapa final'!$A$52),"")</f>
        <v/>
      </c>
      <c r="M10" s="329"/>
      <c r="N10" s="329" t="str">
        <f>IF(AND('Mapa final'!$H$58="Muy Alta",'Mapa final'!$L$58="Leve"),CONCATENATE("R",'Mapa final'!$A$58),"")</f>
        <v/>
      </c>
      <c r="O10" s="330"/>
      <c r="P10" s="327" t="str">
        <f>IF(AND('Mapa final'!$H$46="Muy Alta",'Mapa final'!$L$46="Menor"),CONCATENATE("R",'Mapa final'!$A$46),"")</f>
        <v/>
      </c>
      <c r="Q10" s="328"/>
      <c r="R10" s="329" t="str">
        <f>IF(AND('Mapa final'!$H$52="Muy Alta",'Mapa final'!$L$52="Menor"),CONCATENATE("R",'Mapa final'!$A$52),"")</f>
        <v/>
      </c>
      <c r="S10" s="329"/>
      <c r="T10" s="329" t="str">
        <f>IF(AND('Mapa final'!$H$58="Muy Alta",'Mapa final'!$L$58="Menor"),CONCATENATE("R",'Mapa final'!$A$58),"")</f>
        <v/>
      </c>
      <c r="U10" s="330"/>
      <c r="V10" s="327" t="str">
        <f>IF(AND('Mapa final'!$H$46="Muy Alta",'Mapa final'!$L$46="Moderado"),CONCATENATE("R",'Mapa final'!$A$46),"")</f>
        <v/>
      </c>
      <c r="W10" s="328"/>
      <c r="X10" s="329" t="str">
        <f>IF(AND('Mapa final'!$H$52="Muy Alta",'Mapa final'!$L$52="Moderado"),CONCATENATE("R",'Mapa final'!$A$52),"")</f>
        <v/>
      </c>
      <c r="Y10" s="329"/>
      <c r="Z10" s="329" t="str">
        <f>IF(AND('Mapa final'!$H$58="Muy Alta",'Mapa final'!$L$58="Moderado"),CONCATENATE("R",'Mapa final'!$A$58),"")</f>
        <v/>
      </c>
      <c r="AA10" s="330"/>
      <c r="AB10" s="327" t="str">
        <f>IF(AND('Mapa final'!$H$46="Muy Alta",'Mapa final'!$L$46="Mayor"),CONCATENATE("R",'Mapa final'!$A$46),"")</f>
        <v/>
      </c>
      <c r="AC10" s="328"/>
      <c r="AD10" s="329" t="str">
        <f>IF(AND('Mapa final'!$H$52="Muy Alta",'Mapa final'!$L$52="Mayor"),CONCATENATE("R",'Mapa final'!$A$52),"")</f>
        <v/>
      </c>
      <c r="AE10" s="329"/>
      <c r="AF10" s="329" t="str">
        <f>IF(AND('Mapa final'!$H$58="Muy Alta",'Mapa final'!$L$58="Mayor"),CONCATENATE("R",'Mapa final'!$A$58),"")</f>
        <v/>
      </c>
      <c r="AG10" s="330"/>
      <c r="AH10" s="318" t="str">
        <f>IF(AND('Mapa final'!$H$46="Muy Alta",'Mapa final'!$L$46="Catastrófico"),CONCATENATE("R",'Mapa final'!$A$46),"")</f>
        <v/>
      </c>
      <c r="AI10" s="319"/>
      <c r="AJ10" s="319" t="str">
        <f>IF(AND('Mapa final'!$H$52="Muy Alta",'Mapa final'!$L$52="Catastrófico"),CONCATENATE("R",'Mapa final'!$A$52),"")</f>
        <v/>
      </c>
      <c r="AK10" s="319"/>
      <c r="AL10" s="319" t="str">
        <f>IF(AND('Mapa final'!$H$58="Muy Alta",'Mapa final'!$L$58="Catastrófico"),CONCATENATE("R",'Mapa final'!$A$58),"")</f>
        <v/>
      </c>
      <c r="AM10" s="320"/>
      <c r="AN10" s="70"/>
      <c r="AO10" s="354"/>
      <c r="AP10" s="355"/>
      <c r="AQ10" s="355"/>
      <c r="AR10" s="355"/>
      <c r="AS10" s="355"/>
      <c r="AT10" s="356"/>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row>
    <row r="11" spans="1:99" ht="15" customHeight="1" x14ac:dyDescent="0.25">
      <c r="A11" s="70"/>
      <c r="B11" s="349"/>
      <c r="C11" s="349"/>
      <c r="D11" s="350"/>
      <c r="E11" s="341"/>
      <c r="F11" s="342"/>
      <c r="G11" s="342"/>
      <c r="H11" s="342"/>
      <c r="I11" s="343"/>
      <c r="J11" s="327"/>
      <c r="K11" s="328"/>
      <c r="L11" s="329"/>
      <c r="M11" s="329"/>
      <c r="N11" s="329"/>
      <c r="O11" s="330"/>
      <c r="P11" s="327"/>
      <c r="Q11" s="328"/>
      <c r="R11" s="329"/>
      <c r="S11" s="329"/>
      <c r="T11" s="329"/>
      <c r="U11" s="330"/>
      <c r="V11" s="327"/>
      <c r="W11" s="328"/>
      <c r="X11" s="329"/>
      <c r="Y11" s="329"/>
      <c r="Z11" s="329"/>
      <c r="AA11" s="330"/>
      <c r="AB11" s="327"/>
      <c r="AC11" s="328"/>
      <c r="AD11" s="329"/>
      <c r="AE11" s="329"/>
      <c r="AF11" s="329"/>
      <c r="AG11" s="330"/>
      <c r="AH11" s="318"/>
      <c r="AI11" s="319"/>
      <c r="AJ11" s="319"/>
      <c r="AK11" s="319"/>
      <c r="AL11" s="319"/>
      <c r="AM11" s="320"/>
      <c r="AN11" s="70"/>
      <c r="AO11" s="354"/>
      <c r="AP11" s="355"/>
      <c r="AQ11" s="355"/>
      <c r="AR11" s="355"/>
      <c r="AS11" s="355"/>
      <c r="AT11" s="356"/>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row>
    <row r="12" spans="1:99" ht="15" customHeight="1" x14ac:dyDescent="0.25">
      <c r="A12" s="70"/>
      <c r="B12" s="349"/>
      <c r="C12" s="349"/>
      <c r="D12" s="350"/>
      <c r="E12" s="341"/>
      <c r="F12" s="342"/>
      <c r="G12" s="342"/>
      <c r="H12" s="342"/>
      <c r="I12" s="343"/>
      <c r="J12" s="327" t="str">
        <f>IF(AND('Mapa final'!$H$64="Muy Alta",'Mapa final'!$L$64="Leve"),CONCATENATE("R",'Mapa final'!$A$64),"")</f>
        <v/>
      </c>
      <c r="K12" s="328"/>
      <c r="L12" s="329" t="str">
        <f>IF(AND('Mapa final'!$H$70="Muy Alta",'Mapa final'!$L$70="Leve"),CONCATENATE("R",'Mapa final'!$A$70),"")</f>
        <v/>
      </c>
      <c r="M12" s="329"/>
      <c r="N12" s="329" t="e">
        <f>IF(AND('Mapa final'!#REF!="Muy Alta",'Mapa final'!#REF!="Leve"),CONCATENATE("R",'Mapa final'!#REF!),"")</f>
        <v>#REF!</v>
      </c>
      <c r="O12" s="330"/>
      <c r="P12" s="327" t="str">
        <f>IF(AND('Mapa final'!$H$64="Muy Alta",'Mapa final'!$L$64="Menor"),CONCATENATE("R",'Mapa final'!$A$64),"")</f>
        <v/>
      </c>
      <c r="Q12" s="328"/>
      <c r="R12" s="329" t="str">
        <f>IF(AND('Mapa final'!$H$70="Muy Alta",'Mapa final'!$L$70="Menor"),CONCATENATE("R",'Mapa final'!$A$70),"")</f>
        <v/>
      </c>
      <c r="S12" s="329"/>
      <c r="T12" s="329" t="e">
        <f>IF(AND('Mapa final'!#REF!="Muy Alta",'Mapa final'!#REF!="Menor"),CONCATENATE("R",'Mapa final'!#REF!),"")</f>
        <v>#REF!</v>
      </c>
      <c r="U12" s="330"/>
      <c r="V12" s="327" t="str">
        <f>IF(AND('Mapa final'!$H$64="Muy Alta",'Mapa final'!$L$64="Moderado"),CONCATENATE("R",'Mapa final'!$A$64),"")</f>
        <v/>
      </c>
      <c r="W12" s="328"/>
      <c r="X12" s="329" t="str">
        <f>IF(AND('Mapa final'!$H$70="Muy Alta",'Mapa final'!$L$70="Moderado"),CONCATENATE("R",'Mapa final'!$A$70),"")</f>
        <v/>
      </c>
      <c r="Y12" s="329"/>
      <c r="Z12" s="329" t="e">
        <f>IF(AND('Mapa final'!#REF!="Muy Alta",'Mapa final'!#REF!="Moderado"),CONCATENATE("R",'Mapa final'!#REF!),"")</f>
        <v>#REF!</v>
      </c>
      <c r="AA12" s="330"/>
      <c r="AB12" s="327" t="str">
        <f>IF(AND('Mapa final'!$H$64="Muy Alta",'Mapa final'!$L$64="Mayor"),CONCATENATE("R",'Mapa final'!$A$64),"")</f>
        <v/>
      </c>
      <c r="AC12" s="328"/>
      <c r="AD12" s="329" t="str">
        <f>IF(AND('Mapa final'!$H$70="Muy Alta",'Mapa final'!$L$70="Mayor"),CONCATENATE("R",'Mapa final'!$A$70),"")</f>
        <v/>
      </c>
      <c r="AE12" s="329"/>
      <c r="AF12" s="329" t="e">
        <f>IF(AND('Mapa final'!#REF!="Muy Alta",'Mapa final'!#REF!="Mayor"),CONCATENATE("R",'Mapa final'!#REF!),"")</f>
        <v>#REF!</v>
      </c>
      <c r="AG12" s="330"/>
      <c r="AH12" s="318" t="str">
        <f>IF(AND('Mapa final'!$H$64="Muy Alta",'Mapa final'!$L$64="Catastrófico"),CONCATENATE("R",'Mapa final'!$A$64),"")</f>
        <v/>
      </c>
      <c r="AI12" s="319"/>
      <c r="AJ12" s="319" t="str">
        <f>IF(AND('Mapa final'!$H$70="Muy Alta",'Mapa final'!$L$70="Catastrófico"),CONCATENATE("R",'Mapa final'!$A$70),"")</f>
        <v/>
      </c>
      <c r="AK12" s="319"/>
      <c r="AL12" s="319" t="e">
        <f>IF(AND('Mapa final'!#REF!="Muy Alta",'Mapa final'!#REF!="Catastrófico"),CONCATENATE("R",'Mapa final'!#REF!),"")</f>
        <v>#REF!</v>
      </c>
      <c r="AM12" s="320"/>
      <c r="AN12" s="70"/>
      <c r="AO12" s="354"/>
      <c r="AP12" s="355"/>
      <c r="AQ12" s="355"/>
      <c r="AR12" s="355"/>
      <c r="AS12" s="355"/>
      <c r="AT12" s="356"/>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row>
    <row r="13" spans="1:99" ht="15.75" customHeight="1" thickBot="1" x14ac:dyDescent="0.3">
      <c r="A13" s="70"/>
      <c r="B13" s="349"/>
      <c r="C13" s="349"/>
      <c r="D13" s="350"/>
      <c r="E13" s="344"/>
      <c r="F13" s="345"/>
      <c r="G13" s="345"/>
      <c r="H13" s="345"/>
      <c r="I13" s="346"/>
      <c r="J13" s="327"/>
      <c r="K13" s="328"/>
      <c r="L13" s="328"/>
      <c r="M13" s="328"/>
      <c r="N13" s="328"/>
      <c r="O13" s="330"/>
      <c r="P13" s="327"/>
      <c r="Q13" s="328"/>
      <c r="R13" s="328"/>
      <c r="S13" s="328"/>
      <c r="T13" s="328"/>
      <c r="U13" s="330"/>
      <c r="V13" s="327"/>
      <c r="W13" s="328"/>
      <c r="X13" s="328"/>
      <c r="Y13" s="328"/>
      <c r="Z13" s="328"/>
      <c r="AA13" s="330"/>
      <c r="AB13" s="327"/>
      <c r="AC13" s="328"/>
      <c r="AD13" s="328"/>
      <c r="AE13" s="328"/>
      <c r="AF13" s="328"/>
      <c r="AG13" s="330"/>
      <c r="AH13" s="321"/>
      <c r="AI13" s="322"/>
      <c r="AJ13" s="322"/>
      <c r="AK13" s="322"/>
      <c r="AL13" s="322"/>
      <c r="AM13" s="323"/>
      <c r="AN13" s="70"/>
      <c r="AO13" s="357"/>
      <c r="AP13" s="358"/>
      <c r="AQ13" s="358"/>
      <c r="AR13" s="358"/>
      <c r="AS13" s="358"/>
      <c r="AT13" s="359"/>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row>
    <row r="14" spans="1:99" ht="15" customHeight="1" x14ac:dyDescent="0.25">
      <c r="A14" s="70"/>
      <c r="B14" s="349"/>
      <c r="C14" s="349"/>
      <c r="D14" s="350"/>
      <c r="E14" s="338" t="s">
        <v>115</v>
      </c>
      <c r="F14" s="339"/>
      <c r="G14" s="339"/>
      <c r="H14" s="339"/>
      <c r="I14" s="339"/>
      <c r="J14" s="315" t="str">
        <f>IF(AND('Mapa final'!$H$10="Alta",'Mapa final'!$L$10="Leve"),CONCATENATE("R",'Mapa final'!$A$10),"")</f>
        <v/>
      </c>
      <c r="K14" s="316"/>
      <c r="L14" s="316" t="str">
        <f>IF(AND('Mapa final'!$H$16="Alta",'Mapa final'!$L$16="Leve"),CONCATENATE("R",'Mapa final'!$A$16),"")</f>
        <v/>
      </c>
      <c r="M14" s="316"/>
      <c r="N14" s="316" t="str">
        <f>IF(AND('Mapa final'!$H$22="Alta",'Mapa final'!$L$22="Leve"),CONCATENATE("R",'Mapa final'!$A$22),"")</f>
        <v/>
      </c>
      <c r="O14" s="317"/>
      <c r="P14" s="315" t="str">
        <f>IF(AND('Mapa final'!$H$10="Alta",'Mapa final'!$L$10="Menor"),CONCATENATE("R",'Mapa final'!$A$10),"")</f>
        <v/>
      </c>
      <c r="Q14" s="316"/>
      <c r="R14" s="316" t="str">
        <f>IF(AND('Mapa final'!$H$16="Alta",'Mapa final'!$L$16="Menor"),CONCATENATE("R",'Mapa final'!$A$16),"")</f>
        <v/>
      </c>
      <c r="S14" s="316"/>
      <c r="T14" s="316" t="str">
        <f>IF(AND('Mapa final'!$H$22="Alta",'Mapa final'!$L$22="Menor"),CONCATENATE("R",'Mapa final'!$A$22),"")</f>
        <v/>
      </c>
      <c r="U14" s="317"/>
      <c r="V14" s="334" t="str">
        <f>IF(AND('Mapa final'!$H$10="Alta",'Mapa final'!$L$10="Moderado"),CONCATENATE("R",'Mapa final'!$A$10),"")</f>
        <v/>
      </c>
      <c r="W14" s="335"/>
      <c r="X14" s="335" t="str">
        <f>IF(AND('Mapa final'!$H$16="Alta",'Mapa final'!$L$16="Moderado"),CONCATENATE("R",'Mapa final'!$A$16),"")</f>
        <v/>
      </c>
      <c r="Y14" s="335"/>
      <c r="Z14" s="335" t="str">
        <f>IF(AND('Mapa final'!$H$22="Alta",'Mapa final'!$L$22="Moderado"),CONCATENATE("R",'Mapa final'!$A$22),"")</f>
        <v/>
      </c>
      <c r="AA14" s="336"/>
      <c r="AB14" s="334" t="str">
        <f>IF(AND('Mapa final'!$H$10="Alta",'Mapa final'!$L$10="Mayor"),CONCATENATE("R",'Mapa final'!$A$10),"")</f>
        <v/>
      </c>
      <c r="AC14" s="335"/>
      <c r="AD14" s="335" t="str">
        <f>IF(AND('Mapa final'!$H$16="Alta",'Mapa final'!$L$16="Mayor"),CONCATENATE("R",'Mapa final'!$A$16),"")</f>
        <v/>
      </c>
      <c r="AE14" s="335"/>
      <c r="AF14" s="335" t="str">
        <f>IF(AND('Mapa final'!$H$22="Alta",'Mapa final'!$L$22="Mayor"),CONCATENATE("R",'Mapa final'!$A$22),"")</f>
        <v/>
      </c>
      <c r="AG14" s="336"/>
      <c r="AH14" s="324" t="str">
        <f>IF(AND('Mapa final'!$H$10="Alta",'Mapa final'!$L$10="Catastrófico"),CONCATENATE("R",'Mapa final'!$A$10),"")</f>
        <v/>
      </c>
      <c r="AI14" s="325"/>
      <c r="AJ14" s="325" t="str">
        <f>IF(AND('Mapa final'!$H$16="Alta",'Mapa final'!$L$16="Catastrófico"),CONCATENATE("R",'Mapa final'!$A$16),"")</f>
        <v/>
      </c>
      <c r="AK14" s="325"/>
      <c r="AL14" s="325" t="str">
        <f>IF(AND('Mapa final'!$H$22="Alta",'Mapa final'!$L$22="Catastrófico"),CONCATENATE("R",'Mapa final'!$A$22),"")</f>
        <v/>
      </c>
      <c r="AM14" s="326"/>
      <c r="AN14" s="70"/>
      <c r="AO14" s="360" t="s">
        <v>80</v>
      </c>
      <c r="AP14" s="361"/>
      <c r="AQ14" s="361"/>
      <c r="AR14" s="361"/>
      <c r="AS14" s="361"/>
      <c r="AT14" s="362"/>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row>
    <row r="15" spans="1:99" ht="15" customHeight="1" x14ac:dyDescent="0.25">
      <c r="A15" s="70"/>
      <c r="B15" s="349"/>
      <c r="C15" s="349"/>
      <c r="D15" s="350"/>
      <c r="E15" s="341"/>
      <c r="F15" s="342"/>
      <c r="G15" s="342"/>
      <c r="H15" s="342"/>
      <c r="I15" s="347"/>
      <c r="J15" s="309"/>
      <c r="K15" s="310"/>
      <c r="L15" s="310"/>
      <c r="M15" s="310"/>
      <c r="N15" s="310"/>
      <c r="O15" s="311"/>
      <c r="P15" s="309"/>
      <c r="Q15" s="310"/>
      <c r="R15" s="310"/>
      <c r="S15" s="310"/>
      <c r="T15" s="310"/>
      <c r="U15" s="311"/>
      <c r="V15" s="327"/>
      <c r="W15" s="328"/>
      <c r="X15" s="328"/>
      <c r="Y15" s="328"/>
      <c r="Z15" s="328"/>
      <c r="AA15" s="330"/>
      <c r="AB15" s="327"/>
      <c r="AC15" s="328"/>
      <c r="AD15" s="328"/>
      <c r="AE15" s="328"/>
      <c r="AF15" s="328"/>
      <c r="AG15" s="330"/>
      <c r="AH15" s="318"/>
      <c r="AI15" s="319"/>
      <c r="AJ15" s="319"/>
      <c r="AK15" s="319"/>
      <c r="AL15" s="319"/>
      <c r="AM15" s="320"/>
      <c r="AN15" s="70"/>
      <c r="AO15" s="363"/>
      <c r="AP15" s="364"/>
      <c r="AQ15" s="364"/>
      <c r="AR15" s="364"/>
      <c r="AS15" s="364"/>
      <c r="AT15" s="365"/>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row>
    <row r="16" spans="1:99" ht="15" customHeight="1" x14ac:dyDescent="0.25">
      <c r="A16" s="70"/>
      <c r="B16" s="349"/>
      <c r="C16" s="349"/>
      <c r="D16" s="350"/>
      <c r="E16" s="341"/>
      <c r="F16" s="342"/>
      <c r="G16" s="342"/>
      <c r="H16" s="342"/>
      <c r="I16" s="347"/>
      <c r="J16" s="309" t="str">
        <f>IF(AND('Mapa final'!$H$28="Alta",'Mapa final'!$L$28="Leve"),CONCATENATE("R",'Mapa final'!$A$28),"")</f>
        <v/>
      </c>
      <c r="K16" s="310"/>
      <c r="L16" s="310" t="str">
        <f>IF(AND('Mapa final'!$H$34="Alta",'Mapa final'!$L$34="Leve"),CONCATENATE("R",'Mapa final'!$A$34),"")</f>
        <v/>
      </c>
      <c r="M16" s="310"/>
      <c r="N16" s="310" t="str">
        <f>IF(AND('Mapa final'!$H$40="Alta",'Mapa final'!$L$40="Leve"),CONCATENATE("R",'Mapa final'!$A$40),"")</f>
        <v/>
      </c>
      <c r="O16" s="311"/>
      <c r="P16" s="309" t="str">
        <f>IF(AND('Mapa final'!$H$28="Alta",'Mapa final'!$L$28="Menor"),CONCATENATE("R",'Mapa final'!$A$28),"")</f>
        <v/>
      </c>
      <c r="Q16" s="310"/>
      <c r="R16" s="310" t="str">
        <f>IF(AND('Mapa final'!$H$34="Alta",'Mapa final'!$L$34="Menor"),CONCATENATE("R",'Mapa final'!$A$34),"")</f>
        <v/>
      </c>
      <c r="S16" s="310"/>
      <c r="T16" s="310" t="str">
        <f>IF(AND('Mapa final'!$H$40="Alta",'Mapa final'!$L$40="Menor"),CONCATENATE("R",'Mapa final'!$A$40),"")</f>
        <v/>
      </c>
      <c r="U16" s="311"/>
      <c r="V16" s="327" t="str">
        <f>IF(AND('Mapa final'!$H$28="Alta",'Mapa final'!$L$28="Moderado"),CONCATENATE("R",'Mapa final'!$A$28),"")</f>
        <v/>
      </c>
      <c r="W16" s="328"/>
      <c r="X16" s="329" t="str">
        <f>IF(AND('Mapa final'!$H$34="Alta",'Mapa final'!$L$34="Moderado"),CONCATENATE("R",'Mapa final'!$A$34),"")</f>
        <v/>
      </c>
      <c r="Y16" s="329"/>
      <c r="Z16" s="329" t="str">
        <f>IF(AND('Mapa final'!$H$40="Alta",'Mapa final'!$L$40="Moderado"),CONCATENATE("R",'Mapa final'!$A$40),"")</f>
        <v/>
      </c>
      <c r="AA16" s="330"/>
      <c r="AB16" s="327" t="str">
        <f>IF(AND('Mapa final'!$H$28="Alta",'Mapa final'!$L$28="Mayor"),CONCATENATE("R",'Mapa final'!$A$28),"")</f>
        <v/>
      </c>
      <c r="AC16" s="328"/>
      <c r="AD16" s="329" t="str">
        <f>IF(AND('Mapa final'!$H$34="Alta",'Mapa final'!$L$34="Mayor"),CONCATENATE("R",'Mapa final'!$A$34),"")</f>
        <v/>
      </c>
      <c r="AE16" s="329"/>
      <c r="AF16" s="329" t="str">
        <f>IF(AND('Mapa final'!$H$40="Alta",'Mapa final'!$L$40="Mayor"),CONCATENATE("R",'Mapa final'!$A$40),"")</f>
        <v/>
      </c>
      <c r="AG16" s="330"/>
      <c r="AH16" s="318" t="str">
        <f>IF(AND('Mapa final'!$H$28="Alta",'Mapa final'!$L$28="Catastrófico"),CONCATENATE("R",'Mapa final'!$A$28),"")</f>
        <v/>
      </c>
      <c r="AI16" s="319"/>
      <c r="AJ16" s="319" t="str">
        <f>IF(AND('Mapa final'!$H$34="Alta",'Mapa final'!$L$34="Catastrófico"),CONCATENATE("R",'Mapa final'!$A$34),"")</f>
        <v/>
      </c>
      <c r="AK16" s="319"/>
      <c r="AL16" s="319" t="str">
        <f>IF(AND('Mapa final'!$H$40="Alta",'Mapa final'!$L$40="Catastrófico"),CONCATENATE("R",'Mapa final'!$A$40),"")</f>
        <v/>
      </c>
      <c r="AM16" s="320"/>
      <c r="AN16" s="70"/>
      <c r="AO16" s="363"/>
      <c r="AP16" s="364"/>
      <c r="AQ16" s="364"/>
      <c r="AR16" s="364"/>
      <c r="AS16" s="364"/>
      <c r="AT16" s="365"/>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row>
    <row r="17" spans="1:80" ht="15" customHeight="1" x14ac:dyDescent="0.25">
      <c r="A17" s="70"/>
      <c r="B17" s="349"/>
      <c r="C17" s="349"/>
      <c r="D17" s="350"/>
      <c r="E17" s="341"/>
      <c r="F17" s="342"/>
      <c r="G17" s="342"/>
      <c r="H17" s="342"/>
      <c r="I17" s="347"/>
      <c r="J17" s="309"/>
      <c r="K17" s="310"/>
      <c r="L17" s="310"/>
      <c r="M17" s="310"/>
      <c r="N17" s="310"/>
      <c r="O17" s="311"/>
      <c r="P17" s="309"/>
      <c r="Q17" s="310"/>
      <c r="R17" s="310"/>
      <c r="S17" s="310"/>
      <c r="T17" s="310"/>
      <c r="U17" s="311"/>
      <c r="V17" s="327"/>
      <c r="W17" s="328"/>
      <c r="X17" s="329"/>
      <c r="Y17" s="329"/>
      <c r="Z17" s="329"/>
      <c r="AA17" s="330"/>
      <c r="AB17" s="327"/>
      <c r="AC17" s="328"/>
      <c r="AD17" s="329"/>
      <c r="AE17" s="329"/>
      <c r="AF17" s="329"/>
      <c r="AG17" s="330"/>
      <c r="AH17" s="318"/>
      <c r="AI17" s="319"/>
      <c r="AJ17" s="319"/>
      <c r="AK17" s="319"/>
      <c r="AL17" s="319"/>
      <c r="AM17" s="320"/>
      <c r="AN17" s="70"/>
      <c r="AO17" s="363"/>
      <c r="AP17" s="364"/>
      <c r="AQ17" s="364"/>
      <c r="AR17" s="364"/>
      <c r="AS17" s="364"/>
      <c r="AT17" s="365"/>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row>
    <row r="18" spans="1:80" ht="15" customHeight="1" x14ac:dyDescent="0.25">
      <c r="A18" s="70"/>
      <c r="B18" s="349"/>
      <c r="C18" s="349"/>
      <c r="D18" s="350"/>
      <c r="E18" s="341"/>
      <c r="F18" s="342"/>
      <c r="G18" s="342"/>
      <c r="H18" s="342"/>
      <c r="I18" s="347"/>
      <c r="J18" s="309" t="str">
        <f>IF(AND('Mapa final'!$H$46="Alta",'Mapa final'!$L$46="Leve"),CONCATENATE("R",'Mapa final'!$A$46),"")</f>
        <v/>
      </c>
      <c r="K18" s="310"/>
      <c r="L18" s="310" t="str">
        <f>IF(AND('Mapa final'!$H$52="Alta",'Mapa final'!$L$52="Leve"),CONCATENATE("R",'Mapa final'!$A$52),"")</f>
        <v/>
      </c>
      <c r="M18" s="310"/>
      <c r="N18" s="310" t="str">
        <f>IF(AND('Mapa final'!$H$58="Alta",'Mapa final'!$L$58="Leve"),CONCATENATE("R",'Mapa final'!$A$58),"")</f>
        <v/>
      </c>
      <c r="O18" s="311"/>
      <c r="P18" s="309" t="str">
        <f>IF(AND('Mapa final'!$H$46="Alta",'Mapa final'!$L$46="Menor"),CONCATENATE("R",'Mapa final'!$A$46),"")</f>
        <v/>
      </c>
      <c r="Q18" s="310"/>
      <c r="R18" s="310" t="str">
        <f>IF(AND('Mapa final'!$H$52="Alta",'Mapa final'!$L$52="Menor"),CONCATENATE("R",'Mapa final'!$A$52),"")</f>
        <v/>
      </c>
      <c r="S18" s="310"/>
      <c r="T18" s="310" t="str">
        <f>IF(AND('Mapa final'!$H$58="Alta",'Mapa final'!$L$58="Menor"),CONCATENATE("R",'Mapa final'!$A$58),"")</f>
        <v/>
      </c>
      <c r="U18" s="311"/>
      <c r="V18" s="327" t="str">
        <f>IF(AND('Mapa final'!$H$46="Alta",'Mapa final'!$L$46="Moderado"),CONCATENATE("R",'Mapa final'!$A$46),"")</f>
        <v/>
      </c>
      <c r="W18" s="328"/>
      <c r="X18" s="329" t="str">
        <f>IF(AND('Mapa final'!$H$52="Alta",'Mapa final'!$L$52="Moderado"),CONCATENATE("R",'Mapa final'!$A$52),"")</f>
        <v/>
      </c>
      <c r="Y18" s="329"/>
      <c r="Z18" s="329" t="str">
        <f>IF(AND('Mapa final'!$H$58="Alta",'Mapa final'!$L$58="Moderado"),CONCATENATE("R",'Mapa final'!$A$58),"")</f>
        <v/>
      </c>
      <c r="AA18" s="330"/>
      <c r="AB18" s="327" t="str">
        <f>IF(AND('Mapa final'!$H$46="Alta",'Mapa final'!$L$46="Mayor"),CONCATENATE("R",'Mapa final'!$A$46),"")</f>
        <v/>
      </c>
      <c r="AC18" s="328"/>
      <c r="AD18" s="329" t="str">
        <f>IF(AND('Mapa final'!$H$52="Alta",'Mapa final'!$L$52="Mayor"),CONCATENATE("R",'Mapa final'!$A$52),"")</f>
        <v/>
      </c>
      <c r="AE18" s="329"/>
      <c r="AF18" s="329" t="str">
        <f>IF(AND('Mapa final'!$H$58="Alta",'Mapa final'!$L$58="Mayor"),CONCATENATE("R",'Mapa final'!$A$58),"")</f>
        <v/>
      </c>
      <c r="AG18" s="330"/>
      <c r="AH18" s="318" t="str">
        <f>IF(AND('Mapa final'!$H$46="Alta",'Mapa final'!$L$46="Catastrófico"),CONCATENATE("R",'Mapa final'!$A$46),"")</f>
        <v/>
      </c>
      <c r="AI18" s="319"/>
      <c r="AJ18" s="319" t="str">
        <f>IF(AND('Mapa final'!$H$52="Alta",'Mapa final'!$L$52="Catastrófico"),CONCATENATE("R",'Mapa final'!$A$52),"")</f>
        <v/>
      </c>
      <c r="AK18" s="319"/>
      <c r="AL18" s="319" t="str">
        <f>IF(AND('Mapa final'!$H$58="Alta",'Mapa final'!$L$58="Catastrófico"),CONCATENATE("R",'Mapa final'!$A$58),"")</f>
        <v/>
      </c>
      <c r="AM18" s="320"/>
      <c r="AN18" s="70"/>
      <c r="AO18" s="363"/>
      <c r="AP18" s="364"/>
      <c r="AQ18" s="364"/>
      <c r="AR18" s="364"/>
      <c r="AS18" s="364"/>
      <c r="AT18" s="365"/>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row>
    <row r="19" spans="1:80" ht="15" customHeight="1" x14ac:dyDescent="0.25">
      <c r="A19" s="70"/>
      <c r="B19" s="349"/>
      <c r="C19" s="349"/>
      <c r="D19" s="350"/>
      <c r="E19" s="341"/>
      <c r="F19" s="342"/>
      <c r="G19" s="342"/>
      <c r="H19" s="342"/>
      <c r="I19" s="347"/>
      <c r="J19" s="309"/>
      <c r="K19" s="310"/>
      <c r="L19" s="310"/>
      <c r="M19" s="310"/>
      <c r="N19" s="310"/>
      <c r="O19" s="311"/>
      <c r="P19" s="309"/>
      <c r="Q19" s="310"/>
      <c r="R19" s="310"/>
      <c r="S19" s="310"/>
      <c r="T19" s="310"/>
      <c r="U19" s="311"/>
      <c r="V19" s="327"/>
      <c r="W19" s="328"/>
      <c r="X19" s="329"/>
      <c r="Y19" s="329"/>
      <c r="Z19" s="329"/>
      <c r="AA19" s="330"/>
      <c r="AB19" s="327"/>
      <c r="AC19" s="328"/>
      <c r="AD19" s="329"/>
      <c r="AE19" s="329"/>
      <c r="AF19" s="329"/>
      <c r="AG19" s="330"/>
      <c r="AH19" s="318"/>
      <c r="AI19" s="319"/>
      <c r="AJ19" s="319"/>
      <c r="AK19" s="319"/>
      <c r="AL19" s="319"/>
      <c r="AM19" s="320"/>
      <c r="AN19" s="70"/>
      <c r="AO19" s="363"/>
      <c r="AP19" s="364"/>
      <c r="AQ19" s="364"/>
      <c r="AR19" s="364"/>
      <c r="AS19" s="364"/>
      <c r="AT19" s="365"/>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row>
    <row r="20" spans="1:80" ht="15" customHeight="1" x14ac:dyDescent="0.25">
      <c r="A20" s="70"/>
      <c r="B20" s="349"/>
      <c r="C20" s="349"/>
      <c r="D20" s="350"/>
      <c r="E20" s="341"/>
      <c r="F20" s="342"/>
      <c r="G20" s="342"/>
      <c r="H20" s="342"/>
      <c r="I20" s="347"/>
      <c r="J20" s="309" t="str">
        <f>IF(AND('Mapa final'!$H$64="Alta",'Mapa final'!$L$64="Leve"),CONCATENATE("R",'Mapa final'!$A$64),"")</f>
        <v/>
      </c>
      <c r="K20" s="310"/>
      <c r="L20" s="310" t="str">
        <f>IF(AND('Mapa final'!$H$70="Alta",'Mapa final'!$L$70="Leve"),CONCATENATE("R",'Mapa final'!$A$70),"")</f>
        <v/>
      </c>
      <c r="M20" s="310"/>
      <c r="N20" s="310" t="e">
        <f>IF(AND('Mapa final'!#REF!="Alta",'Mapa final'!#REF!="Leve"),CONCATENATE("R",'Mapa final'!#REF!),"")</f>
        <v>#REF!</v>
      </c>
      <c r="O20" s="311"/>
      <c r="P20" s="309" t="str">
        <f>IF(AND('Mapa final'!$H$64="Alta",'Mapa final'!$L$64="Menor"),CONCATENATE("R",'Mapa final'!$A$64),"")</f>
        <v/>
      </c>
      <c r="Q20" s="310"/>
      <c r="R20" s="310" t="str">
        <f>IF(AND('Mapa final'!$H$70="Alta",'Mapa final'!$L$70="Menor"),CONCATENATE("R",'Mapa final'!$A$70),"")</f>
        <v/>
      </c>
      <c r="S20" s="310"/>
      <c r="T20" s="310" t="e">
        <f>IF(AND('Mapa final'!#REF!="Alta",'Mapa final'!#REF!="Menor"),CONCATENATE("R",'Mapa final'!#REF!),"")</f>
        <v>#REF!</v>
      </c>
      <c r="U20" s="311"/>
      <c r="V20" s="327" t="str">
        <f>IF(AND('Mapa final'!$H$64="Alta",'Mapa final'!$L$64="Moderado"),CONCATENATE("R",'Mapa final'!$A$64),"")</f>
        <v/>
      </c>
      <c r="W20" s="328"/>
      <c r="X20" s="329" t="str">
        <f>IF(AND('Mapa final'!$H$70="Alta",'Mapa final'!$L$70="Moderado"),CONCATENATE("R",'Mapa final'!$A$70),"")</f>
        <v/>
      </c>
      <c r="Y20" s="329"/>
      <c r="Z20" s="329" t="e">
        <f>IF(AND('Mapa final'!#REF!="Alta",'Mapa final'!#REF!="Moderado"),CONCATENATE("R",'Mapa final'!#REF!),"")</f>
        <v>#REF!</v>
      </c>
      <c r="AA20" s="330"/>
      <c r="AB20" s="327" t="str">
        <f>IF(AND('Mapa final'!$H$64="Alta",'Mapa final'!$L$64="Mayor"),CONCATENATE("R",'Mapa final'!$A$64),"")</f>
        <v/>
      </c>
      <c r="AC20" s="328"/>
      <c r="AD20" s="329" t="str">
        <f>IF(AND('Mapa final'!$H$70="Alta",'Mapa final'!$L$70="Mayor"),CONCATENATE("R",'Mapa final'!$A$70),"")</f>
        <v/>
      </c>
      <c r="AE20" s="329"/>
      <c r="AF20" s="329" t="e">
        <f>IF(AND('Mapa final'!#REF!="Alta",'Mapa final'!#REF!="Mayor"),CONCATENATE("R",'Mapa final'!#REF!),"")</f>
        <v>#REF!</v>
      </c>
      <c r="AG20" s="330"/>
      <c r="AH20" s="318" t="str">
        <f>IF(AND('Mapa final'!$H$64="Alta",'Mapa final'!$L$64="Catastrófico"),CONCATENATE("R",'Mapa final'!$A$64),"")</f>
        <v/>
      </c>
      <c r="AI20" s="319"/>
      <c r="AJ20" s="319" t="str">
        <f>IF(AND('Mapa final'!$H$70="Alta",'Mapa final'!$L$70="Catastrófico"),CONCATENATE("R",'Mapa final'!$A$70),"")</f>
        <v/>
      </c>
      <c r="AK20" s="319"/>
      <c r="AL20" s="319" t="e">
        <f>IF(AND('Mapa final'!#REF!="Alta",'Mapa final'!#REF!="Catastrófico"),CONCATENATE("R",'Mapa final'!#REF!),"")</f>
        <v>#REF!</v>
      </c>
      <c r="AM20" s="320"/>
      <c r="AN20" s="70"/>
      <c r="AO20" s="363"/>
      <c r="AP20" s="364"/>
      <c r="AQ20" s="364"/>
      <c r="AR20" s="364"/>
      <c r="AS20" s="364"/>
      <c r="AT20" s="365"/>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row>
    <row r="21" spans="1:80" ht="15.75" customHeight="1" thickBot="1" x14ac:dyDescent="0.3">
      <c r="A21" s="70"/>
      <c r="B21" s="349"/>
      <c r="C21" s="349"/>
      <c r="D21" s="350"/>
      <c r="E21" s="344"/>
      <c r="F21" s="345"/>
      <c r="G21" s="345"/>
      <c r="H21" s="345"/>
      <c r="I21" s="345"/>
      <c r="J21" s="312"/>
      <c r="K21" s="313"/>
      <c r="L21" s="313"/>
      <c r="M21" s="313"/>
      <c r="N21" s="313"/>
      <c r="O21" s="314"/>
      <c r="P21" s="312"/>
      <c r="Q21" s="313"/>
      <c r="R21" s="313"/>
      <c r="S21" s="313"/>
      <c r="T21" s="313"/>
      <c r="U21" s="314"/>
      <c r="V21" s="331"/>
      <c r="W21" s="332"/>
      <c r="X21" s="332"/>
      <c r="Y21" s="332"/>
      <c r="Z21" s="332"/>
      <c r="AA21" s="333"/>
      <c r="AB21" s="331"/>
      <c r="AC21" s="332"/>
      <c r="AD21" s="332"/>
      <c r="AE21" s="332"/>
      <c r="AF21" s="332"/>
      <c r="AG21" s="333"/>
      <c r="AH21" s="321"/>
      <c r="AI21" s="322"/>
      <c r="AJ21" s="322"/>
      <c r="AK21" s="322"/>
      <c r="AL21" s="322"/>
      <c r="AM21" s="323"/>
      <c r="AN21" s="70"/>
      <c r="AO21" s="366"/>
      <c r="AP21" s="367"/>
      <c r="AQ21" s="367"/>
      <c r="AR21" s="367"/>
      <c r="AS21" s="367"/>
      <c r="AT21" s="368"/>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row>
    <row r="22" spans="1:80" x14ac:dyDescent="0.25">
      <c r="A22" s="70"/>
      <c r="B22" s="349"/>
      <c r="C22" s="349"/>
      <c r="D22" s="350"/>
      <c r="E22" s="338" t="s">
        <v>117</v>
      </c>
      <c r="F22" s="339"/>
      <c r="G22" s="339"/>
      <c r="H22" s="339"/>
      <c r="I22" s="340"/>
      <c r="J22" s="315" t="str">
        <f>IF(AND('Mapa final'!$H$10="Media",'Mapa final'!$L$10="Leve"),CONCATENATE("R",'Mapa final'!$A$10),"")</f>
        <v/>
      </c>
      <c r="K22" s="316"/>
      <c r="L22" s="316" t="str">
        <f>IF(AND('Mapa final'!$H$16="Media",'Mapa final'!$L$16="Leve"),CONCATENATE("R",'Mapa final'!$A$16),"")</f>
        <v/>
      </c>
      <c r="M22" s="316"/>
      <c r="N22" s="316" t="str">
        <f>IF(AND('Mapa final'!$H$22="Media",'Mapa final'!$L$22="Leve"),CONCATENATE("R",'Mapa final'!$A$22),"")</f>
        <v/>
      </c>
      <c r="O22" s="317"/>
      <c r="P22" s="315" t="str">
        <f>IF(AND('Mapa final'!$H$10="Media",'Mapa final'!$L$10="Menor"),CONCATENATE("R",'Mapa final'!$A$10),"")</f>
        <v/>
      </c>
      <c r="Q22" s="316"/>
      <c r="R22" s="316" t="str">
        <f>IF(AND('Mapa final'!$H$16="Media",'Mapa final'!$L$16="Menor"),CONCATENATE("R",'Mapa final'!$A$16),"")</f>
        <v/>
      </c>
      <c r="S22" s="316"/>
      <c r="T22" s="316" t="str">
        <f>IF(AND('Mapa final'!$H$22="Media",'Mapa final'!$L$22="Menor"),CONCATENATE("R",'Mapa final'!$A$22),"")</f>
        <v/>
      </c>
      <c r="U22" s="317"/>
      <c r="V22" s="315" t="str">
        <f>IF(AND('Mapa final'!$H$10="Media",'Mapa final'!$L$10="Moderado"),CONCATENATE("R",'Mapa final'!$A$10),"")</f>
        <v/>
      </c>
      <c r="W22" s="316"/>
      <c r="X22" s="316" t="str">
        <f>IF(AND('Mapa final'!$H$16="Media",'Mapa final'!$L$16="Moderado"),CONCATENATE("R",'Mapa final'!$A$16),"")</f>
        <v/>
      </c>
      <c r="Y22" s="316"/>
      <c r="Z22" s="316" t="str">
        <f>IF(AND('Mapa final'!$H$22="Media",'Mapa final'!$L$22="Moderado"),CONCATENATE("R",'Mapa final'!$A$22),"")</f>
        <v>R14</v>
      </c>
      <c r="AA22" s="317"/>
      <c r="AB22" s="334" t="str">
        <f>IF(AND('Mapa final'!$H$10="Media",'Mapa final'!$L$10="Mayor"),CONCATENATE("R",'Mapa final'!$A$10),"")</f>
        <v/>
      </c>
      <c r="AC22" s="335"/>
      <c r="AD22" s="335" t="str">
        <f>IF(AND('Mapa final'!$H$16="Media",'Mapa final'!$L$16="Mayor"),CONCATENATE("R",'Mapa final'!$A$16),"")</f>
        <v/>
      </c>
      <c r="AE22" s="335"/>
      <c r="AF22" s="335" t="str">
        <f>IF(AND('Mapa final'!$H$22="Media",'Mapa final'!$L$22="Mayor"),CONCATENATE("R",'Mapa final'!$A$22),"")</f>
        <v/>
      </c>
      <c r="AG22" s="336"/>
      <c r="AH22" s="324" t="str">
        <f>IF(AND('Mapa final'!$H$10="Media",'Mapa final'!$L$10="Catastrófico"),CONCATENATE("R",'Mapa final'!$A$10),"")</f>
        <v/>
      </c>
      <c r="AI22" s="325"/>
      <c r="AJ22" s="325" t="str">
        <f>IF(AND('Mapa final'!$H$16="Media",'Mapa final'!$L$16="Catastrófico"),CONCATENATE("R",'Mapa final'!$A$16),"")</f>
        <v/>
      </c>
      <c r="AK22" s="325"/>
      <c r="AL22" s="325" t="str">
        <f>IF(AND('Mapa final'!$H$22="Media",'Mapa final'!$L$22="Catastrófico"),CONCATENATE("R",'Mapa final'!$A$22),"")</f>
        <v/>
      </c>
      <c r="AM22" s="326"/>
      <c r="AN22" s="70"/>
      <c r="AO22" s="369" t="s">
        <v>81</v>
      </c>
      <c r="AP22" s="370"/>
      <c r="AQ22" s="370"/>
      <c r="AR22" s="370"/>
      <c r="AS22" s="370"/>
      <c r="AT22" s="371"/>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row>
    <row r="23" spans="1:80" x14ac:dyDescent="0.25">
      <c r="A23" s="70"/>
      <c r="B23" s="349"/>
      <c r="C23" s="349"/>
      <c r="D23" s="350"/>
      <c r="E23" s="341"/>
      <c r="F23" s="342"/>
      <c r="G23" s="342"/>
      <c r="H23" s="342"/>
      <c r="I23" s="343"/>
      <c r="J23" s="309"/>
      <c r="K23" s="310"/>
      <c r="L23" s="310"/>
      <c r="M23" s="310"/>
      <c r="N23" s="310"/>
      <c r="O23" s="311"/>
      <c r="P23" s="309"/>
      <c r="Q23" s="310"/>
      <c r="R23" s="310"/>
      <c r="S23" s="310"/>
      <c r="T23" s="310"/>
      <c r="U23" s="311"/>
      <c r="V23" s="309"/>
      <c r="W23" s="310"/>
      <c r="X23" s="310"/>
      <c r="Y23" s="310"/>
      <c r="Z23" s="310"/>
      <c r="AA23" s="311"/>
      <c r="AB23" s="327"/>
      <c r="AC23" s="328"/>
      <c r="AD23" s="328"/>
      <c r="AE23" s="328"/>
      <c r="AF23" s="328"/>
      <c r="AG23" s="330"/>
      <c r="AH23" s="318"/>
      <c r="AI23" s="319"/>
      <c r="AJ23" s="319"/>
      <c r="AK23" s="319"/>
      <c r="AL23" s="319"/>
      <c r="AM23" s="320"/>
      <c r="AN23" s="70"/>
      <c r="AO23" s="372"/>
      <c r="AP23" s="373"/>
      <c r="AQ23" s="373"/>
      <c r="AR23" s="373"/>
      <c r="AS23" s="373"/>
      <c r="AT23" s="374"/>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row>
    <row r="24" spans="1:80" x14ac:dyDescent="0.25">
      <c r="A24" s="70"/>
      <c r="B24" s="349"/>
      <c r="C24" s="349"/>
      <c r="D24" s="350"/>
      <c r="E24" s="341"/>
      <c r="F24" s="342"/>
      <c r="G24" s="342"/>
      <c r="H24" s="342"/>
      <c r="I24" s="343"/>
      <c r="J24" s="309" t="str">
        <f>IF(AND('Mapa final'!$H$28="Media",'Mapa final'!$L$28="Leve"),CONCATENATE("R",'Mapa final'!$A$28),"")</f>
        <v/>
      </c>
      <c r="K24" s="310"/>
      <c r="L24" s="310" t="str">
        <f>IF(AND('Mapa final'!$H$34="Media",'Mapa final'!$L$34="Leve"),CONCATENATE("R",'Mapa final'!$A$34),"")</f>
        <v/>
      </c>
      <c r="M24" s="310"/>
      <c r="N24" s="310" t="str">
        <f>IF(AND('Mapa final'!$H$40="Media",'Mapa final'!$L$40="Leve"),CONCATENATE("R",'Mapa final'!$A$40),"")</f>
        <v/>
      </c>
      <c r="O24" s="311"/>
      <c r="P24" s="309" t="str">
        <f>IF(AND('Mapa final'!$H$28="Media",'Mapa final'!$L$28="Menor"),CONCATENATE("R",'Mapa final'!$A$28),"")</f>
        <v/>
      </c>
      <c r="Q24" s="310"/>
      <c r="R24" s="310" t="str">
        <f>IF(AND('Mapa final'!$H$34="Media",'Mapa final'!$L$34="Menor"),CONCATENATE("R",'Mapa final'!$A$34),"")</f>
        <v/>
      </c>
      <c r="S24" s="310"/>
      <c r="T24" s="310" t="str">
        <f>IF(AND('Mapa final'!$H$40="Media",'Mapa final'!$L$40="Menor"),CONCATENATE("R",'Mapa final'!$A$40),"")</f>
        <v/>
      </c>
      <c r="U24" s="311"/>
      <c r="V24" s="309" t="str">
        <f>IF(AND('Mapa final'!$H$28="Media",'Mapa final'!$L$28="Moderado"),CONCATENATE("R",'Mapa final'!$A$28),"")</f>
        <v/>
      </c>
      <c r="W24" s="310"/>
      <c r="X24" s="310" t="str">
        <f>IF(AND('Mapa final'!$H$34="Media",'Mapa final'!$L$34="Moderado"),CONCATENATE("R",'Mapa final'!$A$34),"")</f>
        <v/>
      </c>
      <c r="Y24" s="310"/>
      <c r="Z24" s="310" t="str">
        <f>IF(AND('Mapa final'!$H$40="Media",'Mapa final'!$L$40="Moderado"),CONCATENATE("R",'Mapa final'!$A$40),"")</f>
        <v/>
      </c>
      <c r="AA24" s="311"/>
      <c r="AB24" s="327" t="str">
        <f>IF(AND('Mapa final'!$H$28="Media",'Mapa final'!$L$28="Mayor"),CONCATENATE("R",'Mapa final'!$A$28),"")</f>
        <v/>
      </c>
      <c r="AC24" s="328"/>
      <c r="AD24" s="329" t="str">
        <f>IF(AND('Mapa final'!$H$34="Media",'Mapa final'!$L$34="Mayor"),CONCATENATE("R",'Mapa final'!$A$34),"")</f>
        <v/>
      </c>
      <c r="AE24" s="329"/>
      <c r="AF24" s="329" t="str">
        <f>IF(AND('Mapa final'!$H$40="Media",'Mapa final'!$L$40="Mayor"),CONCATENATE("R",'Mapa final'!$A$40),"")</f>
        <v/>
      </c>
      <c r="AG24" s="330"/>
      <c r="AH24" s="318" t="str">
        <f>IF(AND('Mapa final'!$H$28="Media",'Mapa final'!$L$28="Catastrófico"),CONCATENATE("R",'Mapa final'!$A$28),"")</f>
        <v/>
      </c>
      <c r="AI24" s="319"/>
      <c r="AJ24" s="319" t="str">
        <f>IF(AND('Mapa final'!$H$34="Media",'Mapa final'!$L$34="Catastrófico"),CONCATENATE("R",'Mapa final'!$A$34),"")</f>
        <v/>
      </c>
      <c r="AK24" s="319"/>
      <c r="AL24" s="319" t="str">
        <f>IF(AND('Mapa final'!$H$40="Media",'Mapa final'!$L$40="Catastrófico"),CONCATENATE("R",'Mapa final'!$A$40),"")</f>
        <v/>
      </c>
      <c r="AM24" s="320"/>
      <c r="AN24" s="70"/>
      <c r="AO24" s="372"/>
      <c r="AP24" s="373"/>
      <c r="AQ24" s="373"/>
      <c r="AR24" s="373"/>
      <c r="AS24" s="373"/>
      <c r="AT24" s="374"/>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row>
    <row r="25" spans="1:80" x14ac:dyDescent="0.25">
      <c r="A25" s="70"/>
      <c r="B25" s="349"/>
      <c r="C25" s="349"/>
      <c r="D25" s="350"/>
      <c r="E25" s="341"/>
      <c r="F25" s="342"/>
      <c r="G25" s="342"/>
      <c r="H25" s="342"/>
      <c r="I25" s="343"/>
      <c r="J25" s="309"/>
      <c r="K25" s="310"/>
      <c r="L25" s="310"/>
      <c r="M25" s="310"/>
      <c r="N25" s="310"/>
      <c r="O25" s="311"/>
      <c r="P25" s="309"/>
      <c r="Q25" s="310"/>
      <c r="R25" s="310"/>
      <c r="S25" s="310"/>
      <c r="T25" s="310"/>
      <c r="U25" s="311"/>
      <c r="V25" s="309"/>
      <c r="W25" s="310"/>
      <c r="X25" s="310"/>
      <c r="Y25" s="310"/>
      <c r="Z25" s="310"/>
      <c r="AA25" s="311"/>
      <c r="AB25" s="327"/>
      <c r="AC25" s="328"/>
      <c r="AD25" s="329"/>
      <c r="AE25" s="329"/>
      <c r="AF25" s="329"/>
      <c r="AG25" s="330"/>
      <c r="AH25" s="318"/>
      <c r="AI25" s="319"/>
      <c r="AJ25" s="319"/>
      <c r="AK25" s="319"/>
      <c r="AL25" s="319"/>
      <c r="AM25" s="320"/>
      <c r="AN25" s="70"/>
      <c r="AO25" s="372"/>
      <c r="AP25" s="373"/>
      <c r="AQ25" s="373"/>
      <c r="AR25" s="373"/>
      <c r="AS25" s="373"/>
      <c r="AT25" s="374"/>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row>
    <row r="26" spans="1:80" x14ac:dyDescent="0.25">
      <c r="A26" s="70"/>
      <c r="B26" s="349"/>
      <c r="C26" s="349"/>
      <c r="D26" s="350"/>
      <c r="E26" s="341"/>
      <c r="F26" s="342"/>
      <c r="G26" s="342"/>
      <c r="H26" s="342"/>
      <c r="I26" s="343"/>
      <c r="J26" s="309" t="str">
        <f>IF(AND('Mapa final'!$H$46="Media",'Mapa final'!$L$46="Leve"),CONCATENATE("R",'Mapa final'!$A$46),"")</f>
        <v/>
      </c>
      <c r="K26" s="310"/>
      <c r="L26" s="310" t="str">
        <f>IF(AND('Mapa final'!$H$52="Media",'Mapa final'!$L$52="Leve"),CONCATENATE("R",'Mapa final'!$A$52),"")</f>
        <v/>
      </c>
      <c r="M26" s="310"/>
      <c r="N26" s="310" t="str">
        <f>IF(AND('Mapa final'!$H$58="Media",'Mapa final'!$L$58="Leve"),CONCATENATE("R",'Mapa final'!$A$58),"")</f>
        <v/>
      </c>
      <c r="O26" s="311"/>
      <c r="P26" s="309" t="str">
        <f>IF(AND('Mapa final'!$H$46="Media",'Mapa final'!$L$46="Menor"),CONCATENATE("R",'Mapa final'!$A$46),"")</f>
        <v/>
      </c>
      <c r="Q26" s="310"/>
      <c r="R26" s="310" t="str">
        <f>IF(AND('Mapa final'!$H$52="Media",'Mapa final'!$L$52="Menor"),CONCATENATE("R",'Mapa final'!$A$52),"")</f>
        <v/>
      </c>
      <c r="S26" s="310"/>
      <c r="T26" s="310" t="str">
        <f>IF(AND('Mapa final'!$H$58="Media",'Mapa final'!$L$58="Menor"),CONCATENATE("R",'Mapa final'!$A$58),"")</f>
        <v/>
      </c>
      <c r="U26" s="311"/>
      <c r="V26" s="309" t="str">
        <f>IF(AND('Mapa final'!$H$46="Media",'Mapa final'!$L$46="Moderado"),CONCATENATE("R",'Mapa final'!$A$46),"")</f>
        <v/>
      </c>
      <c r="W26" s="310"/>
      <c r="X26" s="310" t="str">
        <f>IF(AND('Mapa final'!$H$52="Media",'Mapa final'!$L$52="Moderado"),CONCATENATE("R",'Mapa final'!$A$52),"")</f>
        <v/>
      </c>
      <c r="Y26" s="310"/>
      <c r="Z26" s="310" t="str">
        <f>IF(AND('Mapa final'!$H$58="Media",'Mapa final'!$L$58="Moderado"),CONCATENATE("R",'Mapa final'!$A$58),"")</f>
        <v/>
      </c>
      <c r="AA26" s="311"/>
      <c r="AB26" s="327" t="str">
        <f>IF(AND('Mapa final'!$H$46="Media",'Mapa final'!$L$46="Mayor"),CONCATENATE("R",'Mapa final'!$A$46),"")</f>
        <v/>
      </c>
      <c r="AC26" s="328"/>
      <c r="AD26" s="329" t="str">
        <f>IF(AND('Mapa final'!$H$52="Media",'Mapa final'!$L$52="Mayor"),CONCATENATE("R",'Mapa final'!$A$52),"")</f>
        <v/>
      </c>
      <c r="AE26" s="329"/>
      <c r="AF26" s="329" t="str">
        <f>IF(AND('Mapa final'!$H$58="Media",'Mapa final'!$L$58="Mayor"),CONCATENATE("R",'Mapa final'!$A$58),"")</f>
        <v/>
      </c>
      <c r="AG26" s="330"/>
      <c r="AH26" s="318" t="str">
        <f>IF(AND('Mapa final'!$H$46="Media",'Mapa final'!$L$46="Catastrófico"),CONCATENATE("R",'Mapa final'!$A$46),"")</f>
        <v/>
      </c>
      <c r="AI26" s="319"/>
      <c r="AJ26" s="319" t="str">
        <f>IF(AND('Mapa final'!$H$52="Media",'Mapa final'!$L$52="Catastrófico"),CONCATENATE("R",'Mapa final'!$A$52),"")</f>
        <v/>
      </c>
      <c r="AK26" s="319"/>
      <c r="AL26" s="319" t="str">
        <f>IF(AND('Mapa final'!$H$58="Media",'Mapa final'!$L$58="Catastrófico"),CONCATENATE("R",'Mapa final'!$A$58),"")</f>
        <v/>
      </c>
      <c r="AM26" s="320"/>
      <c r="AN26" s="70"/>
      <c r="AO26" s="372"/>
      <c r="AP26" s="373"/>
      <c r="AQ26" s="373"/>
      <c r="AR26" s="373"/>
      <c r="AS26" s="373"/>
      <c r="AT26" s="374"/>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row>
    <row r="27" spans="1:80" x14ac:dyDescent="0.25">
      <c r="A27" s="70"/>
      <c r="B27" s="349"/>
      <c r="C27" s="349"/>
      <c r="D27" s="350"/>
      <c r="E27" s="341"/>
      <c r="F27" s="342"/>
      <c r="G27" s="342"/>
      <c r="H27" s="342"/>
      <c r="I27" s="343"/>
      <c r="J27" s="309"/>
      <c r="K27" s="310"/>
      <c r="L27" s="310"/>
      <c r="M27" s="310"/>
      <c r="N27" s="310"/>
      <c r="O27" s="311"/>
      <c r="P27" s="309"/>
      <c r="Q27" s="310"/>
      <c r="R27" s="310"/>
      <c r="S27" s="310"/>
      <c r="T27" s="310"/>
      <c r="U27" s="311"/>
      <c r="V27" s="309"/>
      <c r="W27" s="310"/>
      <c r="X27" s="310"/>
      <c r="Y27" s="310"/>
      <c r="Z27" s="310"/>
      <c r="AA27" s="311"/>
      <c r="AB27" s="327"/>
      <c r="AC27" s="328"/>
      <c r="AD27" s="329"/>
      <c r="AE27" s="329"/>
      <c r="AF27" s="329"/>
      <c r="AG27" s="330"/>
      <c r="AH27" s="318"/>
      <c r="AI27" s="319"/>
      <c r="AJ27" s="319"/>
      <c r="AK27" s="319"/>
      <c r="AL27" s="319"/>
      <c r="AM27" s="320"/>
      <c r="AN27" s="70"/>
      <c r="AO27" s="372"/>
      <c r="AP27" s="373"/>
      <c r="AQ27" s="373"/>
      <c r="AR27" s="373"/>
      <c r="AS27" s="373"/>
      <c r="AT27" s="374"/>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row>
    <row r="28" spans="1:80" x14ac:dyDescent="0.25">
      <c r="A28" s="70"/>
      <c r="B28" s="349"/>
      <c r="C28" s="349"/>
      <c r="D28" s="350"/>
      <c r="E28" s="341"/>
      <c r="F28" s="342"/>
      <c r="G28" s="342"/>
      <c r="H28" s="342"/>
      <c r="I28" s="343"/>
      <c r="J28" s="309" t="str">
        <f>IF(AND('Mapa final'!$H$64="Media",'Mapa final'!$L$64="Leve"),CONCATENATE("R",'Mapa final'!$A$64),"")</f>
        <v/>
      </c>
      <c r="K28" s="310"/>
      <c r="L28" s="310" t="str">
        <f>IF(AND('Mapa final'!$H$70="Media",'Mapa final'!$L$70="Leve"),CONCATENATE("R",'Mapa final'!$A$70),"")</f>
        <v/>
      </c>
      <c r="M28" s="310"/>
      <c r="N28" s="310" t="e">
        <f>IF(AND('Mapa final'!#REF!="Media",'Mapa final'!#REF!="Leve"),CONCATENATE("R",'Mapa final'!#REF!),"")</f>
        <v>#REF!</v>
      </c>
      <c r="O28" s="311"/>
      <c r="P28" s="309" t="str">
        <f>IF(AND('Mapa final'!$H$64="Media",'Mapa final'!$L$64="Menor"),CONCATENATE("R",'Mapa final'!$A$64),"")</f>
        <v/>
      </c>
      <c r="Q28" s="310"/>
      <c r="R28" s="310" t="str">
        <f>IF(AND('Mapa final'!$H$70="Media",'Mapa final'!$L$70="Menor"),CONCATENATE("R",'Mapa final'!$A$70),"")</f>
        <v/>
      </c>
      <c r="S28" s="310"/>
      <c r="T28" s="310" t="e">
        <f>IF(AND('Mapa final'!#REF!="Media",'Mapa final'!#REF!="Menor"),CONCATENATE("R",'Mapa final'!#REF!),"")</f>
        <v>#REF!</v>
      </c>
      <c r="U28" s="311"/>
      <c r="V28" s="309" t="str">
        <f>IF(AND('Mapa final'!$H$64="Media",'Mapa final'!$L$64="Moderado"),CONCATENATE("R",'Mapa final'!$A$64),"")</f>
        <v/>
      </c>
      <c r="W28" s="310"/>
      <c r="X28" s="310" t="str">
        <f>IF(AND('Mapa final'!$H$70="Media",'Mapa final'!$L$70="Moderado"),CONCATENATE("R",'Mapa final'!$A$70),"")</f>
        <v/>
      </c>
      <c r="Y28" s="310"/>
      <c r="Z28" s="310" t="e">
        <f>IF(AND('Mapa final'!#REF!="Media",'Mapa final'!#REF!="Moderado"),CONCATENATE("R",'Mapa final'!#REF!),"")</f>
        <v>#REF!</v>
      </c>
      <c r="AA28" s="311"/>
      <c r="AB28" s="327" t="str">
        <f>IF(AND('Mapa final'!$H$64="Media",'Mapa final'!$L$64="Mayor"),CONCATENATE("R",'Mapa final'!$A$64),"")</f>
        <v/>
      </c>
      <c r="AC28" s="328"/>
      <c r="AD28" s="329" t="str">
        <f>IF(AND('Mapa final'!$H$70="Media",'Mapa final'!$L$70="Mayor"),CONCATENATE("R",'Mapa final'!$A$70),"")</f>
        <v/>
      </c>
      <c r="AE28" s="329"/>
      <c r="AF28" s="329" t="e">
        <f>IF(AND('Mapa final'!#REF!="Media",'Mapa final'!#REF!="Mayor"),CONCATENATE("R",'Mapa final'!#REF!),"")</f>
        <v>#REF!</v>
      </c>
      <c r="AG28" s="330"/>
      <c r="AH28" s="318" t="str">
        <f>IF(AND('Mapa final'!$H$64="Media",'Mapa final'!$L$64="Catastrófico"),CONCATENATE("R",'Mapa final'!$A$64),"")</f>
        <v/>
      </c>
      <c r="AI28" s="319"/>
      <c r="AJ28" s="319" t="str">
        <f>IF(AND('Mapa final'!$H$70="Media",'Mapa final'!$L$70="Catastrófico"),CONCATENATE("R",'Mapa final'!$A$70),"")</f>
        <v/>
      </c>
      <c r="AK28" s="319"/>
      <c r="AL28" s="319" t="e">
        <f>IF(AND('Mapa final'!#REF!="Media",'Mapa final'!#REF!="Catastrófico"),CONCATENATE("R",'Mapa final'!#REF!),"")</f>
        <v>#REF!</v>
      </c>
      <c r="AM28" s="320"/>
      <c r="AN28" s="70"/>
      <c r="AO28" s="372"/>
      <c r="AP28" s="373"/>
      <c r="AQ28" s="373"/>
      <c r="AR28" s="373"/>
      <c r="AS28" s="373"/>
      <c r="AT28" s="374"/>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row>
    <row r="29" spans="1:80" ht="15.75" thickBot="1" x14ac:dyDescent="0.3">
      <c r="A29" s="70"/>
      <c r="B29" s="349"/>
      <c r="C29" s="349"/>
      <c r="D29" s="350"/>
      <c r="E29" s="344"/>
      <c r="F29" s="345"/>
      <c r="G29" s="345"/>
      <c r="H29" s="345"/>
      <c r="I29" s="346"/>
      <c r="J29" s="309"/>
      <c r="K29" s="310"/>
      <c r="L29" s="310"/>
      <c r="M29" s="310"/>
      <c r="N29" s="310"/>
      <c r="O29" s="311"/>
      <c r="P29" s="312"/>
      <c r="Q29" s="313"/>
      <c r="R29" s="313"/>
      <c r="S29" s="313"/>
      <c r="T29" s="313"/>
      <c r="U29" s="314"/>
      <c r="V29" s="312"/>
      <c r="W29" s="313"/>
      <c r="X29" s="313"/>
      <c r="Y29" s="313"/>
      <c r="Z29" s="313"/>
      <c r="AA29" s="314"/>
      <c r="AB29" s="331"/>
      <c r="AC29" s="332"/>
      <c r="AD29" s="332"/>
      <c r="AE29" s="332"/>
      <c r="AF29" s="332"/>
      <c r="AG29" s="333"/>
      <c r="AH29" s="321"/>
      <c r="AI29" s="322"/>
      <c r="AJ29" s="322"/>
      <c r="AK29" s="322"/>
      <c r="AL29" s="322"/>
      <c r="AM29" s="323"/>
      <c r="AN29" s="70"/>
      <c r="AO29" s="375"/>
      <c r="AP29" s="376"/>
      <c r="AQ29" s="376"/>
      <c r="AR29" s="376"/>
      <c r="AS29" s="376"/>
      <c r="AT29" s="377"/>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row>
    <row r="30" spans="1:80" x14ac:dyDescent="0.25">
      <c r="A30" s="70"/>
      <c r="B30" s="349"/>
      <c r="C30" s="349"/>
      <c r="D30" s="350"/>
      <c r="E30" s="338" t="s">
        <v>114</v>
      </c>
      <c r="F30" s="339"/>
      <c r="G30" s="339"/>
      <c r="H30" s="339"/>
      <c r="I30" s="339"/>
      <c r="J30" s="306" t="str">
        <f>IF(AND('Mapa final'!$H$10="Baja",'Mapa final'!$L$10="Leve"),CONCATENATE("R",'Mapa final'!$A$10),"")</f>
        <v/>
      </c>
      <c r="K30" s="307"/>
      <c r="L30" s="307" t="str">
        <f>IF(AND('Mapa final'!$H$16="Baja",'Mapa final'!$L$16="Leve"),CONCATENATE("R",'Mapa final'!$A$16),"")</f>
        <v/>
      </c>
      <c r="M30" s="307"/>
      <c r="N30" s="307" t="str">
        <f>IF(AND('Mapa final'!$H$22="Baja",'Mapa final'!$L$22="Leve"),CONCATENATE("R",'Mapa final'!$A$22),"")</f>
        <v/>
      </c>
      <c r="O30" s="308"/>
      <c r="P30" s="316" t="str">
        <f>IF(AND('Mapa final'!$H$10="Baja",'Mapa final'!$L$10="Menor"),CONCATENATE("R",'Mapa final'!$A$10),"")</f>
        <v/>
      </c>
      <c r="Q30" s="316"/>
      <c r="R30" s="316" t="str">
        <f>IF(AND('Mapa final'!$H$16="Baja",'Mapa final'!$L$16="Menor"),CONCATENATE("R",'Mapa final'!$A$16),"")</f>
        <v/>
      </c>
      <c r="S30" s="316"/>
      <c r="T30" s="316" t="str">
        <f>IF(AND('Mapa final'!$H$22="Baja",'Mapa final'!$L$22="Menor"),CONCATENATE("R",'Mapa final'!$A$22),"")</f>
        <v/>
      </c>
      <c r="U30" s="317"/>
      <c r="V30" s="315" t="str">
        <f>IF(AND('Mapa final'!$H$10="Baja",'Mapa final'!$L$10="Moderado"),CONCATENATE("R",'Mapa final'!$A$10),"")</f>
        <v>R12</v>
      </c>
      <c r="W30" s="316"/>
      <c r="X30" s="316" t="str">
        <f>IF(AND('Mapa final'!$H$16="Baja",'Mapa final'!$L$16="Moderado"),CONCATENATE("R",'Mapa final'!$A$16),"")</f>
        <v/>
      </c>
      <c r="Y30" s="316"/>
      <c r="Z30" s="316" t="str">
        <f>IF(AND('Mapa final'!$H$22="Baja",'Mapa final'!$L$22="Moderado"),CONCATENATE("R",'Mapa final'!$A$22),"")</f>
        <v/>
      </c>
      <c r="AA30" s="317"/>
      <c r="AB30" s="334" t="str">
        <f>IF(AND('Mapa final'!$H$10="Baja",'Mapa final'!$L$10="Mayor"),CONCATENATE("R",'Mapa final'!$A$10),"")</f>
        <v/>
      </c>
      <c r="AC30" s="335"/>
      <c r="AD30" s="335" t="str">
        <f>IF(AND('Mapa final'!$H$16="Baja",'Mapa final'!$L$16="Mayor"),CONCATENATE("R",'Mapa final'!$A$16),"")</f>
        <v>R13</v>
      </c>
      <c r="AE30" s="335"/>
      <c r="AF30" s="335" t="str">
        <f>IF(AND('Mapa final'!$H$22="Baja",'Mapa final'!$L$22="Mayor"),CONCATENATE("R",'Mapa final'!$A$22),"")</f>
        <v/>
      </c>
      <c r="AG30" s="336"/>
      <c r="AH30" s="324" t="str">
        <f>IF(AND('Mapa final'!$H$10="Baja",'Mapa final'!$L$10="Catastrófico"),CONCATENATE("R",'Mapa final'!$A$10),"")</f>
        <v/>
      </c>
      <c r="AI30" s="325"/>
      <c r="AJ30" s="325" t="str">
        <f>IF(AND('Mapa final'!$H$16="Baja",'Mapa final'!$L$16="Catastrófico"),CONCATENATE("R",'Mapa final'!$A$16),"")</f>
        <v/>
      </c>
      <c r="AK30" s="325"/>
      <c r="AL30" s="325" t="str">
        <f>IF(AND('Mapa final'!$H$22="Baja",'Mapa final'!$L$22="Catastrófico"),CONCATENATE("R",'Mapa final'!$A$22),"")</f>
        <v/>
      </c>
      <c r="AM30" s="326"/>
      <c r="AN30" s="70"/>
      <c r="AO30" s="378" t="s">
        <v>82</v>
      </c>
      <c r="AP30" s="379"/>
      <c r="AQ30" s="379"/>
      <c r="AR30" s="379"/>
      <c r="AS30" s="379"/>
      <c r="AT30" s="38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row>
    <row r="31" spans="1:80" x14ac:dyDescent="0.25">
      <c r="A31" s="70"/>
      <c r="B31" s="349"/>
      <c r="C31" s="349"/>
      <c r="D31" s="350"/>
      <c r="E31" s="341"/>
      <c r="F31" s="342"/>
      <c r="G31" s="342"/>
      <c r="H31" s="342"/>
      <c r="I31" s="347"/>
      <c r="J31" s="300"/>
      <c r="K31" s="301"/>
      <c r="L31" s="301"/>
      <c r="M31" s="301"/>
      <c r="N31" s="301"/>
      <c r="O31" s="302"/>
      <c r="P31" s="310"/>
      <c r="Q31" s="310"/>
      <c r="R31" s="310"/>
      <c r="S31" s="310"/>
      <c r="T31" s="310"/>
      <c r="U31" s="311"/>
      <c r="V31" s="309"/>
      <c r="W31" s="310"/>
      <c r="X31" s="310"/>
      <c r="Y31" s="310"/>
      <c r="Z31" s="310"/>
      <c r="AA31" s="311"/>
      <c r="AB31" s="327"/>
      <c r="AC31" s="328"/>
      <c r="AD31" s="328"/>
      <c r="AE31" s="328"/>
      <c r="AF31" s="328"/>
      <c r="AG31" s="330"/>
      <c r="AH31" s="318"/>
      <c r="AI31" s="319"/>
      <c r="AJ31" s="319"/>
      <c r="AK31" s="319"/>
      <c r="AL31" s="319"/>
      <c r="AM31" s="320"/>
      <c r="AN31" s="70"/>
      <c r="AO31" s="381"/>
      <c r="AP31" s="382"/>
      <c r="AQ31" s="382"/>
      <c r="AR31" s="382"/>
      <c r="AS31" s="382"/>
      <c r="AT31" s="383"/>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row>
    <row r="32" spans="1:80" x14ac:dyDescent="0.25">
      <c r="A32" s="70"/>
      <c r="B32" s="349"/>
      <c r="C32" s="349"/>
      <c r="D32" s="350"/>
      <c r="E32" s="341"/>
      <c r="F32" s="342"/>
      <c r="G32" s="342"/>
      <c r="H32" s="342"/>
      <c r="I32" s="347"/>
      <c r="J32" s="300" t="str">
        <f>IF(AND('Mapa final'!$H$28="Baja",'Mapa final'!$L$28="Leve"),CONCATENATE("R",'Mapa final'!$A$28),"")</f>
        <v/>
      </c>
      <c r="K32" s="301"/>
      <c r="L32" s="301" t="str">
        <f>IF(AND('Mapa final'!$H$34="Baja",'Mapa final'!$L$34="Leve"),CONCATENATE("R",'Mapa final'!$A$34),"")</f>
        <v/>
      </c>
      <c r="M32" s="301"/>
      <c r="N32" s="301" t="str">
        <f>IF(AND('Mapa final'!$H$40="Baja",'Mapa final'!$L$40="Leve"),CONCATENATE("R",'Mapa final'!$A$40),"")</f>
        <v/>
      </c>
      <c r="O32" s="302"/>
      <c r="P32" s="310" t="str">
        <f>IF(AND('Mapa final'!$H$28="Baja",'Mapa final'!$L$28="Menor"),CONCATENATE("R",'Mapa final'!$A$28),"")</f>
        <v>R15</v>
      </c>
      <c r="Q32" s="310"/>
      <c r="R32" s="310" t="str">
        <f>IF(AND('Mapa final'!$H$34="Baja",'Mapa final'!$L$34="Menor"),CONCATENATE("R",'Mapa final'!$A$34),"")</f>
        <v>R16</v>
      </c>
      <c r="S32" s="310"/>
      <c r="T32" s="310" t="str">
        <f>IF(AND('Mapa final'!$H$40="Baja",'Mapa final'!$L$40="Menor"),CONCATENATE("R",'Mapa final'!$A$40),"")</f>
        <v/>
      </c>
      <c r="U32" s="311"/>
      <c r="V32" s="309" t="str">
        <f>IF(AND('Mapa final'!$H$28="Baja",'Mapa final'!$L$28="Moderado"),CONCATENATE("R",'Mapa final'!$A$28),"")</f>
        <v/>
      </c>
      <c r="W32" s="310"/>
      <c r="X32" s="310" t="str">
        <f>IF(AND('Mapa final'!$H$34="Baja",'Mapa final'!$L$34="Moderado"),CONCATENATE("R",'Mapa final'!$A$34),"")</f>
        <v/>
      </c>
      <c r="Y32" s="310"/>
      <c r="Z32" s="310" t="str">
        <f>IF(AND('Mapa final'!$H$40="Baja",'Mapa final'!$L$40="Moderado"),CONCATENATE("R",'Mapa final'!$A$40),"")</f>
        <v>R17</v>
      </c>
      <c r="AA32" s="311"/>
      <c r="AB32" s="327" t="str">
        <f>IF(AND('Mapa final'!$H$28="Baja",'Mapa final'!$L$28="Mayor"),CONCATENATE("R",'Mapa final'!$A$28),"")</f>
        <v/>
      </c>
      <c r="AC32" s="328"/>
      <c r="AD32" s="329" t="str">
        <f>IF(AND('Mapa final'!$H$34="Baja",'Mapa final'!$L$34="Mayor"),CONCATENATE("R",'Mapa final'!$A$34),"")</f>
        <v/>
      </c>
      <c r="AE32" s="329"/>
      <c r="AF32" s="329" t="str">
        <f>IF(AND('Mapa final'!$H$40="Baja",'Mapa final'!$L$40="Mayor"),CONCATENATE("R",'Mapa final'!$A$40),"")</f>
        <v/>
      </c>
      <c r="AG32" s="330"/>
      <c r="AH32" s="318" t="str">
        <f>IF(AND('Mapa final'!$H$28="Baja",'Mapa final'!$L$28="Catastrófico"),CONCATENATE("R",'Mapa final'!$A$28),"")</f>
        <v/>
      </c>
      <c r="AI32" s="319"/>
      <c r="AJ32" s="319" t="str">
        <f>IF(AND('Mapa final'!$H$34="Baja",'Mapa final'!$L$34="Catastrófico"),CONCATENATE("R",'Mapa final'!$A$34),"")</f>
        <v/>
      </c>
      <c r="AK32" s="319"/>
      <c r="AL32" s="319" t="str">
        <f>IF(AND('Mapa final'!$H$40="Baja",'Mapa final'!$L$40="Catastrófico"),CONCATENATE("R",'Mapa final'!$A$40),"")</f>
        <v/>
      </c>
      <c r="AM32" s="320"/>
      <c r="AN32" s="70"/>
      <c r="AO32" s="381"/>
      <c r="AP32" s="382"/>
      <c r="AQ32" s="382"/>
      <c r="AR32" s="382"/>
      <c r="AS32" s="382"/>
      <c r="AT32" s="383"/>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row>
    <row r="33" spans="1:80" x14ac:dyDescent="0.25">
      <c r="A33" s="70"/>
      <c r="B33" s="349"/>
      <c r="C33" s="349"/>
      <c r="D33" s="350"/>
      <c r="E33" s="341"/>
      <c r="F33" s="342"/>
      <c r="G33" s="342"/>
      <c r="H33" s="342"/>
      <c r="I33" s="347"/>
      <c r="J33" s="300"/>
      <c r="K33" s="301"/>
      <c r="L33" s="301"/>
      <c r="M33" s="301"/>
      <c r="N33" s="301"/>
      <c r="O33" s="302"/>
      <c r="P33" s="310"/>
      <c r="Q33" s="310"/>
      <c r="R33" s="310"/>
      <c r="S33" s="310"/>
      <c r="T33" s="310"/>
      <c r="U33" s="311"/>
      <c r="V33" s="309"/>
      <c r="W33" s="310"/>
      <c r="X33" s="310"/>
      <c r="Y33" s="310"/>
      <c r="Z33" s="310"/>
      <c r="AA33" s="311"/>
      <c r="AB33" s="327"/>
      <c r="AC33" s="328"/>
      <c r="AD33" s="329"/>
      <c r="AE33" s="329"/>
      <c r="AF33" s="329"/>
      <c r="AG33" s="330"/>
      <c r="AH33" s="318"/>
      <c r="AI33" s="319"/>
      <c r="AJ33" s="319"/>
      <c r="AK33" s="319"/>
      <c r="AL33" s="319"/>
      <c r="AM33" s="320"/>
      <c r="AN33" s="70"/>
      <c r="AO33" s="381"/>
      <c r="AP33" s="382"/>
      <c r="AQ33" s="382"/>
      <c r="AR33" s="382"/>
      <c r="AS33" s="382"/>
      <c r="AT33" s="383"/>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row>
    <row r="34" spans="1:80" x14ac:dyDescent="0.25">
      <c r="A34" s="70"/>
      <c r="B34" s="349"/>
      <c r="C34" s="349"/>
      <c r="D34" s="350"/>
      <c r="E34" s="341"/>
      <c r="F34" s="342"/>
      <c r="G34" s="342"/>
      <c r="H34" s="342"/>
      <c r="I34" s="347"/>
      <c r="J34" s="300" t="str">
        <f>IF(AND('Mapa final'!$H$46="Baja",'Mapa final'!$L$46="Leve"),CONCATENATE("R",'Mapa final'!$A$46),"")</f>
        <v/>
      </c>
      <c r="K34" s="301"/>
      <c r="L34" s="301" t="str">
        <f>IF(AND('Mapa final'!$H$52="Baja",'Mapa final'!$L$52="Leve"),CONCATENATE("R",'Mapa final'!$A$52),"")</f>
        <v/>
      </c>
      <c r="M34" s="301"/>
      <c r="N34" s="301" t="str">
        <f>IF(AND('Mapa final'!$H$58="Baja",'Mapa final'!$L$58="Leve"),CONCATENATE("R",'Mapa final'!$A$58),"")</f>
        <v/>
      </c>
      <c r="O34" s="302"/>
      <c r="P34" s="310" t="str">
        <f>IF(AND('Mapa final'!$H$46="Baja",'Mapa final'!$L$46="Menor"),CONCATENATE("R",'Mapa final'!$A$46),"")</f>
        <v/>
      </c>
      <c r="Q34" s="310"/>
      <c r="R34" s="310" t="str">
        <f>IF(AND('Mapa final'!$H$52="Baja",'Mapa final'!$L$52="Menor"),CONCATENATE("R",'Mapa final'!$A$52),"")</f>
        <v/>
      </c>
      <c r="S34" s="310"/>
      <c r="T34" s="310" t="str">
        <f>IF(AND('Mapa final'!$H$58="Baja",'Mapa final'!$L$58="Menor"),CONCATENATE("R",'Mapa final'!$A$58),"")</f>
        <v/>
      </c>
      <c r="U34" s="311"/>
      <c r="V34" s="309" t="str">
        <f>IF(AND('Mapa final'!$H$46="Baja",'Mapa final'!$L$46="Moderado"),CONCATENATE("R",'Mapa final'!$A$46),"")</f>
        <v/>
      </c>
      <c r="W34" s="310"/>
      <c r="X34" s="310" t="str">
        <f>IF(AND('Mapa final'!$H$52="Baja",'Mapa final'!$L$52="Moderado"),CONCATENATE("R",'Mapa final'!$A$52),"")</f>
        <v/>
      </c>
      <c r="Y34" s="310"/>
      <c r="Z34" s="310" t="str">
        <f>IF(AND('Mapa final'!$H$58="Baja",'Mapa final'!$L$58="Moderado"),CONCATENATE("R",'Mapa final'!$A$58),"")</f>
        <v/>
      </c>
      <c r="AA34" s="311"/>
      <c r="AB34" s="327" t="str">
        <f>IF(AND('Mapa final'!$H$46="Baja",'Mapa final'!$L$46="Mayor"),CONCATENATE("R",'Mapa final'!$A$46),"")</f>
        <v/>
      </c>
      <c r="AC34" s="328"/>
      <c r="AD34" s="329" t="str">
        <f>IF(AND('Mapa final'!$H$52="Baja",'Mapa final'!$L$52="Mayor"),CONCATENATE("R",'Mapa final'!$A$52),"")</f>
        <v/>
      </c>
      <c r="AE34" s="329"/>
      <c r="AF34" s="329" t="str">
        <f>IF(AND('Mapa final'!$H$58="Baja",'Mapa final'!$L$58="Mayor"),CONCATENATE("R",'Mapa final'!$A$58),"")</f>
        <v/>
      </c>
      <c r="AG34" s="330"/>
      <c r="AH34" s="318" t="str">
        <f>IF(AND('Mapa final'!$H$46="Baja",'Mapa final'!$L$46="Catastrófico"),CONCATENATE("R",'Mapa final'!$A$46),"")</f>
        <v/>
      </c>
      <c r="AI34" s="319"/>
      <c r="AJ34" s="319" t="str">
        <f>IF(AND('Mapa final'!$H$52="Baja",'Mapa final'!$L$52="Catastrófico"),CONCATENATE("R",'Mapa final'!$A$52),"")</f>
        <v/>
      </c>
      <c r="AK34" s="319"/>
      <c r="AL34" s="319" t="str">
        <f>IF(AND('Mapa final'!$H$58="Baja",'Mapa final'!$L$58="Catastrófico"),CONCATENATE("R",'Mapa final'!$A$58),"")</f>
        <v/>
      </c>
      <c r="AM34" s="320"/>
      <c r="AN34" s="70"/>
      <c r="AO34" s="381"/>
      <c r="AP34" s="382"/>
      <c r="AQ34" s="382"/>
      <c r="AR34" s="382"/>
      <c r="AS34" s="382"/>
      <c r="AT34" s="383"/>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row>
    <row r="35" spans="1:80" x14ac:dyDescent="0.25">
      <c r="A35" s="70"/>
      <c r="B35" s="349"/>
      <c r="C35" s="349"/>
      <c r="D35" s="350"/>
      <c r="E35" s="341"/>
      <c r="F35" s="342"/>
      <c r="G35" s="342"/>
      <c r="H35" s="342"/>
      <c r="I35" s="347"/>
      <c r="J35" s="300"/>
      <c r="K35" s="301"/>
      <c r="L35" s="301"/>
      <c r="M35" s="301"/>
      <c r="N35" s="301"/>
      <c r="O35" s="302"/>
      <c r="P35" s="310"/>
      <c r="Q35" s="310"/>
      <c r="R35" s="310"/>
      <c r="S35" s="310"/>
      <c r="T35" s="310"/>
      <c r="U35" s="311"/>
      <c r="V35" s="309"/>
      <c r="W35" s="310"/>
      <c r="X35" s="310"/>
      <c r="Y35" s="310"/>
      <c r="Z35" s="310"/>
      <c r="AA35" s="311"/>
      <c r="AB35" s="327"/>
      <c r="AC35" s="328"/>
      <c r="AD35" s="329"/>
      <c r="AE35" s="329"/>
      <c r="AF35" s="329"/>
      <c r="AG35" s="330"/>
      <c r="AH35" s="318"/>
      <c r="AI35" s="319"/>
      <c r="AJ35" s="319"/>
      <c r="AK35" s="319"/>
      <c r="AL35" s="319"/>
      <c r="AM35" s="320"/>
      <c r="AN35" s="70"/>
      <c r="AO35" s="381"/>
      <c r="AP35" s="382"/>
      <c r="AQ35" s="382"/>
      <c r="AR35" s="382"/>
      <c r="AS35" s="382"/>
      <c r="AT35" s="383"/>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row>
    <row r="36" spans="1:80" x14ac:dyDescent="0.25">
      <c r="A36" s="70"/>
      <c r="B36" s="349"/>
      <c r="C36" s="349"/>
      <c r="D36" s="350"/>
      <c r="E36" s="341"/>
      <c r="F36" s="342"/>
      <c r="G36" s="342"/>
      <c r="H36" s="342"/>
      <c r="I36" s="347"/>
      <c r="J36" s="300" t="str">
        <f>IF(AND('Mapa final'!$H$64="Baja",'Mapa final'!$L$64="Leve"),CONCATENATE("R",'Mapa final'!$A$64),"")</f>
        <v/>
      </c>
      <c r="K36" s="301"/>
      <c r="L36" s="301" t="str">
        <f>IF(AND('Mapa final'!$H$70="Baja",'Mapa final'!$L$70="Leve"),CONCATENATE("R",'Mapa final'!$A$70),"")</f>
        <v/>
      </c>
      <c r="M36" s="301"/>
      <c r="N36" s="301" t="e">
        <f>IF(AND('Mapa final'!#REF!="Baja",'Mapa final'!#REF!="Leve"),CONCATENATE("R",'Mapa final'!#REF!),"")</f>
        <v>#REF!</v>
      </c>
      <c r="O36" s="302"/>
      <c r="P36" s="310" t="str">
        <f>IF(AND('Mapa final'!$H$64="Baja",'Mapa final'!$L$64="Menor"),CONCATENATE("R",'Mapa final'!$A$64),"")</f>
        <v/>
      </c>
      <c r="Q36" s="310"/>
      <c r="R36" s="310" t="str">
        <f>IF(AND('Mapa final'!$H$70="Baja",'Mapa final'!$L$70="Menor"),CONCATENATE("R",'Mapa final'!$A$70),"")</f>
        <v/>
      </c>
      <c r="S36" s="310"/>
      <c r="T36" s="310" t="e">
        <f>IF(AND('Mapa final'!#REF!="Baja",'Mapa final'!#REF!="Menor"),CONCATENATE("R",'Mapa final'!#REF!),"")</f>
        <v>#REF!</v>
      </c>
      <c r="U36" s="311"/>
      <c r="V36" s="309" t="str">
        <f>IF(AND('Mapa final'!$H$64="Baja",'Mapa final'!$L$64="Moderado"),CONCATENATE("R",'Mapa final'!$A$64),"")</f>
        <v/>
      </c>
      <c r="W36" s="310"/>
      <c r="X36" s="310" t="str">
        <f>IF(AND('Mapa final'!$H$70="Baja",'Mapa final'!$L$70="Moderado"),CONCATENATE("R",'Mapa final'!$A$70),"")</f>
        <v/>
      </c>
      <c r="Y36" s="310"/>
      <c r="Z36" s="310" t="e">
        <f>IF(AND('Mapa final'!#REF!="Baja",'Mapa final'!#REF!="Moderado"),CONCATENATE("R",'Mapa final'!#REF!),"")</f>
        <v>#REF!</v>
      </c>
      <c r="AA36" s="311"/>
      <c r="AB36" s="327" t="str">
        <f>IF(AND('Mapa final'!$H$64="Baja",'Mapa final'!$L$64="Mayor"),CONCATENATE("R",'Mapa final'!$A$64),"")</f>
        <v/>
      </c>
      <c r="AC36" s="328"/>
      <c r="AD36" s="329" t="str">
        <f>IF(AND('Mapa final'!$H$70="Baja",'Mapa final'!$L$70="Mayor"),CONCATENATE("R",'Mapa final'!$A$70),"")</f>
        <v/>
      </c>
      <c r="AE36" s="329"/>
      <c r="AF36" s="329" t="e">
        <f>IF(AND('Mapa final'!#REF!="Baja",'Mapa final'!#REF!="Mayor"),CONCATENATE("R",'Mapa final'!#REF!),"")</f>
        <v>#REF!</v>
      </c>
      <c r="AG36" s="330"/>
      <c r="AH36" s="318" t="str">
        <f>IF(AND('Mapa final'!$H$64="Baja",'Mapa final'!$L$64="Catastrófico"),CONCATENATE("R",'Mapa final'!$A$64),"")</f>
        <v/>
      </c>
      <c r="AI36" s="319"/>
      <c r="AJ36" s="319" t="str">
        <f>IF(AND('Mapa final'!$H$70="Baja",'Mapa final'!$L$70="Catastrófico"),CONCATENATE("R",'Mapa final'!$A$70),"")</f>
        <v/>
      </c>
      <c r="AK36" s="319"/>
      <c r="AL36" s="319" t="e">
        <f>IF(AND('Mapa final'!#REF!="Baja",'Mapa final'!#REF!="Catastrófico"),CONCATENATE("R",'Mapa final'!#REF!),"")</f>
        <v>#REF!</v>
      </c>
      <c r="AM36" s="320"/>
      <c r="AN36" s="70"/>
      <c r="AO36" s="381"/>
      <c r="AP36" s="382"/>
      <c r="AQ36" s="382"/>
      <c r="AR36" s="382"/>
      <c r="AS36" s="382"/>
      <c r="AT36" s="383"/>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row>
    <row r="37" spans="1:80" ht="15.75" thickBot="1" x14ac:dyDescent="0.3">
      <c r="A37" s="70"/>
      <c r="B37" s="349"/>
      <c r="C37" s="349"/>
      <c r="D37" s="350"/>
      <c r="E37" s="344"/>
      <c r="F37" s="345"/>
      <c r="G37" s="345"/>
      <c r="H37" s="345"/>
      <c r="I37" s="345"/>
      <c r="J37" s="303"/>
      <c r="K37" s="304"/>
      <c r="L37" s="304"/>
      <c r="M37" s="304"/>
      <c r="N37" s="304"/>
      <c r="O37" s="305"/>
      <c r="P37" s="313"/>
      <c r="Q37" s="313"/>
      <c r="R37" s="313"/>
      <c r="S37" s="313"/>
      <c r="T37" s="313"/>
      <c r="U37" s="314"/>
      <c r="V37" s="312"/>
      <c r="W37" s="313"/>
      <c r="X37" s="313"/>
      <c r="Y37" s="313"/>
      <c r="Z37" s="313"/>
      <c r="AA37" s="314"/>
      <c r="AB37" s="331"/>
      <c r="AC37" s="332"/>
      <c r="AD37" s="332"/>
      <c r="AE37" s="332"/>
      <c r="AF37" s="332"/>
      <c r="AG37" s="333"/>
      <c r="AH37" s="321"/>
      <c r="AI37" s="322"/>
      <c r="AJ37" s="322"/>
      <c r="AK37" s="322"/>
      <c r="AL37" s="322"/>
      <c r="AM37" s="323"/>
      <c r="AN37" s="70"/>
      <c r="AO37" s="384"/>
      <c r="AP37" s="385"/>
      <c r="AQ37" s="385"/>
      <c r="AR37" s="385"/>
      <c r="AS37" s="385"/>
      <c r="AT37" s="386"/>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row>
    <row r="38" spans="1:80" x14ac:dyDescent="0.25">
      <c r="A38" s="70"/>
      <c r="B38" s="349"/>
      <c r="C38" s="349"/>
      <c r="D38" s="350"/>
      <c r="E38" s="338" t="s">
        <v>113</v>
      </c>
      <c r="F38" s="339"/>
      <c r="G38" s="339"/>
      <c r="H38" s="339"/>
      <c r="I38" s="340"/>
      <c r="J38" s="306" t="str">
        <f>IF(AND('Mapa final'!$H$10="Muy Baja",'Mapa final'!$L$10="Leve"),CONCATENATE("R",'Mapa final'!$A$10),"")</f>
        <v/>
      </c>
      <c r="K38" s="307"/>
      <c r="L38" s="307" t="str">
        <f>IF(AND('Mapa final'!$H$16="Muy Baja",'Mapa final'!$L$16="Leve"),CONCATENATE("R",'Mapa final'!$A$16),"")</f>
        <v/>
      </c>
      <c r="M38" s="307"/>
      <c r="N38" s="307" t="str">
        <f>IF(AND('Mapa final'!$H$22="Muy Baja",'Mapa final'!$L$22="Leve"),CONCATENATE("R",'Mapa final'!$A$22),"")</f>
        <v/>
      </c>
      <c r="O38" s="308"/>
      <c r="P38" s="306" t="str">
        <f>IF(AND('Mapa final'!$H$10="Muy Baja",'Mapa final'!$L$10="Menor"),CONCATENATE("R",'Mapa final'!$A$10),"")</f>
        <v/>
      </c>
      <c r="Q38" s="307"/>
      <c r="R38" s="307" t="str">
        <f>IF(AND('Mapa final'!$H$16="Muy Baja",'Mapa final'!$L$16="Menor"),CONCATENATE("R",'Mapa final'!$A$16),"")</f>
        <v/>
      </c>
      <c r="S38" s="307"/>
      <c r="T38" s="307" t="str">
        <f>IF(AND('Mapa final'!$H$22="Muy Baja",'Mapa final'!$L$22="Menor"),CONCATENATE("R",'Mapa final'!$A$22),"")</f>
        <v/>
      </c>
      <c r="U38" s="308"/>
      <c r="V38" s="315" t="str">
        <f>IF(AND('Mapa final'!$H$10="Muy Baja",'Mapa final'!$L$10="Moderado"),CONCATENATE("R",'Mapa final'!$A$10),"")</f>
        <v/>
      </c>
      <c r="W38" s="316"/>
      <c r="X38" s="316" t="str">
        <f>IF(AND('Mapa final'!$H$16="Muy Baja",'Mapa final'!$L$16="Moderado"),CONCATENATE("R",'Mapa final'!$A$16),"")</f>
        <v/>
      </c>
      <c r="Y38" s="316"/>
      <c r="Z38" s="316" t="str">
        <f>IF(AND('Mapa final'!$H$22="Muy Baja",'Mapa final'!$L$22="Moderado"),CONCATENATE("R",'Mapa final'!$A$22),"")</f>
        <v/>
      </c>
      <c r="AA38" s="317"/>
      <c r="AB38" s="334" t="str">
        <f>IF(AND('Mapa final'!$H$10="Muy Baja",'Mapa final'!$L$10="Mayor"),CONCATENATE("R",'Mapa final'!$A$10),"")</f>
        <v/>
      </c>
      <c r="AC38" s="335"/>
      <c r="AD38" s="335" t="str">
        <f>IF(AND('Mapa final'!$H$16="Muy Baja",'Mapa final'!$L$16="Mayor"),CONCATENATE("R",'Mapa final'!$A$16),"")</f>
        <v/>
      </c>
      <c r="AE38" s="335"/>
      <c r="AF38" s="335" t="str">
        <f>IF(AND('Mapa final'!$H$22="Muy Baja",'Mapa final'!$L$22="Mayor"),CONCATENATE("R",'Mapa final'!$A$22),"")</f>
        <v/>
      </c>
      <c r="AG38" s="336"/>
      <c r="AH38" s="324" t="str">
        <f>IF(AND('Mapa final'!$H$10="Muy Baja",'Mapa final'!$L$10="Catastrófico"),CONCATENATE("R",'Mapa final'!$A$10),"")</f>
        <v/>
      </c>
      <c r="AI38" s="325"/>
      <c r="AJ38" s="325" t="str">
        <f>IF(AND('Mapa final'!$H$16="Muy Baja",'Mapa final'!$L$16="Catastrófico"),CONCATENATE("R",'Mapa final'!$A$16),"")</f>
        <v/>
      </c>
      <c r="AK38" s="325"/>
      <c r="AL38" s="325" t="str">
        <f>IF(AND('Mapa final'!$H$22="Muy Baja",'Mapa final'!$L$22="Catastrófico"),CONCATENATE("R",'Mapa final'!$A$22),"")</f>
        <v/>
      </c>
      <c r="AM38" s="326"/>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row>
    <row r="39" spans="1:80" x14ac:dyDescent="0.25">
      <c r="A39" s="70"/>
      <c r="B39" s="349"/>
      <c r="C39" s="349"/>
      <c r="D39" s="350"/>
      <c r="E39" s="341"/>
      <c r="F39" s="342"/>
      <c r="G39" s="342"/>
      <c r="H39" s="342"/>
      <c r="I39" s="343"/>
      <c r="J39" s="300"/>
      <c r="K39" s="301"/>
      <c r="L39" s="301"/>
      <c r="M39" s="301"/>
      <c r="N39" s="301"/>
      <c r="O39" s="302"/>
      <c r="P39" s="300"/>
      <c r="Q39" s="301"/>
      <c r="R39" s="301"/>
      <c r="S39" s="301"/>
      <c r="T39" s="301"/>
      <c r="U39" s="302"/>
      <c r="V39" s="309"/>
      <c r="W39" s="310"/>
      <c r="X39" s="310"/>
      <c r="Y39" s="310"/>
      <c r="Z39" s="310"/>
      <c r="AA39" s="311"/>
      <c r="AB39" s="327"/>
      <c r="AC39" s="328"/>
      <c r="AD39" s="328"/>
      <c r="AE39" s="328"/>
      <c r="AF39" s="328"/>
      <c r="AG39" s="330"/>
      <c r="AH39" s="318"/>
      <c r="AI39" s="319"/>
      <c r="AJ39" s="319"/>
      <c r="AK39" s="319"/>
      <c r="AL39" s="319"/>
      <c r="AM39" s="32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row>
    <row r="40" spans="1:80" x14ac:dyDescent="0.25">
      <c r="A40" s="70"/>
      <c r="B40" s="349"/>
      <c r="C40" s="349"/>
      <c r="D40" s="350"/>
      <c r="E40" s="341"/>
      <c r="F40" s="342"/>
      <c r="G40" s="342"/>
      <c r="H40" s="342"/>
      <c r="I40" s="343"/>
      <c r="J40" s="300" t="str">
        <f>IF(AND('Mapa final'!$H$28="Muy Baja",'Mapa final'!$L$28="Leve"),CONCATENATE("R",'Mapa final'!$A$28),"")</f>
        <v/>
      </c>
      <c r="K40" s="301"/>
      <c r="L40" s="301" t="str">
        <f>IF(AND('Mapa final'!$H$34="Muy Baja",'Mapa final'!$L$34="Leve"),CONCATENATE("R",'Mapa final'!$A$34),"")</f>
        <v/>
      </c>
      <c r="M40" s="301"/>
      <c r="N40" s="301" t="str">
        <f>IF(AND('Mapa final'!$H$40="Muy Baja",'Mapa final'!$L$40="Leve"),CONCATENATE("R",'Mapa final'!$A$40),"")</f>
        <v/>
      </c>
      <c r="O40" s="302"/>
      <c r="P40" s="300" t="str">
        <f>IF(AND('Mapa final'!$H$28="Muy Baja",'Mapa final'!$L$28="Menor"),CONCATENATE("R",'Mapa final'!$A$28),"")</f>
        <v/>
      </c>
      <c r="Q40" s="301"/>
      <c r="R40" s="301" t="str">
        <f>IF(AND('Mapa final'!$H$34="Muy Baja",'Mapa final'!$L$34="Menor"),CONCATENATE("R",'Mapa final'!$A$34),"")</f>
        <v/>
      </c>
      <c r="S40" s="301"/>
      <c r="T40" s="301" t="str">
        <f>IF(AND('Mapa final'!$H$40="Muy Baja",'Mapa final'!$L$40="Menor"),CONCATENATE("R",'Mapa final'!$A$40),"")</f>
        <v/>
      </c>
      <c r="U40" s="302"/>
      <c r="V40" s="309" t="str">
        <f>IF(AND('Mapa final'!$H$28="Muy Baja",'Mapa final'!$L$28="Moderado"),CONCATENATE("R",'Mapa final'!$A$28),"")</f>
        <v/>
      </c>
      <c r="W40" s="310"/>
      <c r="X40" s="310" t="str">
        <f>IF(AND('Mapa final'!$H$34="Muy Baja",'Mapa final'!$L$34="Moderado"),CONCATENATE("R",'Mapa final'!$A$34),"")</f>
        <v/>
      </c>
      <c r="Y40" s="310"/>
      <c r="Z40" s="310" t="str">
        <f>IF(AND('Mapa final'!$H$40="Muy Baja",'Mapa final'!$L$40="Moderado"),CONCATENATE("R",'Mapa final'!$A$40),"")</f>
        <v/>
      </c>
      <c r="AA40" s="311"/>
      <c r="AB40" s="327" t="str">
        <f>IF(AND('Mapa final'!$H$28="Muy Baja",'Mapa final'!$L$28="Mayor"),CONCATENATE("R",'Mapa final'!$A$28),"")</f>
        <v/>
      </c>
      <c r="AC40" s="328"/>
      <c r="AD40" s="329" t="str">
        <f>IF(AND('Mapa final'!$H$34="Muy Baja",'Mapa final'!$L$34="Mayor"),CONCATENATE("R",'Mapa final'!$A$34),"")</f>
        <v/>
      </c>
      <c r="AE40" s="329"/>
      <c r="AF40" s="329" t="str">
        <f>IF(AND('Mapa final'!$H$40="Muy Baja",'Mapa final'!$L$40="Mayor"),CONCATENATE("R",'Mapa final'!$A$40),"")</f>
        <v/>
      </c>
      <c r="AG40" s="330"/>
      <c r="AH40" s="318" t="str">
        <f>IF(AND('Mapa final'!$H$28="Muy Baja",'Mapa final'!$L$28="Catastrófico"),CONCATENATE("R",'Mapa final'!$A$28),"")</f>
        <v/>
      </c>
      <c r="AI40" s="319"/>
      <c r="AJ40" s="319" t="str">
        <f>IF(AND('Mapa final'!$H$34="Muy Baja",'Mapa final'!$L$34="Catastrófico"),CONCATENATE("R",'Mapa final'!$A$34),"")</f>
        <v/>
      </c>
      <c r="AK40" s="319"/>
      <c r="AL40" s="319" t="str">
        <f>IF(AND('Mapa final'!$H$40="Muy Baja",'Mapa final'!$L$40="Catastrófico"),CONCATENATE("R",'Mapa final'!$A$40),"")</f>
        <v/>
      </c>
      <c r="AM40" s="32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row>
    <row r="41" spans="1:80" x14ac:dyDescent="0.25">
      <c r="A41" s="70"/>
      <c r="B41" s="349"/>
      <c r="C41" s="349"/>
      <c r="D41" s="350"/>
      <c r="E41" s="341"/>
      <c r="F41" s="342"/>
      <c r="G41" s="342"/>
      <c r="H41" s="342"/>
      <c r="I41" s="343"/>
      <c r="J41" s="300"/>
      <c r="K41" s="301"/>
      <c r="L41" s="301"/>
      <c r="M41" s="301"/>
      <c r="N41" s="301"/>
      <c r="O41" s="302"/>
      <c r="P41" s="300"/>
      <c r="Q41" s="301"/>
      <c r="R41" s="301"/>
      <c r="S41" s="301"/>
      <c r="T41" s="301"/>
      <c r="U41" s="302"/>
      <c r="V41" s="309"/>
      <c r="W41" s="310"/>
      <c r="X41" s="310"/>
      <c r="Y41" s="310"/>
      <c r="Z41" s="310"/>
      <c r="AA41" s="311"/>
      <c r="AB41" s="327"/>
      <c r="AC41" s="328"/>
      <c r="AD41" s="329"/>
      <c r="AE41" s="329"/>
      <c r="AF41" s="329"/>
      <c r="AG41" s="330"/>
      <c r="AH41" s="318"/>
      <c r="AI41" s="319"/>
      <c r="AJ41" s="319"/>
      <c r="AK41" s="319"/>
      <c r="AL41" s="319"/>
      <c r="AM41" s="32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row>
    <row r="42" spans="1:80" x14ac:dyDescent="0.25">
      <c r="A42" s="70"/>
      <c r="B42" s="349"/>
      <c r="C42" s="349"/>
      <c r="D42" s="350"/>
      <c r="E42" s="341"/>
      <c r="F42" s="342"/>
      <c r="G42" s="342"/>
      <c r="H42" s="342"/>
      <c r="I42" s="343"/>
      <c r="J42" s="300" t="str">
        <f>IF(AND('Mapa final'!$H$46="Muy Baja",'Mapa final'!$L$46="Leve"),CONCATENATE("R",'Mapa final'!$A$46),"")</f>
        <v/>
      </c>
      <c r="K42" s="301"/>
      <c r="L42" s="301" t="str">
        <f>IF(AND('Mapa final'!$H$52="Muy Baja",'Mapa final'!$L$52="Leve"),CONCATENATE("R",'Mapa final'!$A$52),"")</f>
        <v/>
      </c>
      <c r="M42" s="301"/>
      <c r="N42" s="301" t="str">
        <f>IF(AND('Mapa final'!$H$58="Muy Baja",'Mapa final'!$L$58="Leve"),CONCATENATE("R",'Mapa final'!$A$58),"")</f>
        <v/>
      </c>
      <c r="O42" s="302"/>
      <c r="P42" s="300" t="str">
        <f>IF(AND('Mapa final'!$H$46="Muy Baja",'Mapa final'!$L$46="Menor"),CONCATENATE("R",'Mapa final'!$A$46),"")</f>
        <v/>
      </c>
      <c r="Q42" s="301"/>
      <c r="R42" s="301" t="str">
        <f>IF(AND('Mapa final'!$H$52="Muy Baja",'Mapa final'!$L$52="Menor"),CONCATENATE("R",'Mapa final'!$A$52),"")</f>
        <v/>
      </c>
      <c r="S42" s="301"/>
      <c r="T42" s="301" t="str">
        <f>IF(AND('Mapa final'!$H$58="Muy Baja",'Mapa final'!$L$58="Menor"),CONCATENATE("R",'Mapa final'!$A$58),"")</f>
        <v/>
      </c>
      <c r="U42" s="302"/>
      <c r="V42" s="309" t="str">
        <f>IF(AND('Mapa final'!$H$46="Muy Baja",'Mapa final'!$L$46="Moderado"),CONCATENATE("R",'Mapa final'!$A$46),"")</f>
        <v/>
      </c>
      <c r="W42" s="310"/>
      <c r="X42" s="310" t="str">
        <f>IF(AND('Mapa final'!$H$52="Muy Baja",'Mapa final'!$L$52="Moderado"),CONCATENATE("R",'Mapa final'!$A$52),"")</f>
        <v/>
      </c>
      <c r="Y42" s="310"/>
      <c r="Z42" s="310" t="str">
        <f>IF(AND('Mapa final'!$H$58="Muy Baja",'Mapa final'!$L$58="Moderado"),CONCATENATE("R",'Mapa final'!$A$58),"")</f>
        <v/>
      </c>
      <c r="AA42" s="311"/>
      <c r="AB42" s="327" t="str">
        <f>IF(AND('Mapa final'!$H$46="Muy Baja",'Mapa final'!$L$46="Mayor"),CONCATENATE("R",'Mapa final'!$A$46),"")</f>
        <v/>
      </c>
      <c r="AC42" s="328"/>
      <c r="AD42" s="329" t="str">
        <f>IF(AND('Mapa final'!$H$52="Muy Baja",'Mapa final'!$L$52="Mayor"),CONCATENATE("R",'Mapa final'!$A$52),"")</f>
        <v/>
      </c>
      <c r="AE42" s="329"/>
      <c r="AF42" s="329" t="str">
        <f>IF(AND('Mapa final'!$H$58="Muy Baja",'Mapa final'!$L$58="Mayor"),CONCATENATE("R",'Mapa final'!$A$58),"")</f>
        <v/>
      </c>
      <c r="AG42" s="330"/>
      <c r="AH42" s="318" t="str">
        <f>IF(AND('Mapa final'!$H$46="Muy Baja",'Mapa final'!$L$46="Catastrófico"),CONCATENATE("R",'Mapa final'!$A$46),"")</f>
        <v/>
      </c>
      <c r="AI42" s="319"/>
      <c r="AJ42" s="319" t="str">
        <f>IF(AND('Mapa final'!$H$52="Muy Baja",'Mapa final'!$L$52="Catastrófico"),CONCATENATE("R",'Mapa final'!$A$52),"")</f>
        <v/>
      </c>
      <c r="AK42" s="319"/>
      <c r="AL42" s="319" t="str">
        <f>IF(AND('Mapa final'!$H$58="Muy Baja",'Mapa final'!$L$58="Catastrófico"),CONCATENATE("R",'Mapa final'!$A$58),"")</f>
        <v/>
      </c>
      <c r="AM42" s="32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row>
    <row r="43" spans="1:80" x14ac:dyDescent="0.25">
      <c r="A43" s="70"/>
      <c r="B43" s="349"/>
      <c r="C43" s="349"/>
      <c r="D43" s="350"/>
      <c r="E43" s="341"/>
      <c r="F43" s="342"/>
      <c r="G43" s="342"/>
      <c r="H43" s="342"/>
      <c r="I43" s="343"/>
      <c r="J43" s="300"/>
      <c r="K43" s="301"/>
      <c r="L43" s="301"/>
      <c r="M43" s="301"/>
      <c r="N43" s="301"/>
      <c r="O43" s="302"/>
      <c r="P43" s="300"/>
      <c r="Q43" s="301"/>
      <c r="R43" s="301"/>
      <c r="S43" s="301"/>
      <c r="T43" s="301"/>
      <c r="U43" s="302"/>
      <c r="V43" s="309"/>
      <c r="W43" s="310"/>
      <c r="X43" s="310"/>
      <c r="Y43" s="310"/>
      <c r="Z43" s="310"/>
      <c r="AA43" s="311"/>
      <c r="AB43" s="327"/>
      <c r="AC43" s="328"/>
      <c r="AD43" s="329"/>
      <c r="AE43" s="329"/>
      <c r="AF43" s="329"/>
      <c r="AG43" s="330"/>
      <c r="AH43" s="318"/>
      <c r="AI43" s="319"/>
      <c r="AJ43" s="319"/>
      <c r="AK43" s="319"/>
      <c r="AL43" s="319"/>
      <c r="AM43" s="32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row>
    <row r="44" spans="1:80" x14ac:dyDescent="0.25">
      <c r="A44" s="70"/>
      <c r="B44" s="349"/>
      <c r="C44" s="349"/>
      <c r="D44" s="350"/>
      <c r="E44" s="341"/>
      <c r="F44" s="342"/>
      <c r="G44" s="342"/>
      <c r="H44" s="342"/>
      <c r="I44" s="343"/>
      <c r="J44" s="300" t="str">
        <f>IF(AND('Mapa final'!$H$64="Muy Baja",'Mapa final'!$L$64="Leve"),CONCATENATE("R",'Mapa final'!$A$64),"")</f>
        <v/>
      </c>
      <c r="K44" s="301"/>
      <c r="L44" s="301" t="str">
        <f>IF(AND('Mapa final'!$H$70="Muy Baja",'Mapa final'!$L$70="Leve"),CONCATENATE("R",'Mapa final'!$A$70),"")</f>
        <v/>
      </c>
      <c r="M44" s="301"/>
      <c r="N44" s="301" t="e">
        <f>IF(AND('Mapa final'!#REF!="Muy Baja",'Mapa final'!#REF!="Leve"),CONCATENATE("R",'Mapa final'!#REF!),"")</f>
        <v>#REF!</v>
      </c>
      <c r="O44" s="302"/>
      <c r="P44" s="300" t="str">
        <f>IF(AND('Mapa final'!$H$64="Muy Baja",'Mapa final'!$L$64="Menor"),CONCATENATE("R",'Mapa final'!$A$64),"")</f>
        <v/>
      </c>
      <c r="Q44" s="301"/>
      <c r="R44" s="301" t="str">
        <f>IF(AND('Mapa final'!$H$70="Muy Baja",'Mapa final'!$L$70="Menor"),CONCATENATE("R",'Mapa final'!$A$70),"")</f>
        <v/>
      </c>
      <c r="S44" s="301"/>
      <c r="T44" s="301" t="e">
        <f>IF(AND('Mapa final'!#REF!="Muy Baja",'Mapa final'!#REF!="Menor"),CONCATENATE("R",'Mapa final'!#REF!),"")</f>
        <v>#REF!</v>
      </c>
      <c r="U44" s="302"/>
      <c r="V44" s="309" t="str">
        <f>IF(AND('Mapa final'!$H$64="Muy Baja",'Mapa final'!$L$64="Moderado"),CONCATENATE("R",'Mapa final'!$A$64),"")</f>
        <v/>
      </c>
      <c r="W44" s="310"/>
      <c r="X44" s="310" t="str">
        <f>IF(AND('Mapa final'!$H$70="Muy Baja",'Mapa final'!$L$70="Moderado"),CONCATENATE("R",'Mapa final'!$A$70),"")</f>
        <v/>
      </c>
      <c r="Y44" s="310"/>
      <c r="Z44" s="310" t="e">
        <f>IF(AND('Mapa final'!#REF!="Muy Baja",'Mapa final'!#REF!="Moderado"),CONCATENATE("R",'Mapa final'!#REF!),"")</f>
        <v>#REF!</v>
      </c>
      <c r="AA44" s="311"/>
      <c r="AB44" s="327" t="str">
        <f>IF(AND('Mapa final'!$H$64="Muy Baja",'Mapa final'!$L$64="Mayor"),CONCATENATE("R",'Mapa final'!$A$64),"")</f>
        <v/>
      </c>
      <c r="AC44" s="328"/>
      <c r="AD44" s="329" t="str">
        <f>IF(AND('Mapa final'!$H$70="Muy Baja",'Mapa final'!$L$70="Mayor"),CONCATENATE("R",'Mapa final'!$A$70),"")</f>
        <v/>
      </c>
      <c r="AE44" s="329"/>
      <c r="AF44" s="329" t="e">
        <f>IF(AND('Mapa final'!#REF!="Muy Baja",'Mapa final'!#REF!="Mayor"),CONCATENATE("R",'Mapa final'!#REF!),"")</f>
        <v>#REF!</v>
      </c>
      <c r="AG44" s="330"/>
      <c r="AH44" s="318" t="str">
        <f>IF(AND('Mapa final'!$H$64="Muy Baja",'Mapa final'!$L$64="Catastrófico"),CONCATENATE("R",'Mapa final'!$A$64),"")</f>
        <v/>
      </c>
      <c r="AI44" s="319"/>
      <c r="AJ44" s="319" t="str">
        <f>IF(AND('Mapa final'!$H$70="Muy Baja",'Mapa final'!$L$70="Catastrófico"),CONCATENATE("R",'Mapa final'!$A$70),"")</f>
        <v/>
      </c>
      <c r="AK44" s="319"/>
      <c r="AL44" s="319" t="e">
        <f>IF(AND('Mapa final'!#REF!="Muy Baja",'Mapa final'!#REF!="Catastrófico"),CONCATENATE("R",'Mapa final'!#REF!),"")</f>
        <v>#REF!</v>
      </c>
      <c r="AM44" s="32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row>
    <row r="45" spans="1:80" ht="15.75" thickBot="1" x14ac:dyDescent="0.3">
      <c r="A45" s="70"/>
      <c r="B45" s="349"/>
      <c r="C45" s="349"/>
      <c r="D45" s="350"/>
      <c r="E45" s="344"/>
      <c r="F45" s="345"/>
      <c r="G45" s="345"/>
      <c r="H45" s="345"/>
      <c r="I45" s="346"/>
      <c r="J45" s="303"/>
      <c r="K45" s="304"/>
      <c r="L45" s="304"/>
      <c r="M45" s="304"/>
      <c r="N45" s="304"/>
      <c r="O45" s="305"/>
      <c r="P45" s="303"/>
      <c r="Q45" s="304"/>
      <c r="R45" s="304"/>
      <c r="S45" s="304"/>
      <c r="T45" s="304"/>
      <c r="U45" s="305"/>
      <c r="V45" s="312"/>
      <c r="W45" s="313"/>
      <c r="X45" s="313"/>
      <c r="Y45" s="313"/>
      <c r="Z45" s="313"/>
      <c r="AA45" s="314"/>
      <c r="AB45" s="331"/>
      <c r="AC45" s="332"/>
      <c r="AD45" s="332"/>
      <c r="AE45" s="332"/>
      <c r="AF45" s="332"/>
      <c r="AG45" s="333"/>
      <c r="AH45" s="321"/>
      <c r="AI45" s="322"/>
      <c r="AJ45" s="322"/>
      <c r="AK45" s="322"/>
      <c r="AL45" s="322"/>
      <c r="AM45" s="323"/>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row>
    <row r="46" spans="1:80" x14ac:dyDescent="0.25">
      <c r="A46" s="70"/>
      <c r="B46" s="70"/>
      <c r="C46" s="70"/>
      <c r="D46" s="70"/>
      <c r="E46" s="70"/>
      <c r="F46" s="70"/>
      <c r="G46" s="70"/>
      <c r="H46" s="70"/>
      <c r="I46" s="70"/>
      <c r="J46" s="338" t="s">
        <v>112</v>
      </c>
      <c r="K46" s="339"/>
      <c r="L46" s="339"/>
      <c r="M46" s="339"/>
      <c r="N46" s="339"/>
      <c r="O46" s="340"/>
      <c r="P46" s="338" t="s">
        <v>111</v>
      </c>
      <c r="Q46" s="339"/>
      <c r="R46" s="339"/>
      <c r="S46" s="339"/>
      <c r="T46" s="339"/>
      <c r="U46" s="340"/>
      <c r="V46" s="338" t="s">
        <v>110</v>
      </c>
      <c r="W46" s="339"/>
      <c r="X46" s="339"/>
      <c r="Y46" s="339"/>
      <c r="Z46" s="339"/>
      <c r="AA46" s="340"/>
      <c r="AB46" s="338" t="s">
        <v>109</v>
      </c>
      <c r="AC46" s="348"/>
      <c r="AD46" s="339"/>
      <c r="AE46" s="339"/>
      <c r="AF46" s="339"/>
      <c r="AG46" s="340"/>
      <c r="AH46" s="338" t="s">
        <v>108</v>
      </c>
      <c r="AI46" s="339"/>
      <c r="AJ46" s="339"/>
      <c r="AK46" s="339"/>
      <c r="AL46" s="339"/>
      <c r="AM46" s="34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x14ac:dyDescent="0.25">
      <c r="A47" s="70"/>
      <c r="B47" s="70"/>
      <c r="C47" s="70"/>
      <c r="D47" s="70"/>
      <c r="E47" s="70"/>
      <c r="F47" s="70"/>
      <c r="G47" s="70"/>
      <c r="H47" s="70"/>
      <c r="I47" s="70"/>
      <c r="J47" s="341"/>
      <c r="K47" s="342"/>
      <c r="L47" s="342"/>
      <c r="M47" s="342"/>
      <c r="N47" s="342"/>
      <c r="O47" s="343"/>
      <c r="P47" s="341"/>
      <c r="Q47" s="342"/>
      <c r="R47" s="342"/>
      <c r="S47" s="342"/>
      <c r="T47" s="342"/>
      <c r="U47" s="343"/>
      <c r="V47" s="341"/>
      <c r="W47" s="342"/>
      <c r="X47" s="342"/>
      <c r="Y47" s="342"/>
      <c r="Z47" s="342"/>
      <c r="AA47" s="343"/>
      <c r="AB47" s="341"/>
      <c r="AC47" s="342"/>
      <c r="AD47" s="342"/>
      <c r="AE47" s="342"/>
      <c r="AF47" s="342"/>
      <c r="AG47" s="343"/>
      <c r="AH47" s="341"/>
      <c r="AI47" s="342"/>
      <c r="AJ47" s="342"/>
      <c r="AK47" s="342"/>
      <c r="AL47" s="342"/>
      <c r="AM47" s="343"/>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x14ac:dyDescent="0.25">
      <c r="A48" s="70"/>
      <c r="B48" s="70"/>
      <c r="C48" s="70"/>
      <c r="D48" s="70"/>
      <c r="E48" s="70"/>
      <c r="F48" s="70"/>
      <c r="G48" s="70"/>
      <c r="H48" s="70"/>
      <c r="I48" s="70"/>
      <c r="J48" s="341"/>
      <c r="K48" s="342"/>
      <c r="L48" s="342"/>
      <c r="M48" s="342"/>
      <c r="N48" s="342"/>
      <c r="O48" s="343"/>
      <c r="P48" s="341"/>
      <c r="Q48" s="342"/>
      <c r="R48" s="342"/>
      <c r="S48" s="342"/>
      <c r="T48" s="342"/>
      <c r="U48" s="343"/>
      <c r="V48" s="341"/>
      <c r="W48" s="342"/>
      <c r="X48" s="342"/>
      <c r="Y48" s="342"/>
      <c r="Z48" s="342"/>
      <c r="AA48" s="343"/>
      <c r="AB48" s="341"/>
      <c r="AC48" s="342"/>
      <c r="AD48" s="342"/>
      <c r="AE48" s="342"/>
      <c r="AF48" s="342"/>
      <c r="AG48" s="343"/>
      <c r="AH48" s="341"/>
      <c r="AI48" s="342"/>
      <c r="AJ48" s="342"/>
      <c r="AK48" s="342"/>
      <c r="AL48" s="342"/>
      <c r="AM48" s="343"/>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x14ac:dyDescent="0.25">
      <c r="A49" s="70"/>
      <c r="B49" s="70"/>
      <c r="C49" s="70"/>
      <c r="D49" s="70"/>
      <c r="E49" s="70"/>
      <c r="F49" s="70"/>
      <c r="G49" s="70"/>
      <c r="H49" s="70"/>
      <c r="I49" s="70"/>
      <c r="J49" s="341"/>
      <c r="K49" s="342"/>
      <c r="L49" s="342"/>
      <c r="M49" s="342"/>
      <c r="N49" s="342"/>
      <c r="O49" s="343"/>
      <c r="P49" s="341"/>
      <c r="Q49" s="342"/>
      <c r="R49" s="342"/>
      <c r="S49" s="342"/>
      <c r="T49" s="342"/>
      <c r="U49" s="343"/>
      <c r="V49" s="341"/>
      <c r="W49" s="342"/>
      <c r="X49" s="342"/>
      <c r="Y49" s="342"/>
      <c r="Z49" s="342"/>
      <c r="AA49" s="343"/>
      <c r="AB49" s="341"/>
      <c r="AC49" s="342"/>
      <c r="AD49" s="342"/>
      <c r="AE49" s="342"/>
      <c r="AF49" s="342"/>
      <c r="AG49" s="343"/>
      <c r="AH49" s="341"/>
      <c r="AI49" s="342"/>
      <c r="AJ49" s="342"/>
      <c r="AK49" s="342"/>
      <c r="AL49" s="342"/>
      <c r="AM49" s="343"/>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x14ac:dyDescent="0.25">
      <c r="A50" s="70"/>
      <c r="B50" s="70"/>
      <c r="C50" s="70"/>
      <c r="D50" s="70"/>
      <c r="E50" s="70"/>
      <c r="F50" s="70"/>
      <c r="G50" s="70"/>
      <c r="H50" s="70"/>
      <c r="I50" s="70"/>
      <c r="J50" s="341"/>
      <c r="K50" s="342"/>
      <c r="L50" s="342"/>
      <c r="M50" s="342"/>
      <c r="N50" s="342"/>
      <c r="O50" s="343"/>
      <c r="P50" s="341"/>
      <c r="Q50" s="342"/>
      <c r="R50" s="342"/>
      <c r="S50" s="342"/>
      <c r="T50" s="342"/>
      <c r="U50" s="343"/>
      <c r="V50" s="341"/>
      <c r="W50" s="342"/>
      <c r="X50" s="342"/>
      <c r="Y50" s="342"/>
      <c r="Z50" s="342"/>
      <c r="AA50" s="343"/>
      <c r="AB50" s="341"/>
      <c r="AC50" s="342"/>
      <c r="AD50" s="342"/>
      <c r="AE50" s="342"/>
      <c r="AF50" s="342"/>
      <c r="AG50" s="343"/>
      <c r="AH50" s="341"/>
      <c r="AI50" s="342"/>
      <c r="AJ50" s="342"/>
      <c r="AK50" s="342"/>
      <c r="AL50" s="342"/>
      <c r="AM50" s="343"/>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75" thickBot="1" x14ac:dyDescent="0.3">
      <c r="A51" s="70"/>
      <c r="B51" s="70"/>
      <c r="C51" s="70"/>
      <c r="D51" s="70"/>
      <c r="E51" s="70"/>
      <c r="F51" s="70"/>
      <c r="G51" s="70"/>
      <c r="H51" s="70"/>
      <c r="I51" s="70"/>
      <c r="J51" s="344"/>
      <c r="K51" s="345"/>
      <c r="L51" s="345"/>
      <c r="M51" s="345"/>
      <c r="N51" s="345"/>
      <c r="O51" s="346"/>
      <c r="P51" s="344"/>
      <c r="Q51" s="345"/>
      <c r="R51" s="345"/>
      <c r="S51" s="345"/>
      <c r="T51" s="345"/>
      <c r="U51" s="346"/>
      <c r="V51" s="344"/>
      <c r="W51" s="345"/>
      <c r="X51" s="345"/>
      <c r="Y51" s="345"/>
      <c r="Z51" s="345"/>
      <c r="AA51" s="346"/>
      <c r="AB51" s="344"/>
      <c r="AC51" s="345"/>
      <c r="AD51" s="345"/>
      <c r="AE51" s="345"/>
      <c r="AF51" s="345"/>
      <c r="AG51" s="346"/>
      <c r="AH51" s="344"/>
      <c r="AI51" s="345"/>
      <c r="AJ51" s="345"/>
      <c r="AK51" s="345"/>
      <c r="AL51" s="345"/>
      <c r="AM51" s="346"/>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x14ac:dyDescent="0.25">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x14ac:dyDescent="0.2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row>
    <row r="63" spans="1:80"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row>
    <row r="64" spans="1:80"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row>
    <row r="65" spans="1:8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row>
    <row r="66" spans="1:8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row>
    <row r="67" spans="1:8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row>
    <row r="68" spans="1:8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row>
    <row r="69" spans="1:8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row>
    <row r="70" spans="1:8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row>
    <row r="71" spans="1:8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row>
    <row r="72" spans="1:8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row>
    <row r="73" spans="1:8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row>
    <row r="74" spans="1:8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row>
    <row r="75" spans="1:8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row>
    <row r="76" spans="1:8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row>
    <row r="77" spans="1:8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row>
    <row r="78" spans="1:8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row>
    <row r="79" spans="1:8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row>
    <row r="80" spans="1:8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row>
    <row r="81" spans="1:63"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row>
    <row r="82" spans="1:63"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row>
    <row r="83" spans="1:63"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row>
    <row r="84" spans="1:63"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row>
    <row r="85" spans="1:63"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row>
    <row r="86" spans="1:63"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row>
    <row r="87" spans="1:63"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row>
    <row r="88" spans="1:63"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row>
    <row r="89" spans="1:63"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row>
    <row r="90" spans="1:63"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row>
    <row r="91" spans="1:63"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row>
    <row r="92" spans="1:63"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row>
    <row r="93" spans="1:63"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row>
    <row r="94" spans="1:63"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row>
    <row r="95" spans="1:63"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row>
    <row r="96" spans="1:63"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row>
    <row r="97" spans="1:63"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row>
    <row r="98" spans="1:63"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row>
    <row r="99" spans="1:63"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row>
    <row r="100" spans="1:63"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row>
    <row r="101" spans="1:63"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row>
    <row r="102" spans="1:63"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row>
    <row r="103" spans="1:63"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row>
    <row r="104" spans="1:63"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row>
    <row r="105" spans="1:63"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row>
    <row r="106" spans="1:63"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row>
    <row r="107" spans="1:63"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row>
    <row r="108" spans="1:63"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row>
    <row r="109" spans="1:63"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row>
    <row r="110" spans="1:63"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row>
    <row r="111" spans="1:63"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row>
    <row r="112" spans="1:63"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row>
    <row r="113" spans="1:63"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row>
    <row r="114" spans="1:63"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row>
    <row r="115" spans="1:63"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row>
    <row r="116" spans="1:63"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row>
    <row r="117" spans="1:63"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row>
    <row r="118" spans="1:63"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row>
    <row r="119" spans="1:63"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row>
    <row r="120" spans="1:63"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row>
    <row r="121" spans="1:63"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row>
    <row r="122" spans="1:63" x14ac:dyDescent="0.25">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row>
    <row r="123" spans="1:63" x14ac:dyDescent="0.25">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row>
    <row r="124" spans="1:63" x14ac:dyDescent="0.25">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row>
    <row r="125" spans="1:63" x14ac:dyDescent="0.25">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row>
    <row r="126" spans="1:63" x14ac:dyDescent="0.25">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row>
    <row r="127" spans="1:63" x14ac:dyDescent="0.25">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row>
    <row r="128" spans="1:63" x14ac:dyDescent="0.25">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row>
    <row r="129" spans="2:63" x14ac:dyDescent="0.25">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row>
    <row r="130" spans="2:63" x14ac:dyDescent="0.25">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row>
    <row r="131" spans="2:63" x14ac:dyDescent="0.25">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row>
    <row r="132" spans="2:63" x14ac:dyDescent="0.25">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row>
    <row r="133" spans="2:63" x14ac:dyDescent="0.25">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row>
    <row r="134" spans="2:63" x14ac:dyDescent="0.25">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row>
    <row r="135" spans="2:63" x14ac:dyDescent="0.25">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row>
    <row r="136" spans="2:63" x14ac:dyDescent="0.25">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row>
    <row r="137" spans="2:63" x14ac:dyDescent="0.25">
      <c r="B137" s="70"/>
      <c r="C137" s="70"/>
      <c r="D137" s="70"/>
      <c r="E137" s="70"/>
      <c r="F137" s="70"/>
      <c r="G137" s="70"/>
      <c r="H137" s="70"/>
      <c r="I137" s="70"/>
    </row>
    <row r="138" spans="2:63" x14ac:dyDescent="0.25">
      <c r="B138" s="70"/>
      <c r="C138" s="70"/>
      <c r="D138" s="70"/>
      <c r="E138" s="70"/>
      <c r="F138" s="70"/>
      <c r="G138" s="70"/>
      <c r="H138" s="70"/>
      <c r="I138" s="70"/>
    </row>
    <row r="139" spans="2:63" x14ac:dyDescent="0.25">
      <c r="B139" s="70"/>
      <c r="C139" s="70"/>
      <c r="D139" s="70"/>
      <c r="E139" s="70"/>
      <c r="F139" s="70"/>
      <c r="G139" s="70"/>
      <c r="H139" s="70"/>
      <c r="I139" s="70"/>
    </row>
    <row r="140" spans="2:63" x14ac:dyDescent="0.25">
      <c r="B140" s="70"/>
      <c r="C140" s="70"/>
      <c r="D140" s="70"/>
      <c r="E140" s="70"/>
      <c r="F140" s="70"/>
      <c r="G140" s="70"/>
      <c r="H140" s="70"/>
      <c r="I140" s="70"/>
    </row>
  </sheetData>
  <sheetProtection algorithmName="SHA-512" hashValue="kpXlidzmWxbP3brn8k4eIEWxhYHkoNV8mMuhH1lPT/xypiCOesm15jiCfvbsOoPDCD8/umcOeC7isQqNzzQXVQ==" saltValue="e8t6+j8RQ+iPDyNDapgnxw==" spinCount="100000" sheet="1" objects="1" scenarios="1"/>
  <mergeCells count="317">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42:AC43"/>
    <mergeCell ref="AD42:AE43"/>
    <mergeCell ref="AF42:AG43"/>
    <mergeCell ref="AB44:AC45"/>
    <mergeCell ref="AD44:AE45"/>
    <mergeCell ref="AF44:AG45"/>
    <mergeCell ref="AB38:AC39"/>
    <mergeCell ref="AD38:AE39"/>
    <mergeCell ref="AF38:AG39"/>
    <mergeCell ref="AB40:AC41"/>
    <mergeCell ref="AD40:AE41"/>
    <mergeCell ref="AF40:AG41"/>
    <mergeCell ref="AH10:AI11"/>
    <mergeCell ref="AJ10:AK11"/>
    <mergeCell ref="AL10:AM11"/>
    <mergeCell ref="AH12:AI13"/>
    <mergeCell ref="AJ12:AK13"/>
    <mergeCell ref="AL12:AM13"/>
    <mergeCell ref="AH6:AI7"/>
    <mergeCell ref="AJ6:AK7"/>
    <mergeCell ref="AL6:AM7"/>
    <mergeCell ref="AH8:AI9"/>
    <mergeCell ref="AJ8:AK9"/>
    <mergeCell ref="AL8:AM9"/>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42:AI43"/>
    <mergeCell ref="AJ42:AK43"/>
    <mergeCell ref="AL42:AM43"/>
    <mergeCell ref="AH44:AI45"/>
    <mergeCell ref="AJ44:AK45"/>
    <mergeCell ref="AL44:AM45"/>
    <mergeCell ref="AH38:AI39"/>
    <mergeCell ref="AJ38:AK39"/>
    <mergeCell ref="AL38:AM39"/>
    <mergeCell ref="AH40:AI41"/>
    <mergeCell ref="AJ40:AK41"/>
    <mergeCell ref="AL40:AM41"/>
    <mergeCell ref="J18:K19"/>
    <mergeCell ref="L18:M19"/>
    <mergeCell ref="N18:O19"/>
    <mergeCell ref="J20:K21"/>
    <mergeCell ref="L20:M21"/>
    <mergeCell ref="N20:O21"/>
    <mergeCell ref="J14:K15"/>
    <mergeCell ref="L14:M15"/>
    <mergeCell ref="N14:O15"/>
    <mergeCell ref="J16:K17"/>
    <mergeCell ref="L16:M17"/>
    <mergeCell ref="N16:O17"/>
    <mergeCell ref="P18:Q19"/>
    <mergeCell ref="R18:S19"/>
    <mergeCell ref="T18:U19"/>
    <mergeCell ref="P20:Q21"/>
    <mergeCell ref="R20:S21"/>
    <mergeCell ref="T20:U21"/>
    <mergeCell ref="P14:Q15"/>
    <mergeCell ref="R14:S15"/>
    <mergeCell ref="T14:U15"/>
    <mergeCell ref="P16:Q17"/>
    <mergeCell ref="R16:S17"/>
    <mergeCell ref="T16:U17"/>
    <mergeCell ref="J26:K27"/>
    <mergeCell ref="L26:M27"/>
    <mergeCell ref="N26:O27"/>
    <mergeCell ref="J28:K29"/>
    <mergeCell ref="L28:M29"/>
    <mergeCell ref="N28:O29"/>
    <mergeCell ref="J22:K23"/>
    <mergeCell ref="L22:M23"/>
    <mergeCell ref="N22:O23"/>
    <mergeCell ref="J24:K25"/>
    <mergeCell ref="L24:M25"/>
    <mergeCell ref="N24:O25"/>
    <mergeCell ref="P26:Q27"/>
    <mergeCell ref="R26:S27"/>
    <mergeCell ref="T26:U27"/>
    <mergeCell ref="P28:Q29"/>
    <mergeCell ref="R28:S29"/>
    <mergeCell ref="T28:U29"/>
    <mergeCell ref="P22:Q23"/>
    <mergeCell ref="R22:S23"/>
    <mergeCell ref="T22:U23"/>
    <mergeCell ref="P24:Q25"/>
    <mergeCell ref="R24:S25"/>
    <mergeCell ref="T24:U25"/>
    <mergeCell ref="V26:W27"/>
    <mergeCell ref="X26:Y27"/>
    <mergeCell ref="Z26:AA27"/>
    <mergeCell ref="V28:W29"/>
    <mergeCell ref="X28:Y29"/>
    <mergeCell ref="Z28:AA29"/>
    <mergeCell ref="V22:W23"/>
    <mergeCell ref="X22:Y23"/>
    <mergeCell ref="Z22:AA23"/>
    <mergeCell ref="V24:W25"/>
    <mergeCell ref="X24:Y25"/>
    <mergeCell ref="Z24:AA25"/>
    <mergeCell ref="V34:W35"/>
    <mergeCell ref="X34:Y35"/>
    <mergeCell ref="Z34:AA35"/>
    <mergeCell ref="V36:W37"/>
    <mergeCell ref="X36:Y37"/>
    <mergeCell ref="Z36:AA37"/>
    <mergeCell ref="V30:W31"/>
    <mergeCell ref="X30:Y31"/>
    <mergeCell ref="Z30:AA31"/>
    <mergeCell ref="V32:W33"/>
    <mergeCell ref="X32:Y33"/>
    <mergeCell ref="Z32:AA33"/>
    <mergeCell ref="P34:Q35"/>
    <mergeCell ref="R34:S35"/>
    <mergeCell ref="T34:U35"/>
    <mergeCell ref="P36:Q37"/>
    <mergeCell ref="R36:S37"/>
    <mergeCell ref="T36:U37"/>
    <mergeCell ref="P30:Q31"/>
    <mergeCell ref="R30:S31"/>
    <mergeCell ref="T30:U31"/>
    <mergeCell ref="P32:Q33"/>
    <mergeCell ref="R32:S33"/>
    <mergeCell ref="T32:U33"/>
    <mergeCell ref="V42:W43"/>
    <mergeCell ref="X42:Y43"/>
    <mergeCell ref="Z42:AA43"/>
    <mergeCell ref="V44:W45"/>
    <mergeCell ref="X44:Y45"/>
    <mergeCell ref="Z44:AA45"/>
    <mergeCell ref="V38:W39"/>
    <mergeCell ref="X38:Y39"/>
    <mergeCell ref="Z38:AA39"/>
    <mergeCell ref="V40:W41"/>
    <mergeCell ref="X40:Y41"/>
    <mergeCell ref="Z40:AA41"/>
    <mergeCell ref="N40:O41"/>
    <mergeCell ref="J34:K35"/>
    <mergeCell ref="L34:M35"/>
    <mergeCell ref="N34:O35"/>
    <mergeCell ref="J36:K37"/>
    <mergeCell ref="L36:M37"/>
    <mergeCell ref="N36:O37"/>
    <mergeCell ref="J30:K31"/>
    <mergeCell ref="L30:M31"/>
    <mergeCell ref="N30:O31"/>
    <mergeCell ref="J32:K33"/>
    <mergeCell ref="L32:M33"/>
    <mergeCell ref="N32:O33"/>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7" zoomScale="50" zoomScaleNormal="50" workbookViewId="0">
      <selection activeCell="Y49" sqref="Y49"/>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row>
    <row r="2" spans="1:91" ht="18" customHeight="1" x14ac:dyDescent="0.25">
      <c r="A2" s="70"/>
      <c r="B2" s="417" t="s">
        <v>159</v>
      </c>
      <c r="C2" s="418"/>
      <c r="D2" s="418"/>
      <c r="E2" s="418"/>
      <c r="F2" s="418"/>
      <c r="G2" s="418"/>
      <c r="H2" s="418"/>
      <c r="I2" s="418"/>
      <c r="J2" s="337" t="s">
        <v>2</v>
      </c>
      <c r="K2" s="337"/>
      <c r="L2" s="337"/>
      <c r="M2" s="337"/>
      <c r="N2" s="337"/>
      <c r="O2" s="337"/>
      <c r="P2" s="337"/>
      <c r="Q2" s="337"/>
      <c r="R2" s="337"/>
      <c r="S2" s="337"/>
      <c r="T2" s="337"/>
      <c r="U2" s="337"/>
      <c r="V2" s="337"/>
      <c r="W2" s="337"/>
      <c r="X2" s="337"/>
      <c r="Y2" s="337"/>
      <c r="Z2" s="337"/>
      <c r="AA2" s="337"/>
      <c r="AB2" s="337"/>
      <c r="AC2" s="337"/>
      <c r="AD2" s="337"/>
      <c r="AE2" s="337"/>
      <c r="AF2" s="337"/>
      <c r="AG2" s="337"/>
      <c r="AH2" s="337"/>
      <c r="AI2" s="337"/>
      <c r="AJ2" s="337"/>
      <c r="AK2" s="337"/>
      <c r="AL2" s="337"/>
      <c r="AM2" s="337"/>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row>
    <row r="3" spans="1:91" ht="18.75" customHeight="1" x14ac:dyDescent="0.25">
      <c r="A3" s="70"/>
      <c r="B3" s="418"/>
      <c r="C3" s="418"/>
      <c r="D3" s="418"/>
      <c r="E3" s="418"/>
      <c r="F3" s="418"/>
      <c r="G3" s="418"/>
      <c r="H3" s="418"/>
      <c r="I3" s="418"/>
      <c r="J3" s="337"/>
      <c r="K3" s="337"/>
      <c r="L3" s="337"/>
      <c r="M3" s="337"/>
      <c r="N3" s="337"/>
      <c r="O3" s="337"/>
      <c r="P3" s="337"/>
      <c r="Q3" s="337"/>
      <c r="R3" s="337"/>
      <c r="S3" s="337"/>
      <c r="T3" s="337"/>
      <c r="U3" s="337"/>
      <c r="V3" s="337"/>
      <c r="W3" s="337"/>
      <c r="X3" s="337"/>
      <c r="Y3" s="337"/>
      <c r="Z3" s="337"/>
      <c r="AA3" s="337"/>
      <c r="AB3" s="337"/>
      <c r="AC3" s="337"/>
      <c r="AD3" s="337"/>
      <c r="AE3" s="337"/>
      <c r="AF3" s="337"/>
      <c r="AG3" s="337"/>
      <c r="AH3" s="337"/>
      <c r="AI3" s="337"/>
      <c r="AJ3" s="337"/>
      <c r="AK3" s="337"/>
      <c r="AL3" s="337"/>
      <c r="AM3" s="337"/>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row>
    <row r="4" spans="1:91" ht="15" customHeight="1" x14ac:dyDescent="0.25">
      <c r="A4" s="70"/>
      <c r="B4" s="418"/>
      <c r="C4" s="418"/>
      <c r="D4" s="418"/>
      <c r="E4" s="418"/>
      <c r="F4" s="418"/>
      <c r="G4" s="418"/>
      <c r="H4" s="418"/>
      <c r="I4" s="418"/>
      <c r="J4" s="337"/>
      <c r="K4" s="337"/>
      <c r="L4" s="337"/>
      <c r="M4" s="337"/>
      <c r="N4" s="337"/>
      <c r="O4" s="337"/>
      <c r="P4" s="337"/>
      <c r="Q4" s="337"/>
      <c r="R4" s="337"/>
      <c r="S4" s="337"/>
      <c r="T4" s="337"/>
      <c r="U4" s="337"/>
      <c r="V4" s="337"/>
      <c r="W4" s="337"/>
      <c r="X4" s="337"/>
      <c r="Y4" s="337"/>
      <c r="Z4" s="337"/>
      <c r="AA4" s="337"/>
      <c r="AB4" s="337"/>
      <c r="AC4" s="337"/>
      <c r="AD4" s="337"/>
      <c r="AE4" s="337"/>
      <c r="AF4" s="337"/>
      <c r="AG4" s="337"/>
      <c r="AH4" s="337"/>
      <c r="AI4" s="337"/>
      <c r="AJ4" s="337"/>
      <c r="AK4" s="337"/>
      <c r="AL4" s="337"/>
      <c r="AM4" s="337"/>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row>
    <row r="5" spans="1:91"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row>
    <row r="6" spans="1:91" ht="15" customHeight="1" x14ac:dyDescent="0.25">
      <c r="A6" s="70"/>
      <c r="B6" s="349" t="s">
        <v>4</v>
      </c>
      <c r="C6" s="349"/>
      <c r="D6" s="350"/>
      <c r="E6" s="387" t="s">
        <v>116</v>
      </c>
      <c r="F6" s="388"/>
      <c r="G6" s="388"/>
      <c r="H6" s="388"/>
      <c r="I6" s="389"/>
      <c r="J6" s="32" t="str">
        <f>IF(AND('Mapa final'!$Y$10="Muy Alta",'Mapa final'!$AA$10="Leve"),CONCATENATE("R1C",'Mapa final'!$O$10),"")</f>
        <v/>
      </c>
      <c r="K6" s="33" t="str">
        <f>IF(AND('Mapa final'!$Y$11="Muy Alta",'Mapa final'!$AA$11="Leve"),CONCATENATE("R1C",'Mapa final'!$O$11),"")</f>
        <v/>
      </c>
      <c r="L6" s="33" t="str">
        <f>IF(AND('Mapa final'!$Y$12="Muy Alta",'Mapa final'!$AA$12="Leve"),CONCATENATE("R1C",'Mapa final'!$O$12),"")</f>
        <v/>
      </c>
      <c r="M6" s="33" t="str">
        <f>IF(AND('Mapa final'!$Y$13="Muy Alta",'Mapa final'!$AA$13="Leve"),CONCATENATE("R1C",'Mapa final'!$O$13),"")</f>
        <v/>
      </c>
      <c r="N6" s="33" t="str">
        <f>IF(AND('Mapa final'!$Y$14="Muy Alta",'Mapa final'!$AA$14="Leve"),CONCATENATE("R1C",'Mapa final'!$O$14),"")</f>
        <v/>
      </c>
      <c r="O6" s="34" t="str">
        <f>IF(AND('Mapa final'!$Y$15="Muy Alta",'Mapa final'!$AA$15="Leve"),CONCATENATE("R1C",'Mapa final'!$O$15),"")</f>
        <v/>
      </c>
      <c r="P6" s="32" t="str">
        <f>IF(AND('Mapa final'!$Y$10="Muy Alta",'Mapa final'!$AA$10="Menor"),CONCATENATE("R1C",'Mapa final'!$O$10),"")</f>
        <v/>
      </c>
      <c r="Q6" s="33" t="str">
        <f>IF(AND('Mapa final'!$Y$11="Muy Alta",'Mapa final'!$AA$11="Menor"),CONCATENATE("R1C",'Mapa final'!$O$11),"")</f>
        <v/>
      </c>
      <c r="R6" s="33" t="str">
        <f>IF(AND('Mapa final'!$Y$12="Muy Alta",'Mapa final'!$AA$12="Menor"),CONCATENATE("R1C",'Mapa final'!$O$12),"")</f>
        <v/>
      </c>
      <c r="S6" s="33" t="str">
        <f>IF(AND('Mapa final'!$Y$13="Muy Alta",'Mapa final'!$AA$13="Menor"),CONCATENATE("R1C",'Mapa final'!$O$13),"")</f>
        <v/>
      </c>
      <c r="T6" s="33" t="str">
        <f>IF(AND('Mapa final'!$Y$14="Muy Alta",'Mapa final'!$AA$14="Menor"),CONCATENATE("R1C",'Mapa final'!$O$14),"")</f>
        <v/>
      </c>
      <c r="U6" s="34" t="str">
        <f>IF(AND('Mapa final'!$Y$15="Muy Alta",'Mapa final'!$AA$15="Menor"),CONCATENATE("R1C",'Mapa final'!$O$15),"")</f>
        <v/>
      </c>
      <c r="V6" s="32" t="str">
        <f>IF(AND('Mapa final'!$Y$10="Muy Alta",'Mapa final'!$AA$10="Moderado"),CONCATENATE("R1C",'Mapa final'!$O$10),"")</f>
        <v/>
      </c>
      <c r="W6" s="33" t="str">
        <f>IF(AND('Mapa final'!$Y$11="Muy Alta",'Mapa final'!$AA$11="Moderado"),CONCATENATE("R1C",'Mapa final'!$O$11),"")</f>
        <v/>
      </c>
      <c r="X6" s="33" t="str">
        <f>IF(AND('Mapa final'!$Y$12="Muy Alta",'Mapa final'!$AA$12="Moderado"),CONCATENATE("R1C",'Mapa final'!$O$12),"")</f>
        <v/>
      </c>
      <c r="Y6" s="33" t="str">
        <f>IF(AND('Mapa final'!$Y$13="Muy Alta",'Mapa final'!$AA$13="Moderado"),CONCATENATE("R1C",'Mapa final'!$O$13),"")</f>
        <v/>
      </c>
      <c r="Z6" s="33" t="str">
        <f>IF(AND('Mapa final'!$Y$14="Muy Alta",'Mapa final'!$AA$14="Moderado"),CONCATENATE("R1C",'Mapa final'!$O$14),"")</f>
        <v/>
      </c>
      <c r="AA6" s="34" t="str">
        <f>IF(AND('Mapa final'!$Y$15="Muy Alta",'Mapa final'!$AA$15="Moderado"),CONCATENATE("R1C",'Mapa final'!$O$15),"")</f>
        <v/>
      </c>
      <c r="AB6" s="32" t="str">
        <f>IF(AND('Mapa final'!$Y$10="Muy Alta",'Mapa final'!$AA$10="Mayor"),CONCATENATE("R1C",'Mapa final'!$O$10),"")</f>
        <v/>
      </c>
      <c r="AC6" s="33" t="str">
        <f>IF(AND('Mapa final'!$Y$11="Muy Alta",'Mapa final'!$AA$11="Mayor"),CONCATENATE("R1C",'Mapa final'!$O$11),"")</f>
        <v/>
      </c>
      <c r="AD6" s="33" t="str">
        <f>IF(AND('Mapa final'!$Y$12="Muy Alta",'Mapa final'!$AA$12="Mayor"),CONCATENATE("R1C",'Mapa final'!$O$12),"")</f>
        <v/>
      </c>
      <c r="AE6" s="33" t="str">
        <f>IF(AND('Mapa final'!$Y$13="Muy Alta",'Mapa final'!$AA$13="Mayor"),CONCATENATE("R1C",'Mapa final'!$O$13),"")</f>
        <v/>
      </c>
      <c r="AF6" s="33" t="str">
        <f>IF(AND('Mapa final'!$Y$14="Muy Alta",'Mapa final'!$AA$14="Mayor"),CONCATENATE("R1C",'Mapa final'!$O$14),"")</f>
        <v/>
      </c>
      <c r="AG6" s="34" t="str">
        <f>IF(AND('Mapa final'!$Y$15="Muy Alta",'Mapa final'!$AA$15="Mayor"),CONCATENATE("R1C",'Mapa final'!$O$15),"")</f>
        <v/>
      </c>
      <c r="AH6" s="35" t="str">
        <f>IF(AND('Mapa final'!$Y$10="Muy Alta",'Mapa final'!$AA$10="Catastrófico"),CONCATENATE("R1C",'Mapa final'!$O$10),"")</f>
        <v/>
      </c>
      <c r="AI6" s="36" t="str">
        <f>IF(AND('Mapa final'!$Y$11="Muy Alta",'Mapa final'!$AA$11="Catastrófico"),CONCATENATE("R1C",'Mapa final'!$O$11),"")</f>
        <v/>
      </c>
      <c r="AJ6" s="36" t="str">
        <f>IF(AND('Mapa final'!$Y$12="Muy Alta",'Mapa final'!$AA$12="Catastrófico"),CONCATENATE("R1C",'Mapa final'!$O$12),"")</f>
        <v/>
      </c>
      <c r="AK6" s="36" t="str">
        <f>IF(AND('Mapa final'!$Y$13="Muy Alta",'Mapa final'!$AA$13="Catastrófico"),CONCATENATE("R1C",'Mapa final'!$O$13),"")</f>
        <v/>
      </c>
      <c r="AL6" s="36" t="str">
        <f>IF(AND('Mapa final'!$Y$14="Muy Alta",'Mapa final'!$AA$14="Catastrófico"),CONCATENATE("R1C",'Mapa final'!$O$14),"")</f>
        <v/>
      </c>
      <c r="AM6" s="37" t="str">
        <f>IF(AND('Mapa final'!$Y$15="Muy Alta",'Mapa final'!$AA$15="Catastrófico"),CONCATENATE("R1C",'Mapa final'!$O$15),"")</f>
        <v/>
      </c>
      <c r="AN6" s="70"/>
      <c r="AO6" s="408" t="s">
        <v>79</v>
      </c>
      <c r="AP6" s="409"/>
      <c r="AQ6" s="409"/>
      <c r="AR6" s="409"/>
      <c r="AS6" s="409"/>
      <c r="AT6" s="41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row>
    <row r="7" spans="1:91" ht="15" customHeight="1" x14ac:dyDescent="0.25">
      <c r="A7" s="70"/>
      <c r="B7" s="349"/>
      <c r="C7" s="349"/>
      <c r="D7" s="350"/>
      <c r="E7" s="390"/>
      <c r="F7" s="391"/>
      <c r="G7" s="391"/>
      <c r="H7" s="391"/>
      <c r="I7" s="392"/>
      <c r="J7" s="38" t="str">
        <f>IF(AND('Mapa final'!$Y$16="Muy Alta",'Mapa final'!$AA$16="Leve"),CONCATENATE("R2C",'Mapa final'!$O$16),"")</f>
        <v/>
      </c>
      <c r="K7" s="39" t="str">
        <f>IF(AND('Mapa final'!$Y$17="Muy Alta",'Mapa final'!$AA$17="Leve"),CONCATENATE("R2C",'Mapa final'!$O$17),"")</f>
        <v/>
      </c>
      <c r="L7" s="39" t="str">
        <f>IF(AND('Mapa final'!$Y$18="Muy Alta",'Mapa final'!$AA$18="Leve"),CONCATENATE("R2C",'Mapa final'!$O$18),"")</f>
        <v/>
      </c>
      <c r="M7" s="39" t="str">
        <f>IF(AND('Mapa final'!$Y$19="Muy Alta",'Mapa final'!$AA$19="Leve"),CONCATENATE("R2C",'Mapa final'!$O$19),"")</f>
        <v/>
      </c>
      <c r="N7" s="39" t="str">
        <f>IF(AND('Mapa final'!$Y$20="Muy Alta",'Mapa final'!$AA$20="Leve"),CONCATENATE("R2C",'Mapa final'!$O$20),"")</f>
        <v/>
      </c>
      <c r="O7" s="40" t="str">
        <f>IF(AND('Mapa final'!$Y$21="Muy Alta",'Mapa final'!$AA$21="Leve"),CONCATENATE("R2C",'Mapa final'!$O$21),"")</f>
        <v/>
      </c>
      <c r="P7" s="38" t="str">
        <f>IF(AND('Mapa final'!$Y$16="Muy Alta",'Mapa final'!$AA$16="Menor"),CONCATENATE("R2C",'Mapa final'!$O$16),"")</f>
        <v/>
      </c>
      <c r="Q7" s="39" t="str">
        <f>IF(AND('Mapa final'!$Y$17="Muy Alta",'Mapa final'!$AA$17="Menor"),CONCATENATE("R2C",'Mapa final'!$O$17),"")</f>
        <v/>
      </c>
      <c r="R7" s="39" t="str">
        <f>IF(AND('Mapa final'!$Y$18="Muy Alta",'Mapa final'!$AA$18="Menor"),CONCATENATE("R2C",'Mapa final'!$O$18),"")</f>
        <v/>
      </c>
      <c r="S7" s="39" t="str">
        <f>IF(AND('Mapa final'!$Y$19="Muy Alta",'Mapa final'!$AA$19="Menor"),CONCATENATE("R2C",'Mapa final'!$O$19),"")</f>
        <v/>
      </c>
      <c r="T7" s="39" t="str">
        <f>IF(AND('Mapa final'!$Y$20="Muy Alta",'Mapa final'!$AA$20="Menor"),CONCATENATE("R2C",'Mapa final'!$O$20),"")</f>
        <v/>
      </c>
      <c r="U7" s="40" t="str">
        <f>IF(AND('Mapa final'!$Y$21="Muy Alta",'Mapa final'!$AA$21="Menor"),CONCATENATE("R2C",'Mapa final'!$O$21),"")</f>
        <v/>
      </c>
      <c r="V7" s="38" t="str">
        <f>IF(AND('Mapa final'!$Y$16="Muy Alta",'Mapa final'!$AA$16="Moderado"),CONCATENATE("R2C",'Mapa final'!$O$16),"")</f>
        <v/>
      </c>
      <c r="W7" s="39" t="str">
        <f>IF(AND('Mapa final'!$Y$17="Muy Alta",'Mapa final'!$AA$17="Moderado"),CONCATENATE("R2C",'Mapa final'!$O$17),"")</f>
        <v/>
      </c>
      <c r="X7" s="39" t="str">
        <f>IF(AND('Mapa final'!$Y$18="Muy Alta",'Mapa final'!$AA$18="Moderado"),CONCATENATE("R2C",'Mapa final'!$O$18),"")</f>
        <v/>
      </c>
      <c r="Y7" s="39" t="str">
        <f>IF(AND('Mapa final'!$Y$19="Muy Alta",'Mapa final'!$AA$19="Moderado"),CONCATENATE("R2C",'Mapa final'!$O$19),"")</f>
        <v/>
      </c>
      <c r="Z7" s="39" t="str">
        <f>IF(AND('Mapa final'!$Y$20="Muy Alta",'Mapa final'!$AA$20="Moderado"),CONCATENATE("R2C",'Mapa final'!$O$20),"")</f>
        <v/>
      </c>
      <c r="AA7" s="40" t="str">
        <f>IF(AND('Mapa final'!$Y$21="Muy Alta",'Mapa final'!$AA$21="Moderado"),CONCATENATE("R2C",'Mapa final'!$O$21),"")</f>
        <v/>
      </c>
      <c r="AB7" s="38" t="str">
        <f>IF(AND('Mapa final'!$Y$16="Muy Alta",'Mapa final'!$AA$16="Mayor"),CONCATENATE("R2C",'Mapa final'!$O$16),"")</f>
        <v/>
      </c>
      <c r="AC7" s="39" t="str">
        <f>IF(AND('Mapa final'!$Y$17="Muy Alta",'Mapa final'!$AA$17="Mayor"),CONCATENATE("R2C",'Mapa final'!$O$17),"")</f>
        <v/>
      </c>
      <c r="AD7" s="39" t="str">
        <f>IF(AND('Mapa final'!$Y$18="Muy Alta",'Mapa final'!$AA$18="Mayor"),CONCATENATE("R2C",'Mapa final'!$O$18),"")</f>
        <v/>
      </c>
      <c r="AE7" s="39" t="str">
        <f>IF(AND('Mapa final'!$Y$19="Muy Alta",'Mapa final'!$AA$19="Mayor"),CONCATENATE("R2C",'Mapa final'!$O$19),"")</f>
        <v/>
      </c>
      <c r="AF7" s="39" t="str">
        <f>IF(AND('Mapa final'!$Y$20="Muy Alta",'Mapa final'!$AA$20="Mayor"),CONCATENATE("R2C",'Mapa final'!$O$20),"")</f>
        <v/>
      </c>
      <c r="AG7" s="40" t="str">
        <f>IF(AND('Mapa final'!$Y$21="Muy Alta",'Mapa final'!$AA$21="Mayor"),CONCATENATE("R2C",'Mapa final'!$O$21),"")</f>
        <v/>
      </c>
      <c r="AH7" s="41" t="str">
        <f>IF(AND('Mapa final'!$Y$16="Muy Alta",'Mapa final'!$AA$16="Catastrófico"),CONCATENATE("R2C",'Mapa final'!$O$16),"")</f>
        <v/>
      </c>
      <c r="AI7" s="42" t="str">
        <f>IF(AND('Mapa final'!$Y$17="Muy Alta",'Mapa final'!$AA$17="Catastrófico"),CONCATENATE("R2C",'Mapa final'!$O$17),"")</f>
        <v/>
      </c>
      <c r="AJ7" s="42" t="str">
        <f>IF(AND('Mapa final'!$Y$18="Muy Alta",'Mapa final'!$AA$18="Catastrófico"),CONCATENATE("R2C",'Mapa final'!$O$18),"")</f>
        <v/>
      </c>
      <c r="AK7" s="42" t="str">
        <f>IF(AND('Mapa final'!$Y$19="Muy Alta",'Mapa final'!$AA$19="Catastrófico"),CONCATENATE("R2C",'Mapa final'!$O$19),"")</f>
        <v/>
      </c>
      <c r="AL7" s="42" t="str">
        <f>IF(AND('Mapa final'!$Y$20="Muy Alta",'Mapa final'!$AA$20="Catastrófico"),CONCATENATE("R2C",'Mapa final'!$O$20),"")</f>
        <v/>
      </c>
      <c r="AM7" s="43" t="str">
        <f>IF(AND('Mapa final'!$Y$21="Muy Alta",'Mapa final'!$AA$21="Catastrófico"),CONCATENATE("R2C",'Mapa final'!$O$21),"")</f>
        <v/>
      </c>
      <c r="AN7" s="70"/>
      <c r="AO7" s="411"/>
      <c r="AP7" s="412"/>
      <c r="AQ7" s="412"/>
      <c r="AR7" s="412"/>
      <c r="AS7" s="412"/>
      <c r="AT7" s="413"/>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row>
    <row r="8" spans="1:91" ht="15" customHeight="1" x14ac:dyDescent="0.25">
      <c r="A8" s="70"/>
      <c r="B8" s="349"/>
      <c r="C8" s="349"/>
      <c r="D8" s="350"/>
      <c r="E8" s="390"/>
      <c r="F8" s="391"/>
      <c r="G8" s="391"/>
      <c r="H8" s="391"/>
      <c r="I8" s="392"/>
      <c r="J8" s="38" t="str">
        <f>IF(AND('Mapa final'!$Y$22="Muy Alta",'Mapa final'!$AA$22="Leve"),CONCATENATE("R3C",'Mapa final'!$O$22),"")</f>
        <v/>
      </c>
      <c r="K8" s="39" t="str">
        <f>IF(AND('Mapa final'!$Y$23="Muy Alta",'Mapa final'!$AA$23="Leve"),CONCATENATE("R3C",'Mapa final'!$O$23),"")</f>
        <v/>
      </c>
      <c r="L8" s="39" t="str">
        <f>IF(AND('Mapa final'!$Y$24="Muy Alta",'Mapa final'!$AA$24="Leve"),CONCATENATE("R3C",'Mapa final'!$O$24),"")</f>
        <v/>
      </c>
      <c r="M8" s="39" t="str">
        <f>IF(AND('Mapa final'!$Y$25="Muy Alta",'Mapa final'!$AA$25="Leve"),CONCATENATE("R3C",'Mapa final'!$O$25),"")</f>
        <v/>
      </c>
      <c r="N8" s="39" t="str">
        <f>IF(AND('Mapa final'!$Y$26="Muy Alta",'Mapa final'!$AA$26="Leve"),CONCATENATE("R3C",'Mapa final'!$O$26),"")</f>
        <v/>
      </c>
      <c r="O8" s="40" t="str">
        <f>IF(AND('Mapa final'!$Y$27="Muy Alta",'Mapa final'!$AA$27="Leve"),CONCATENATE("R3C",'Mapa final'!$O$27),"")</f>
        <v/>
      </c>
      <c r="P8" s="38" t="str">
        <f>IF(AND('Mapa final'!$Y$22="Muy Alta",'Mapa final'!$AA$22="Menor"),CONCATENATE("R3C",'Mapa final'!$O$22),"")</f>
        <v/>
      </c>
      <c r="Q8" s="39" t="str">
        <f>IF(AND('Mapa final'!$Y$23="Muy Alta",'Mapa final'!$AA$23="Menor"),CONCATENATE("R3C",'Mapa final'!$O$23),"")</f>
        <v/>
      </c>
      <c r="R8" s="39" t="str">
        <f>IF(AND('Mapa final'!$Y$24="Muy Alta",'Mapa final'!$AA$24="Menor"),CONCATENATE("R3C",'Mapa final'!$O$24),"")</f>
        <v/>
      </c>
      <c r="S8" s="39" t="str">
        <f>IF(AND('Mapa final'!$Y$25="Muy Alta",'Mapa final'!$AA$25="Menor"),CONCATENATE("R3C",'Mapa final'!$O$25),"")</f>
        <v/>
      </c>
      <c r="T8" s="39" t="str">
        <f>IF(AND('Mapa final'!$Y$26="Muy Alta",'Mapa final'!$AA$26="Menor"),CONCATENATE("R3C",'Mapa final'!$O$26),"")</f>
        <v/>
      </c>
      <c r="U8" s="40" t="str">
        <f>IF(AND('Mapa final'!$Y$27="Muy Alta",'Mapa final'!$AA$27="Menor"),CONCATENATE("R3C",'Mapa final'!$O$27),"")</f>
        <v/>
      </c>
      <c r="V8" s="38" t="str">
        <f>IF(AND('Mapa final'!$Y$22="Muy Alta",'Mapa final'!$AA$22="Moderado"),CONCATENATE("R3C",'Mapa final'!$O$22),"")</f>
        <v/>
      </c>
      <c r="W8" s="39" t="str">
        <f>IF(AND('Mapa final'!$Y$23="Muy Alta",'Mapa final'!$AA$23="Moderado"),CONCATENATE("R3C",'Mapa final'!$O$23),"")</f>
        <v/>
      </c>
      <c r="X8" s="39" t="str">
        <f>IF(AND('Mapa final'!$Y$24="Muy Alta",'Mapa final'!$AA$24="Moderado"),CONCATENATE("R3C",'Mapa final'!$O$24),"")</f>
        <v/>
      </c>
      <c r="Y8" s="39" t="str">
        <f>IF(AND('Mapa final'!$Y$25="Muy Alta",'Mapa final'!$AA$25="Moderado"),CONCATENATE("R3C",'Mapa final'!$O$25),"")</f>
        <v/>
      </c>
      <c r="Z8" s="39" t="str">
        <f>IF(AND('Mapa final'!$Y$26="Muy Alta",'Mapa final'!$AA$26="Moderado"),CONCATENATE("R3C",'Mapa final'!$O$26),"")</f>
        <v/>
      </c>
      <c r="AA8" s="40" t="str">
        <f>IF(AND('Mapa final'!$Y$27="Muy Alta",'Mapa final'!$AA$27="Moderado"),CONCATENATE("R3C",'Mapa final'!$O$27),"")</f>
        <v/>
      </c>
      <c r="AB8" s="38" t="str">
        <f>IF(AND('Mapa final'!$Y$22="Muy Alta",'Mapa final'!$AA$22="Mayor"),CONCATENATE("R3C",'Mapa final'!$O$22),"")</f>
        <v/>
      </c>
      <c r="AC8" s="39" t="str">
        <f>IF(AND('Mapa final'!$Y$23="Muy Alta",'Mapa final'!$AA$23="Mayor"),CONCATENATE("R3C",'Mapa final'!$O$23),"")</f>
        <v/>
      </c>
      <c r="AD8" s="39" t="str">
        <f>IF(AND('Mapa final'!$Y$24="Muy Alta",'Mapa final'!$AA$24="Mayor"),CONCATENATE("R3C",'Mapa final'!$O$24),"")</f>
        <v/>
      </c>
      <c r="AE8" s="39" t="str">
        <f>IF(AND('Mapa final'!$Y$25="Muy Alta",'Mapa final'!$AA$25="Mayor"),CONCATENATE("R3C",'Mapa final'!$O$25),"")</f>
        <v/>
      </c>
      <c r="AF8" s="39" t="str">
        <f>IF(AND('Mapa final'!$Y$26="Muy Alta",'Mapa final'!$AA$26="Mayor"),CONCATENATE("R3C",'Mapa final'!$O$26),"")</f>
        <v/>
      </c>
      <c r="AG8" s="40" t="str">
        <f>IF(AND('Mapa final'!$Y$27="Muy Alta",'Mapa final'!$AA$27="Mayor"),CONCATENATE("R3C",'Mapa final'!$O$27),"")</f>
        <v/>
      </c>
      <c r="AH8" s="41" t="str">
        <f>IF(AND('Mapa final'!$Y$22="Muy Alta",'Mapa final'!$AA$22="Catastrófico"),CONCATENATE("R3C",'Mapa final'!$O$22),"")</f>
        <v/>
      </c>
      <c r="AI8" s="42" t="str">
        <f>IF(AND('Mapa final'!$Y$23="Muy Alta",'Mapa final'!$AA$23="Catastrófico"),CONCATENATE("R3C",'Mapa final'!$O$23),"")</f>
        <v/>
      </c>
      <c r="AJ8" s="42" t="str">
        <f>IF(AND('Mapa final'!$Y$24="Muy Alta",'Mapa final'!$AA$24="Catastrófico"),CONCATENATE("R3C",'Mapa final'!$O$24),"")</f>
        <v/>
      </c>
      <c r="AK8" s="42" t="str">
        <f>IF(AND('Mapa final'!$Y$25="Muy Alta",'Mapa final'!$AA$25="Catastrófico"),CONCATENATE("R3C",'Mapa final'!$O$25),"")</f>
        <v/>
      </c>
      <c r="AL8" s="42" t="str">
        <f>IF(AND('Mapa final'!$Y$26="Muy Alta",'Mapa final'!$AA$26="Catastrófico"),CONCATENATE("R3C",'Mapa final'!$O$26),"")</f>
        <v/>
      </c>
      <c r="AM8" s="43" t="str">
        <f>IF(AND('Mapa final'!$Y$27="Muy Alta",'Mapa final'!$AA$27="Catastrófico"),CONCATENATE("R3C",'Mapa final'!$O$27),"")</f>
        <v/>
      </c>
      <c r="AN8" s="70"/>
      <c r="AO8" s="411"/>
      <c r="AP8" s="412"/>
      <c r="AQ8" s="412"/>
      <c r="AR8" s="412"/>
      <c r="AS8" s="412"/>
      <c r="AT8" s="413"/>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row>
    <row r="9" spans="1:91" ht="15" customHeight="1" x14ac:dyDescent="0.25">
      <c r="A9" s="70"/>
      <c r="B9" s="349"/>
      <c r="C9" s="349"/>
      <c r="D9" s="350"/>
      <c r="E9" s="390"/>
      <c r="F9" s="391"/>
      <c r="G9" s="391"/>
      <c r="H9" s="391"/>
      <c r="I9" s="392"/>
      <c r="J9" s="38" t="str">
        <f>IF(AND('Mapa final'!$Y$28="Muy Alta",'Mapa final'!$AA$28="Leve"),CONCATENATE("R4C",'Mapa final'!$O$28),"")</f>
        <v/>
      </c>
      <c r="K9" s="39" t="str">
        <f>IF(AND('Mapa final'!$Y$29="Muy Alta",'Mapa final'!$AA$29="Leve"),CONCATENATE("R4C",'Mapa final'!$O$29),"")</f>
        <v/>
      </c>
      <c r="L9" s="44" t="str">
        <f>IF(AND('Mapa final'!$Y$30="Muy Alta",'Mapa final'!$AA$30="Leve"),CONCATENATE("R4C",'Mapa final'!$O$30),"")</f>
        <v/>
      </c>
      <c r="M9" s="44" t="str">
        <f>IF(AND('Mapa final'!$Y$31="Muy Alta",'Mapa final'!$AA$31="Leve"),CONCATENATE("R4C",'Mapa final'!$O$31),"")</f>
        <v/>
      </c>
      <c r="N9" s="44" t="str">
        <f>IF(AND('Mapa final'!$Y$32="Muy Alta",'Mapa final'!$AA$32="Leve"),CONCATENATE("R4C",'Mapa final'!$O$32),"")</f>
        <v/>
      </c>
      <c r="O9" s="40" t="str">
        <f>IF(AND('Mapa final'!$Y$33="Muy Alta",'Mapa final'!$AA$33="Leve"),CONCATENATE("R4C",'Mapa final'!$O$33),"")</f>
        <v/>
      </c>
      <c r="P9" s="38" t="str">
        <f>IF(AND('Mapa final'!$Y$28="Muy Alta",'Mapa final'!$AA$28="Menor"),CONCATENATE("R4C",'Mapa final'!$O$28),"")</f>
        <v/>
      </c>
      <c r="Q9" s="39" t="str">
        <f>IF(AND('Mapa final'!$Y$29="Muy Alta",'Mapa final'!$AA$29="Menor"),CONCATENATE("R4C",'Mapa final'!$O$29),"")</f>
        <v/>
      </c>
      <c r="R9" s="44" t="str">
        <f>IF(AND('Mapa final'!$Y$30="Muy Alta",'Mapa final'!$AA$30="Menor"),CONCATENATE("R4C",'Mapa final'!$O$30),"")</f>
        <v/>
      </c>
      <c r="S9" s="44" t="str">
        <f>IF(AND('Mapa final'!$Y$31="Muy Alta",'Mapa final'!$AA$31="Menor"),CONCATENATE("R4C",'Mapa final'!$O$31),"")</f>
        <v/>
      </c>
      <c r="T9" s="44" t="str">
        <f>IF(AND('Mapa final'!$Y$32="Muy Alta",'Mapa final'!$AA$32="Menor"),CONCATENATE("R4C",'Mapa final'!$O$32),"")</f>
        <v/>
      </c>
      <c r="U9" s="40" t="str">
        <f>IF(AND('Mapa final'!$Y$33="Muy Alta",'Mapa final'!$AA$33="Menor"),CONCATENATE("R4C",'Mapa final'!$O$33),"")</f>
        <v/>
      </c>
      <c r="V9" s="38" t="str">
        <f>IF(AND('Mapa final'!$Y$28="Muy Alta",'Mapa final'!$AA$28="Moderado"),CONCATENATE("R4C",'Mapa final'!$O$28),"")</f>
        <v/>
      </c>
      <c r="W9" s="39" t="str">
        <f>IF(AND('Mapa final'!$Y$29="Muy Alta",'Mapa final'!$AA$29="Moderado"),CONCATENATE("R4C",'Mapa final'!$O$29),"")</f>
        <v/>
      </c>
      <c r="X9" s="44" t="str">
        <f>IF(AND('Mapa final'!$Y$30="Muy Alta",'Mapa final'!$AA$30="Moderado"),CONCATENATE("R4C",'Mapa final'!$O$30),"")</f>
        <v/>
      </c>
      <c r="Y9" s="44" t="str">
        <f>IF(AND('Mapa final'!$Y$31="Muy Alta",'Mapa final'!$AA$31="Moderado"),CONCATENATE("R4C",'Mapa final'!$O$31),"")</f>
        <v/>
      </c>
      <c r="Z9" s="44" t="str">
        <f>IF(AND('Mapa final'!$Y$32="Muy Alta",'Mapa final'!$AA$32="Moderado"),CONCATENATE("R4C",'Mapa final'!$O$32),"")</f>
        <v/>
      </c>
      <c r="AA9" s="40" t="str">
        <f>IF(AND('Mapa final'!$Y$33="Muy Alta",'Mapa final'!$AA$33="Moderado"),CONCATENATE("R4C",'Mapa final'!$O$33),"")</f>
        <v/>
      </c>
      <c r="AB9" s="38" t="str">
        <f>IF(AND('Mapa final'!$Y$28="Muy Alta",'Mapa final'!$AA$28="Mayor"),CONCATENATE("R4C",'Mapa final'!$O$28),"")</f>
        <v/>
      </c>
      <c r="AC9" s="39" t="str">
        <f>IF(AND('Mapa final'!$Y$29="Muy Alta",'Mapa final'!$AA$29="Mayor"),CONCATENATE("R4C",'Mapa final'!$O$29),"")</f>
        <v/>
      </c>
      <c r="AD9" s="44" t="str">
        <f>IF(AND('Mapa final'!$Y$30="Muy Alta",'Mapa final'!$AA$30="Mayor"),CONCATENATE("R4C",'Mapa final'!$O$30),"")</f>
        <v/>
      </c>
      <c r="AE9" s="44" t="str">
        <f>IF(AND('Mapa final'!$Y$31="Muy Alta",'Mapa final'!$AA$31="Mayor"),CONCATENATE("R4C",'Mapa final'!$O$31),"")</f>
        <v/>
      </c>
      <c r="AF9" s="44" t="str">
        <f>IF(AND('Mapa final'!$Y$32="Muy Alta",'Mapa final'!$AA$32="Mayor"),CONCATENATE("R4C",'Mapa final'!$O$32),"")</f>
        <v/>
      </c>
      <c r="AG9" s="40" t="str">
        <f>IF(AND('Mapa final'!$Y$33="Muy Alta",'Mapa final'!$AA$33="Mayor"),CONCATENATE("R4C",'Mapa final'!$O$33),"")</f>
        <v/>
      </c>
      <c r="AH9" s="41" t="str">
        <f>IF(AND('Mapa final'!$Y$28="Muy Alta",'Mapa final'!$AA$28="Catastrófico"),CONCATENATE("R4C",'Mapa final'!$O$28),"")</f>
        <v/>
      </c>
      <c r="AI9" s="42" t="str">
        <f>IF(AND('Mapa final'!$Y$29="Muy Alta",'Mapa final'!$AA$29="Catastrófico"),CONCATENATE("R4C",'Mapa final'!$O$29),"")</f>
        <v/>
      </c>
      <c r="AJ9" s="42" t="str">
        <f>IF(AND('Mapa final'!$Y$30="Muy Alta",'Mapa final'!$AA$30="Catastrófico"),CONCATENATE("R4C",'Mapa final'!$O$30),"")</f>
        <v/>
      </c>
      <c r="AK9" s="42" t="str">
        <f>IF(AND('Mapa final'!$Y$31="Muy Alta",'Mapa final'!$AA$31="Catastrófico"),CONCATENATE("R4C",'Mapa final'!$O$31),"")</f>
        <v/>
      </c>
      <c r="AL9" s="42" t="str">
        <f>IF(AND('Mapa final'!$Y$32="Muy Alta",'Mapa final'!$AA$32="Catastrófico"),CONCATENATE("R4C",'Mapa final'!$O$32),"")</f>
        <v/>
      </c>
      <c r="AM9" s="43" t="str">
        <f>IF(AND('Mapa final'!$Y$33="Muy Alta",'Mapa final'!$AA$33="Catastrófico"),CONCATENATE("R4C",'Mapa final'!$O$33),"")</f>
        <v/>
      </c>
      <c r="AN9" s="70"/>
      <c r="AO9" s="411"/>
      <c r="AP9" s="412"/>
      <c r="AQ9" s="412"/>
      <c r="AR9" s="412"/>
      <c r="AS9" s="412"/>
      <c r="AT9" s="413"/>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row>
    <row r="10" spans="1:91" ht="15" customHeight="1" x14ac:dyDescent="0.25">
      <c r="A10" s="70"/>
      <c r="B10" s="349"/>
      <c r="C10" s="349"/>
      <c r="D10" s="350"/>
      <c r="E10" s="390"/>
      <c r="F10" s="391"/>
      <c r="G10" s="391"/>
      <c r="H10" s="391"/>
      <c r="I10" s="392"/>
      <c r="J10" s="38" t="str">
        <f>IF(AND('Mapa final'!$Y$34="Muy Alta",'Mapa final'!$AA$34="Leve"),CONCATENATE("R5C",'Mapa final'!$O$34),"")</f>
        <v/>
      </c>
      <c r="K10" s="39" t="str">
        <f>IF(AND('Mapa final'!$Y$35="Muy Alta",'Mapa final'!$AA$35="Leve"),CONCATENATE("R5C",'Mapa final'!$O$35),"")</f>
        <v/>
      </c>
      <c r="L10" s="44" t="str">
        <f>IF(AND('Mapa final'!$Y$36="Muy Alta",'Mapa final'!$AA$36="Leve"),CONCATENATE("R5C",'Mapa final'!$O$36),"")</f>
        <v/>
      </c>
      <c r="M10" s="44" t="str">
        <f>IF(AND('Mapa final'!$Y$37="Muy Alta",'Mapa final'!$AA$37="Leve"),CONCATENATE("R5C",'Mapa final'!$O$37),"")</f>
        <v/>
      </c>
      <c r="N10" s="44" t="str">
        <f>IF(AND('Mapa final'!$Y$38="Muy Alta",'Mapa final'!$AA$38="Leve"),CONCATENATE("R5C",'Mapa final'!$O$38),"")</f>
        <v/>
      </c>
      <c r="O10" s="40" t="str">
        <f>IF(AND('Mapa final'!$Y$39="Muy Alta",'Mapa final'!$AA$39="Leve"),CONCATENATE("R5C",'Mapa final'!$O$39),"")</f>
        <v/>
      </c>
      <c r="P10" s="38" t="str">
        <f>IF(AND('Mapa final'!$Y$34="Muy Alta",'Mapa final'!$AA$34="Menor"),CONCATENATE("R5C",'Mapa final'!$O$34),"")</f>
        <v/>
      </c>
      <c r="Q10" s="39" t="str">
        <f>IF(AND('Mapa final'!$Y$35="Muy Alta",'Mapa final'!$AA$35="Menor"),CONCATENATE("R5C",'Mapa final'!$O$35),"")</f>
        <v/>
      </c>
      <c r="R10" s="44" t="str">
        <f>IF(AND('Mapa final'!$Y$36="Muy Alta",'Mapa final'!$AA$36="Menor"),CONCATENATE("R5C",'Mapa final'!$O$36),"")</f>
        <v/>
      </c>
      <c r="S10" s="44" t="str">
        <f>IF(AND('Mapa final'!$Y$37="Muy Alta",'Mapa final'!$AA$37="Menor"),CONCATENATE("R5C",'Mapa final'!$O$37),"")</f>
        <v/>
      </c>
      <c r="T10" s="44" t="str">
        <f>IF(AND('Mapa final'!$Y$38="Muy Alta",'Mapa final'!$AA$38="Menor"),CONCATENATE("R5C",'Mapa final'!$O$38),"")</f>
        <v/>
      </c>
      <c r="U10" s="40" t="str">
        <f>IF(AND('Mapa final'!$Y$39="Muy Alta",'Mapa final'!$AA$39="Menor"),CONCATENATE("R5C",'Mapa final'!$O$39),"")</f>
        <v/>
      </c>
      <c r="V10" s="38" t="str">
        <f>IF(AND('Mapa final'!$Y$34="Muy Alta",'Mapa final'!$AA$34="Moderado"),CONCATENATE("R5C",'Mapa final'!$O$34),"")</f>
        <v/>
      </c>
      <c r="W10" s="39" t="str">
        <f>IF(AND('Mapa final'!$Y$35="Muy Alta",'Mapa final'!$AA$35="Moderado"),CONCATENATE("R5C",'Mapa final'!$O$35),"")</f>
        <v/>
      </c>
      <c r="X10" s="44" t="str">
        <f>IF(AND('Mapa final'!$Y$36="Muy Alta",'Mapa final'!$AA$36="Moderado"),CONCATENATE("R5C",'Mapa final'!$O$36),"")</f>
        <v/>
      </c>
      <c r="Y10" s="44" t="str">
        <f>IF(AND('Mapa final'!$Y$37="Muy Alta",'Mapa final'!$AA$37="Moderado"),CONCATENATE("R5C",'Mapa final'!$O$37),"")</f>
        <v/>
      </c>
      <c r="Z10" s="44" t="str">
        <f>IF(AND('Mapa final'!$Y$38="Muy Alta",'Mapa final'!$AA$38="Moderado"),CONCATENATE("R5C",'Mapa final'!$O$38),"")</f>
        <v/>
      </c>
      <c r="AA10" s="40" t="str">
        <f>IF(AND('Mapa final'!$Y$39="Muy Alta",'Mapa final'!$AA$39="Moderado"),CONCATENATE("R5C",'Mapa final'!$O$39),"")</f>
        <v/>
      </c>
      <c r="AB10" s="38" t="str">
        <f>IF(AND('Mapa final'!$Y$34="Muy Alta",'Mapa final'!$AA$34="Mayor"),CONCATENATE("R5C",'Mapa final'!$O$34),"")</f>
        <v/>
      </c>
      <c r="AC10" s="39" t="str">
        <f>IF(AND('Mapa final'!$Y$35="Muy Alta",'Mapa final'!$AA$35="Mayor"),CONCATENATE("R5C",'Mapa final'!$O$35),"")</f>
        <v/>
      </c>
      <c r="AD10" s="44" t="str">
        <f>IF(AND('Mapa final'!$Y$36="Muy Alta",'Mapa final'!$AA$36="Mayor"),CONCATENATE("R5C",'Mapa final'!$O$36),"")</f>
        <v/>
      </c>
      <c r="AE10" s="44" t="str">
        <f>IF(AND('Mapa final'!$Y$37="Muy Alta",'Mapa final'!$AA$37="Mayor"),CONCATENATE("R5C",'Mapa final'!$O$37),"")</f>
        <v/>
      </c>
      <c r="AF10" s="44" t="str">
        <f>IF(AND('Mapa final'!$Y$38="Muy Alta",'Mapa final'!$AA$38="Mayor"),CONCATENATE("R5C",'Mapa final'!$O$38),"")</f>
        <v/>
      </c>
      <c r="AG10" s="40" t="str">
        <f>IF(AND('Mapa final'!$Y$39="Muy Alta",'Mapa final'!$AA$39="Mayor"),CONCATENATE("R5C",'Mapa final'!$O$39),"")</f>
        <v/>
      </c>
      <c r="AH10" s="41" t="str">
        <f>IF(AND('Mapa final'!$Y$34="Muy Alta",'Mapa final'!$AA$34="Catastrófico"),CONCATENATE("R5C",'Mapa final'!$O$34),"")</f>
        <v/>
      </c>
      <c r="AI10" s="42" t="str">
        <f>IF(AND('Mapa final'!$Y$35="Muy Alta",'Mapa final'!$AA$35="Catastrófico"),CONCATENATE("R5C",'Mapa final'!$O$35),"")</f>
        <v/>
      </c>
      <c r="AJ10" s="42" t="str">
        <f>IF(AND('Mapa final'!$Y$36="Muy Alta",'Mapa final'!$AA$36="Catastrófico"),CONCATENATE("R5C",'Mapa final'!$O$36),"")</f>
        <v/>
      </c>
      <c r="AK10" s="42" t="str">
        <f>IF(AND('Mapa final'!$Y$37="Muy Alta",'Mapa final'!$AA$37="Catastrófico"),CONCATENATE("R5C",'Mapa final'!$O$37),"")</f>
        <v/>
      </c>
      <c r="AL10" s="42" t="str">
        <f>IF(AND('Mapa final'!$Y$38="Muy Alta",'Mapa final'!$AA$38="Catastrófico"),CONCATENATE("R5C",'Mapa final'!$O$38),"")</f>
        <v/>
      </c>
      <c r="AM10" s="43" t="str">
        <f>IF(AND('Mapa final'!$Y$39="Muy Alta",'Mapa final'!$AA$39="Catastrófico"),CONCATENATE("R5C",'Mapa final'!$O$39),"")</f>
        <v/>
      </c>
      <c r="AN10" s="70"/>
      <c r="AO10" s="411"/>
      <c r="AP10" s="412"/>
      <c r="AQ10" s="412"/>
      <c r="AR10" s="412"/>
      <c r="AS10" s="412"/>
      <c r="AT10" s="413"/>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row>
    <row r="11" spans="1:91" ht="15" customHeight="1" x14ac:dyDescent="0.25">
      <c r="A11" s="70"/>
      <c r="B11" s="349"/>
      <c r="C11" s="349"/>
      <c r="D11" s="350"/>
      <c r="E11" s="390"/>
      <c r="F11" s="391"/>
      <c r="G11" s="391"/>
      <c r="H11" s="391"/>
      <c r="I11" s="392"/>
      <c r="J11" s="38" t="str">
        <f>IF(AND('Mapa final'!$Y$40="Muy Alta",'Mapa final'!$AA$40="Leve"),CONCATENATE("R6C",'Mapa final'!$O$40),"")</f>
        <v/>
      </c>
      <c r="K11" s="39" t="str">
        <f>IF(AND('Mapa final'!$Y$41="Muy Alta",'Mapa final'!$AA$41="Leve"),CONCATENATE("R6C",'Mapa final'!$O$41),"")</f>
        <v/>
      </c>
      <c r="L11" s="44" t="str">
        <f>IF(AND('Mapa final'!$Y$42="Muy Alta",'Mapa final'!$AA$42="Leve"),CONCATENATE("R6C",'Mapa final'!$O$42),"")</f>
        <v/>
      </c>
      <c r="M11" s="44" t="str">
        <f>IF(AND('Mapa final'!$Y$43="Muy Alta",'Mapa final'!$AA$43="Leve"),CONCATENATE("R6C",'Mapa final'!$O$43),"")</f>
        <v/>
      </c>
      <c r="N11" s="44" t="str">
        <f>IF(AND('Mapa final'!$Y$44="Muy Alta",'Mapa final'!$AA$44="Leve"),CONCATENATE("R6C",'Mapa final'!$O$44),"")</f>
        <v/>
      </c>
      <c r="O11" s="40" t="str">
        <f>IF(AND('Mapa final'!$Y$45="Muy Alta",'Mapa final'!$AA$45="Leve"),CONCATENATE("R6C",'Mapa final'!$O$45),"")</f>
        <v/>
      </c>
      <c r="P11" s="38" t="str">
        <f>IF(AND('Mapa final'!$Y$40="Muy Alta",'Mapa final'!$AA$40="Menor"),CONCATENATE("R6C",'Mapa final'!$O$40),"")</f>
        <v/>
      </c>
      <c r="Q11" s="39" t="str">
        <f>IF(AND('Mapa final'!$Y$41="Muy Alta",'Mapa final'!$AA$41="Menor"),CONCATENATE("R6C",'Mapa final'!$O$41),"")</f>
        <v/>
      </c>
      <c r="R11" s="44" t="str">
        <f>IF(AND('Mapa final'!$Y$42="Muy Alta",'Mapa final'!$AA$42="Menor"),CONCATENATE("R6C",'Mapa final'!$O$42),"")</f>
        <v/>
      </c>
      <c r="S11" s="44" t="str">
        <f>IF(AND('Mapa final'!$Y$43="Muy Alta",'Mapa final'!$AA$43="Menor"),CONCATENATE("R6C",'Mapa final'!$O$43),"")</f>
        <v/>
      </c>
      <c r="T11" s="44" t="str">
        <f>IF(AND('Mapa final'!$Y$44="Muy Alta",'Mapa final'!$AA$44="Menor"),CONCATENATE("R6C",'Mapa final'!$O$44),"")</f>
        <v/>
      </c>
      <c r="U11" s="40" t="str">
        <f>IF(AND('Mapa final'!$Y$45="Muy Alta",'Mapa final'!$AA$45="Menor"),CONCATENATE("R6C",'Mapa final'!$O$45),"")</f>
        <v/>
      </c>
      <c r="V11" s="38" t="str">
        <f>IF(AND('Mapa final'!$Y$40="Muy Alta",'Mapa final'!$AA$40="Moderado"),CONCATENATE("R6C",'Mapa final'!$O$40),"")</f>
        <v/>
      </c>
      <c r="W11" s="39" t="str">
        <f>IF(AND('Mapa final'!$Y$41="Muy Alta",'Mapa final'!$AA$41="Moderado"),CONCATENATE("R6C",'Mapa final'!$O$41),"")</f>
        <v/>
      </c>
      <c r="X11" s="44" t="str">
        <f>IF(AND('Mapa final'!$Y$42="Muy Alta",'Mapa final'!$AA$42="Moderado"),CONCATENATE("R6C",'Mapa final'!$O$42),"")</f>
        <v/>
      </c>
      <c r="Y11" s="44" t="str">
        <f>IF(AND('Mapa final'!$Y$43="Muy Alta",'Mapa final'!$AA$43="Moderado"),CONCATENATE("R6C",'Mapa final'!$O$43),"")</f>
        <v/>
      </c>
      <c r="Z11" s="44" t="str">
        <f>IF(AND('Mapa final'!$Y$44="Muy Alta",'Mapa final'!$AA$44="Moderado"),CONCATENATE("R6C",'Mapa final'!$O$44),"")</f>
        <v/>
      </c>
      <c r="AA11" s="40" t="str">
        <f>IF(AND('Mapa final'!$Y$45="Muy Alta",'Mapa final'!$AA$45="Moderado"),CONCATENATE("R6C",'Mapa final'!$O$45),"")</f>
        <v/>
      </c>
      <c r="AB11" s="38" t="str">
        <f>IF(AND('Mapa final'!$Y$40="Muy Alta",'Mapa final'!$AA$40="Mayor"),CONCATENATE("R6C",'Mapa final'!$O$40),"")</f>
        <v/>
      </c>
      <c r="AC11" s="39" t="str">
        <f>IF(AND('Mapa final'!$Y$41="Muy Alta",'Mapa final'!$AA$41="Mayor"),CONCATENATE("R6C",'Mapa final'!$O$41),"")</f>
        <v/>
      </c>
      <c r="AD11" s="44" t="str">
        <f>IF(AND('Mapa final'!$Y$42="Muy Alta",'Mapa final'!$AA$42="Mayor"),CONCATENATE("R6C",'Mapa final'!$O$42),"")</f>
        <v/>
      </c>
      <c r="AE11" s="44" t="str">
        <f>IF(AND('Mapa final'!$Y$43="Muy Alta",'Mapa final'!$AA$43="Mayor"),CONCATENATE("R6C",'Mapa final'!$O$43),"")</f>
        <v/>
      </c>
      <c r="AF11" s="44" t="str">
        <f>IF(AND('Mapa final'!$Y$44="Muy Alta",'Mapa final'!$AA$44="Mayor"),CONCATENATE("R6C",'Mapa final'!$O$44),"")</f>
        <v/>
      </c>
      <c r="AG11" s="40" t="str">
        <f>IF(AND('Mapa final'!$Y$45="Muy Alta",'Mapa final'!$AA$45="Mayor"),CONCATENATE("R6C",'Mapa final'!$O$45),"")</f>
        <v/>
      </c>
      <c r="AH11" s="41" t="str">
        <f>IF(AND('Mapa final'!$Y$40="Muy Alta",'Mapa final'!$AA$40="Catastrófico"),CONCATENATE("R6C",'Mapa final'!$O$40),"")</f>
        <v/>
      </c>
      <c r="AI11" s="42" t="str">
        <f>IF(AND('Mapa final'!$Y$41="Muy Alta",'Mapa final'!$AA$41="Catastrófico"),CONCATENATE("R6C",'Mapa final'!$O$41),"")</f>
        <v/>
      </c>
      <c r="AJ11" s="42" t="str">
        <f>IF(AND('Mapa final'!$Y$42="Muy Alta",'Mapa final'!$AA$42="Catastrófico"),CONCATENATE("R6C",'Mapa final'!$O$42),"")</f>
        <v/>
      </c>
      <c r="AK11" s="42" t="str">
        <f>IF(AND('Mapa final'!$Y$43="Muy Alta",'Mapa final'!$AA$43="Catastrófico"),CONCATENATE("R6C",'Mapa final'!$O$43),"")</f>
        <v/>
      </c>
      <c r="AL11" s="42" t="str">
        <f>IF(AND('Mapa final'!$Y$44="Muy Alta",'Mapa final'!$AA$44="Catastrófico"),CONCATENATE("R6C",'Mapa final'!$O$44),"")</f>
        <v/>
      </c>
      <c r="AM11" s="43" t="str">
        <f>IF(AND('Mapa final'!$Y$45="Muy Alta",'Mapa final'!$AA$45="Catastrófico"),CONCATENATE("R6C",'Mapa final'!$O$45),"")</f>
        <v/>
      </c>
      <c r="AN11" s="70"/>
      <c r="AO11" s="411"/>
      <c r="AP11" s="412"/>
      <c r="AQ11" s="412"/>
      <c r="AR11" s="412"/>
      <c r="AS11" s="412"/>
      <c r="AT11" s="413"/>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row>
    <row r="12" spans="1:91" ht="15" customHeight="1" x14ac:dyDescent="0.25">
      <c r="A12" s="70"/>
      <c r="B12" s="349"/>
      <c r="C12" s="349"/>
      <c r="D12" s="350"/>
      <c r="E12" s="390"/>
      <c r="F12" s="391"/>
      <c r="G12" s="391"/>
      <c r="H12" s="391"/>
      <c r="I12" s="392"/>
      <c r="J12" s="38" t="str">
        <f>IF(AND('Mapa final'!$Y$46="Muy Alta",'Mapa final'!$AA$46="Leve"),CONCATENATE("R7C",'Mapa final'!$O$46),"")</f>
        <v/>
      </c>
      <c r="K12" s="39" t="str">
        <f>IF(AND('Mapa final'!$Y$47="Muy Alta",'Mapa final'!$AA$47="Leve"),CONCATENATE("R7C",'Mapa final'!$O$47),"")</f>
        <v/>
      </c>
      <c r="L12" s="44" t="str">
        <f>IF(AND('Mapa final'!$Y$48="Muy Alta",'Mapa final'!$AA$48="Leve"),CONCATENATE("R7C",'Mapa final'!$O$48),"")</f>
        <v/>
      </c>
      <c r="M12" s="44" t="str">
        <f>IF(AND('Mapa final'!$Y$49="Muy Alta",'Mapa final'!$AA$49="Leve"),CONCATENATE("R7C",'Mapa final'!$O$49),"")</f>
        <v/>
      </c>
      <c r="N12" s="44" t="str">
        <f>IF(AND('Mapa final'!$Y$50="Muy Alta",'Mapa final'!$AA$50="Leve"),CONCATENATE("R7C",'Mapa final'!$O$50),"")</f>
        <v/>
      </c>
      <c r="O12" s="40" t="str">
        <f>IF(AND('Mapa final'!$Y$51="Muy Alta",'Mapa final'!$AA$51="Leve"),CONCATENATE("R7C",'Mapa final'!$O$51),"")</f>
        <v/>
      </c>
      <c r="P12" s="38" t="str">
        <f>IF(AND('Mapa final'!$Y$46="Muy Alta",'Mapa final'!$AA$46="Menor"),CONCATENATE("R7C",'Mapa final'!$O$46),"")</f>
        <v/>
      </c>
      <c r="Q12" s="39" t="str">
        <f>IF(AND('Mapa final'!$Y$47="Muy Alta",'Mapa final'!$AA$47="Menor"),CONCATENATE("R7C",'Mapa final'!$O$47),"")</f>
        <v/>
      </c>
      <c r="R12" s="44" t="str">
        <f>IF(AND('Mapa final'!$Y$48="Muy Alta",'Mapa final'!$AA$48="Menor"),CONCATENATE("R7C",'Mapa final'!$O$48),"")</f>
        <v/>
      </c>
      <c r="S12" s="44" t="str">
        <f>IF(AND('Mapa final'!$Y$49="Muy Alta",'Mapa final'!$AA$49="Menor"),CONCATENATE("R7C",'Mapa final'!$O$49),"")</f>
        <v/>
      </c>
      <c r="T12" s="44" t="str">
        <f>IF(AND('Mapa final'!$Y$50="Muy Alta",'Mapa final'!$AA$50="Menor"),CONCATENATE("R7C",'Mapa final'!$O$50),"")</f>
        <v/>
      </c>
      <c r="U12" s="40" t="str">
        <f>IF(AND('Mapa final'!$Y$51="Muy Alta",'Mapa final'!$AA$51="Menor"),CONCATENATE("R7C",'Mapa final'!$O$51),"")</f>
        <v/>
      </c>
      <c r="V12" s="38" t="str">
        <f>IF(AND('Mapa final'!$Y$46="Muy Alta",'Mapa final'!$AA$46="Moderado"),CONCATENATE("R7C",'Mapa final'!$O$46),"")</f>
        <v/>
      </c>
      <c r="W12" s="39" t="str">
        <f>IF(AND('Mapa final'!$Y$47="Muy Alta",'Mapa final'!$AA$47="Moderado"),CONCATENATE("R7C",'Mapa final'!$O$47),"")</f>
        <v/>
      </c>
      <c r="X12" s="44" t="str">
        <f>IF(AND('Mapa final'!$Y$48="Muy Alta",'Mapa final'!$AA$48="Moderado"),CONCATENATE("R7C",'Mapa final'!$O$48),"")</f>
        <v/>
      </c>
      <c r="Y12" s="44" t="str">
        <f>IF(AND('Mapa final'!$Y$49="Muy Alta",'Mapa final'!$AA$49="Moderado"),CONCATENATE("R7C",'Mapa final'!$O$49),"")</f>
        <v/>
      </c>
      <c r="Z12" s="44" t="str">
        <f>IF(AND('Mapa final'!$Y$50="Muy Alta",'Mapa final'!$AA$50="Moderado"),CONCATENATE("R7C",'Mapa final'!$O$50),"")</f>
        <v/>
      </c>
      <c r="AA12" s="40" t="str">
        <f>IF(AND('Mapa final'!$Y$51="Muy Alta",'Mapa final'!$AA$51="Moderado"),CONCATENATE("R7C",'Mapa final'!$O$51),"")</f>
        <v/>
      </c>
      <c r="AB12" s="38" t="str">
        <f>IF(AND('Mapa final'!$Y$46="Muy Alta",'Mapa final'!$AA$46="Mayor"),CONCATENATE("R7C",'Mapa final'!$O$46),"")</f>
        <v/>
      </c>
      <c r="AC12" s="39" t="str">
        <f>IF(AND('Mapa final'!$Y$47="Muy Alta",'Mapa final'!$AA$47="Mayor"),CONCATENATE("R7C",'Mapa final'!$O$47),"")</f>
        <v/>
      </c>
      <c r="AD12" s="44" t="str">
        <f>IF(AND('Mapa final'!$Y$48="Muy Alta",'Mapa final'!$AA$48="Mayor"),CONCATENATE("R7C",'Mapa final'!$O$48),"")</f>
        <v/>
      </c>
      <c r="AE12" s="44" t="str">
        <f>IF(AND('Mapa final'!$Y$49="Muy Alta",'Mapa final'!$AA$49="Mayor"),CONCATENATE("R7C",'Mapa final'!$O$49),"")</f>
        <v/>
      </c>
      <c r="AF12" s="44" t="str">
        <f>IF(AND('Mapa final'!$Y$50="Muy Alta",'Mapa final'!$AA$50="Mayor"),CONCATENATE("R7C",'Mapa final'!$O$50),"")</f>
        <v/>
      </c>
      <c r="AG12" s="40" t="str">
        <f>IF(AND('Mapa final'!$Y$51="Muy Alta",'Mapa final'!$AA$51="Mayor"),CONCATENATE("R7C",'Mapa final'!$O$51),"")</f>
        <v/>
      </c>
      <c r="AH12" s="41" t="str">
        <f>IF(AND('Mapa final'!$Y$46="Muy Alta",'Mapa final'!$AA$46="Catastrófico"),CONCATENATE("R7C",'Mapa final'!$O$46),"")</f>
        <v/>
      </c>
      <c r="AI12" s="42" t="str">
        <f>IF(AND('Mapa final'!$Y$47="Muy Alta",'Mapa final'!$AA$47="Catastrófico"),CONCATENATE("R7C",'Mapa final'!$O$47),"")</f>
        <v/>
      </c>
      <c r="AJ12" s="42" t="str">
        <f>IF(AND('Mapa final'!$Y$48="Muy Alta",'Mapa final'!$AA$48="Catastrófico"),CONCATENATE("R7C",'Mapa final'!$O$48),"")</f>
        <v/>
      </c>
      <c r="AK12" s="42" t="str">
        <f>IF(AND('Mapa final'!$Y$49="Muy Alta",'Mapa final'!$AA$49="Catastrófico"),CONCATENATE("R7C",'Mapa final'!$O$49),"")</f>
        <v/>
      </c>
      <c r="AL12" s="42" t="str">
        <f>IF(AND('Mapa final'!$Y$50="Muy Alta",'Mapa final'!$AA$50="Catastrófico"),CONCATENATE("R7C",'Mapa final'!$O$50),"")</f>
        <v/>
      </c>
      <c r="AM12" s="43" t="str">
        <f>IF(AND('Mapa final'!$Y$51="Muy Alta",'Mapa final'!$AA$51="Catastrófico"),CONCATENATE("R7C",'Mapa final'!$O$51),"")</f>
        <v/>
      </c>
      <c r="AN12" s="70"/>
      <c r="AO12" s="411"/>
      <c r="AP12" s="412"/>
      <c r="AQ12" s="412"/>
      <c r="AR12" s="412"/>
      <c r="AS12" s="412"/>
      <c r="AT12" s="413"/>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row>
    <row r="13" spans="1:91" ht="15" customHeight="1" x14ac:dyDescent="0.25">
      <c r="A13" s="70"/>
      <c r="B13" s="349"/>
      <c r="C13" s="349"/>
      <c r="D13" s="350"/>
      <c r="E13" s="390"/>
      <c r="F13" s="391"/>
      <c r="G13" s="391"/>
      <c r="H13" s="391"/>
      <c r="I13" s="392"/>
      <c r="J13" s="38" t="str">
        <f>IF(AND('Mapa final'!$Y$52="Muy Alta",'Mapa final'!$AA$52="Leve"),CONCATENATE("R8C",'Mapa final'!$O$52),"")</f>
        <v/>
      </c>
      <c r="K13" s="39" t="str">
        <f>IF(AND('Mapa final'!$Y$53="Muy Alta",'Mapa final'!$AA$53="Leve"),CONCATENATE("R8C",'Mapa final'!$O$53),"")</f>
        <v/>
      </c>
      <c r="L13" s="44" t="str">
        <f>IF(AND('Mapa final'!$Y$54="Muy Alta",'Mapa final'!$AA$54="Leve"),CONCATENATE("R8C",'Mapa final'!$O$54),"")</f>
        <v/>
      </c>
      <c r="M13" s="44" t="str">
        <f>IF(AND('Mapa final'!$Y$55="Muy Alta",'Mapa final'!$AA$55="Leve"),CONCATENATE("R8C",'Mapa final'!$O$55),"")</f>
        <v/>
      </c>
      <c r="N13" s="44" t="str">
        <f>IF(AND('Mapa final'!$Y$56="Muy Alta",'Mapa final'!$AA$56="Leve"),CONCATENATE("R8C",'Mapa final'!$O$56),"")</f>
        <v/>
      </c>
      <c r="O13" s="40" t="str">
        <f>IF(AND('Mapa final'!$Y$57="Muy Alta",'Mapa final'!$AA$57="Leve"),CONCATENATE("R8C",'Mapa final'!$O$57),"")</f>
        <v/>
      </c>
      <c r="P13" s="38" t="str">
        <f>IF(AND('Mapa final'!$Y$52="Muy Alta",'Mapa final'!$AA$52="Menor"),CONCATENATE("R8C",'Mapa final'!$O$52),"")</f>
        <v/>
      </c>
      <c r="Q13" s="39" t="str">
        <f>IF(AND('Mapa final'!$Y$53="Muy Alta",'Mapa final'!$AA$53="Menor"),CONCATENATE("R8C",'Mapa final'!$O$53),"")</f>
        <v/>
      </c>
      <c r="R13" s="44" t="str">
        <f>IF(AND('Mapa final'!$Y$54="Muy Alta",'Mapa final'!$AA$54="Menor"),CONCATENATE("R8C",'Mapa final'!$O$54),"")</f>
        <v/>
      </c>
      <c r="S13" s="44" t="str">
        <f>IF(AND('Mapa final'!$Y$55="Muy Alta",'Mapa final'!$AA$55="Menor"),CONCATENATE("R8C",'Mapa final'!$O$55),"")</f>
        <v/>
      </c>
      <c r="T13" s="44" t="str">
        <f>IF(AND('Mapa final'!$Y$56="Muy Alta",'Mapa final'!$AA$56="Menor"),CONCATENATE("R8C",'Mapa final'!$O$56),"")</f>
        <v/>
      </c>
      <c r="U13" s="40" t="str">
        <f>IF(AND('Mapa final'!$Y$57="Muy Alta",'Mapa final'!$AA$57="Menor"),CONCATENATE("R8C",'Mapa final'!$O$57),"")</f>
        <v/>
      </c>
      <c r="V13" s="38" t="str">
        <f>IF(AND('Mapa final'!$Y$52="Muy Alta",'Mapa final'!$AA$52="Moderado"),CONCATENATE("R8C",'Mapa final'!$O$52),"")</f>
        <v/>
      </c>
      <c r="W13" s="39" t="str">
        <f>IF(AND('Mapa final'!$Y$53="Muy Alta",'Mapa final'!$AA$53="Moderado"),CONCATENATE("R8C",'Mapa final'!$O$53),"")</f>
        <v/>
      </c>
      <c r="X13" s="44" t="str">
        <f>IF(AND('Mapa final'!$Y$54="Muy Alta",'Mapa final'!$AA$54="Moderado"),CONCATENATE("R8C",'Mapa final'!$O$54),"")</f>
        <v/>
      </c>
      <c r="Y13" s="44" t="str">
        <f>IF(AND('Mapa final'!$Y$55="Muy Alta",'Mapa final'!$AA$55="Moderado"),CONCATENATE("R8C",'Mapa final'!$O$55),"")</f>
        <v/>
      </c>
      <c r="Z13" s="44" t="str">
        <f>IF(AND('Mapa final'!$Y$56="Muy Alta",'Mapa final'!$AA$56="Moderado"),CONCATENATE("R8C",'Mapa final'!$O$56),"")</f>
        <v/>
      </c>
      <c r="AA13" s="40" t="str">
        <f>IF(AND('Mapa final'!$Y$57="Muy Alta",'Mapa final'!$AA$57="Moderado"),CONCATENATE("R8C",'Mapa final'!$O$57),"")</f>
        <v/>
      </c>
      <c r="AB13" s="38" t="str">
        <f>IF(AND('Mapa final'!$Y$52="Muy Alta",'Mapa final'!$AA$52="Mayor"),CONCATENATE("R8C",'Mapa final'!$O$52),"")</f>
        <v/>
      </c>
      <c r="AC13" s="39" t="str">
        <f>IF(AND('Mapa final'!$Y$53="Muy Alta",'Mapa final'!$AA$53="Mayor"),CONCATENATE("R8C",'Mapa final'!$O$53),"")</f>
        <v/>
      </c>
      <c r="AD13" s="44" t="str">
        <f>IF(AND('Mapa final'!$Y$54="Muy Alta",'Mapa final'!$AA$54="Mayor"),CONCATENATE("R8C",'Mapa final'!$O$54),"")</f>
        <v/>
      </c>
      <c r="AE13" s="44" t="str">
        <f>IF(AND('Mapa final'!$Y$55="Muy Alta",'Mapa final'!$AA$55="Mayor"),CONCATENATE("R8C",'Mapa final'!$O$55),"")</f>
        <v/>
      </c>
      <c r="AF13" s="44" t="str">
        <f>IF(AND('Mapa final'!$Y$56="Muy Alta",'Mapa final'!$AA$56="Mayor"),CONCATENATE("R8C",'Mapa final'!$O$56),"")</f>
        <v/>
      </c>
      <c r="AG13" s="40" t="str">
        <f>IF(AND('Mapa final'!$Y$57="Muy Alta",'Mapa final'!$AA$57="Mayor"),CONCATENATE("R8C",'Mapa final'!$O$57),"")</f>
        <v/>
      </c>
      <c r="AH13" s="41" t="str">
        <f>IF(AND('Mapa final'!$Y$52="Muy Alta",'Mapa final'!$AA$52="Catastrófico"),CONCATENATE("R8C",'Mapa final'!$O$52),"")</f>
        <v/>
      </c>
      <c r="AI13" s="42" t="str">
        <f>IF(AND('Mapa final'!$Y$53="Muy Alta",'Mapa final'!$AA$53="Catastrófico"),CONCATENATE("R8C",'Mapa final'!$O$53),"")</f>
        <v/>
      </c>
      <c r="AJ13" s="42" t="str">
        <f>IF(AND('Mapa final'!$Y$54="Muy Alta",'Mapa final'!$AA$54="Catastrófico"),CONCATENATE("R8C",'Mapa final'!$O$54),"")</f>
        <v/>
      </c>
      <c r="AK13" s="42" t="str">
        <f>IF(AND('Mapa final'!$Y$55="Muy Alta",'Mapa final'!$AA$55="Catastrófico"),CONCATENATE("R8C",'Mapa final'!$O$55),"")</f>
        <v/>
      </c>
      <c r="AL13" s="42" t="str">
        <f>IF(AND('Mapa final'!$Y$56="Muy Alta",'Mapa final'!$AA$56="Catastrófico"),CONCATENATE("R8C",'Mapa final'!$O$56),"")</f>
        <v/>
      </c>
      <c r="AM13" s="43" t="str">
        <f>IF(AND('Mapa final'!$Y$57="Muy Alta",'Mapa final'!$AA$57="Catastrófico"),CONCATENATE("R8C",'Mapa final'!$O$57),"")</f>
        <v/>
      </c>
      <c r="AN13" s="70"/>
      <c r="AO13" s="411"/>
      <c r="AP13" s="412"/>
      <c r="AQ13" s="412"/>
      <c r="AR13" s="412"/>
      <c r="AS13" s="412"/>
      <c r="AT13" s="413"/>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row>
    <row r="14" spans="1:91" ht="15" customHeight="1" x14ac:dyDescent="0.25">
      <c r="A14" s="70"/>
      <c r="B14" s="349"/>
      <c r="C14" s="349"/>
      <c r="D14" s="350"/>
      <c r="E14" s="390"/>
      <c r="F14" s="391"/>
      <c r="G14" s="391"/>
      <c r="H14" s="391"/>
      <c r="I14" s="392"/>
      <c r="J14" s="38" t="str">
        <f>IF(AND('Mapa final'!$Y$58="Muy Alta",'Mapa final'!$AA$58="Leve"),CONCATENATE("R9C",'Mapa final'!$O$58),"")</f>
        <v/>
      </c>
      <c r="K14" s="39" t="str">
        <f>IF(AND('Mapa final'!$Y$59="Muy Alta",'Mapa final'!$AA$59="Leve"),CONCATENATE("R9C",'Mapa final'!$O$59),"")</f>
        <v/>
      </c>
      <c r="L14" s="44" t="str">
        <f>IF(AND('Mapa final'!$Y$60="Muy Alta",'Mapa final'!$AA$60="Leve"),CONCATENATE("R9C",'Mapa final'!$O$60),"")</f>
        <v/>
      </c>
      <c r="M14" s="44" t="str">
        <f>IF(AND('Mapa final'!$Y$61="Muy Alta",'Mapa final'!$AA$61="Leve"),CONCATENATE("R9C",'Mapa final'!$O$61),"")</f>
        <v/>
      </c>
      <c r="N14" s="44" t="str">
        <f>IF(AND('Mapa final'!$Y$62="Muy Alta",'Mapa final'!$AA$62="Leve"),CONCATENATE("R9C",'Mapa final'!$O$62),"")</f>
        <v/>
      </c>
      <c r="O14" s="40" t="str">
        <f>IF(AND('Mapa final'!$Y$63="Muy Alta",'Mapa final'!$AA$63="Leve"),CONCATENATE("R9C",'Mapa final'!$O$63),"")</f>
        <v/>
      </c>
      <c r="P14" s="38" t="str">
        <f>IF(AND('Mapa final'!$Y$58="Muy Alta",'Mapa final'!$AA$58="Menor"),CONCATENATE("R9C",'Mapa final'!$O$58),"")</f>
        <v/>
      </c>
      <c r="Q14" s="39" t="str">
        <f>IF(AND('Mapa final'!$Y$59="Muy Alta",'Mapa final'!$AA$59="Menor"),CONCATENATE("R9C",'Mapa final'!$O$59),"")</f>
        <v/>
      </c>
      <c r="R14" s="44" t="str">
        <f>IF(AND('Mapa final'!$Y$60="Muy Alta",'Mapa final'!$AA$60="Menor"),CONCATENATE("R9C",'Mapa final'!$O$60),"")</f>
        <v/>
      </c>
      <c r="S14" s="44" t="str">
        <f>IF(AND('Mapa final'!$Y$61="Muy Alta",'Mapa final'!$AA$61="Menor"),CONCATENATE("R9C",'Mapa final'!$O$61),"")</f>
        <v/>
      </c>
      <c r="T14" s="44" t="str">
        <f>IF(AND('Mapa final'!$Y$62="Muy Alta",'Mapa final'!$AA$62="Menor"),CONCATENATE("R9C",'Mapa final'!$O$62),"")</f>
        <v/>
      </c>
      <c r="U14" s="40" t="str">
        <f>IF(AND('Mapa final'!$Y$63="Muy Alta",'Mapa final'!$AA$63="Menor"),CONCATENATE("R9C",'Mapa final'!$O$63),"")</f>
        <v/>
      </c>
      <c r="V14" s="38" t="str">
        <f>IF(AND('Mapa final'!$Y$58="Muy Alta",'Mapa final'!$AA$58="Moderado"),CONCATENATE("R9C",'Mapa final'!$O$58),"")</f>
        <v/>
      </c>
      <c r="W14" s="39" t="str">
        <f>IF(AND('Mapa final'!$Y$59="Muy Alta",'Mapa final'!$AA$59="Moderado"),CONCATENATE("R9C",'Mapa final'!$O$59),"")</f>
        <v/>
      </c>
      <c r="X14" s="44" t="str">
        <f>IF(AND('Mapa final'!$Y$60="Muy Alta",'Mapa final'!$AA$60="Moderado"),CONCATENATE("R9C",'Mapa final'!$O$60),"")</f>
        <v/>
      </c>
      <c r="Y14" s="44" t="str">
        <f>IF(AND('Mapa final'!$Y$61="Muy Alta",'Mapa final'!$AA$61="Moderado"),CONCATENATE("R9C",'Mapa final'!$O$61),"")</f>
        <v/>
      </c>
      <c r="Z14" s="44" t="str">
        <f>IF(AND('Mapa final'!$Y$62="Muy Alta",'Mapa final'!$AA$62="Moderado"),CONCATENATE("R9C",'Mapa final'!$O$62),"")</f>
        <v/>
      </c>
      <c r="AA14" s="40" t="str">
        <f>IF(AND('Mapa final'!$Y$63="Muy Alta",'Mapa final'!$AA$63="Moderado"),CONCATENATE("R9C",'Mapa final'!$O$63),"")</f>
        <v/>
      </c>
      <c r="AB14" s="38" t="str">
        <f>IF(AND('Mapa final'!$Y$58="Muy Alta",'Mapa final'!$AA$58="Mayor"),CONCATENATE("R9C",'Mapa final'!$O$58),"")</f>
        <v/>
      </c>
      <c r="AC14" s="39" t="str">
        <f>IF(AND('Mapa final'!$Y$59="Muy Alta",'Mapa final'!$AA$59="Mayor"),CONCATENATE("R9C",'Mapa final'!$O$59),"")</f>
        <v/>
      </c>
      <c r="AD14" s="44" t="str">
        <f>IF(AND('Mapa final'!$Y$60="Muy Alta",'Mapa final'!$AA$60="Mayor"),CONCATENATE("R9C",'Mapa final'!$O$60),"")</f>
        <v/>
      </c>
      <c r="AE14" s="44" t="str">
        <f>IF(AND('Mapa final'!$Y$61="Muy Alta",'Mapa final'!$AA$61="Mayor"),CONCATENATE("R9C",'Mapa final'!$O$61),"")</f>
        <v/>
      </c>
      <c r="AF14" s="44" t="str">
        <f>IF(AND('Mapa final'!$Y$62="Muy Alta",'Mapa final'!$AA$62="Mayor"),CONCATENATE("R9C",'Mapa final'!$O$62),"")</f>
        <v/>
      </c>
      <c r="AG14" s="40" t="str">
        <f>IF(AND('Mapa final'!$Y$63="Muy Alta",'Mapa final'!$AA$63="Mayor"),CONCATENATE("R9C",'Mapa final'!$O$63),"")</f>
        <v/>
      </c>
      <c r="AH14" s="41" t="str">
        <f>IF(AND('Mapa final'!$Y$58="Muy Alta",'Mapa final'!$AA$58="Catastrófico"),CONCATENATE("R9C",'Mapa final'!$O$58),"")</f>
        <v/>
      </c>
      <c r="AI14" s="42" t="str">
        <f>IF(AND('Mapa final'!$Y$59="Muy Alta",'Mapa final'!$AA$59="Catastrófico"),CONCATENATE("R9C",'Mapa final'!$O$59),"")</f>
        <v/>
      </c>
      <c r="AJ14" s="42" t="str">
        <f>IF(AND('Mapa final'!$Y$60="Muy Alta",'Mapa final'!$AA$60="Catastrófico"),CONCATENATE("R9C",'Mapa final'!$O$60),"")</f>
        <v/>
      </c>
      <c r="AK14" s="42" t="str">
        <f>IF(AND('Mapa final'!$Y$61="Muy Alta",'Mapa final'!$AA$61="Catastrófico"),CONCATENATE("R9C",'Mapa final'!$O$61),"")</f>
        <v/>
      </c>
      <c r="AL14" s="42" t="str">
        <f>IF(AND('Mapa final'!$Y$62="Muy Alta",'Mapa final'!$AA$62="Catastrófico"),CONCATENATE("R9C",'Mapa final'!$O$62),"")</f>
        <v/>
      </c>
      <c r="AM14" s="43" t="str">
        <f>IF(AND('Mapa final'!$Y$63="Muy Alta",'Mapa final'!$AA$63="Catastrófico"),CONCATENATE("R9C",'Mapa final'!$O$63),"")</f>
        <v/>
      </c>
      <c r="AN14" s="70"/>
      <c r="AO14" s="411"/>
      <c r="AP14" s="412"/>
      <c r="AQ14" s="412"/>
      <c r="AR14" s="412"/>
      <c r="AS14" s="412"/>
      <c r="AT14" s="413"/>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row>
    <row r="15" spans="1:91" ht="15.75" customHeight="1" thickBot="1" x14ac:dyDescent="0.3">
      <c r="A15" s="70"/>
      <c r="B15" s="349"/>
      <c r="C15" s="349"/>
      <c r="D15" s="350"/>
      <c r="E15" s="393"/>
      <c r="F15" s="394"/>
      <c r="G15" s="394"/>
      <c r="H15" s="394"/>
      <c r="I15" s="395"/>
      <c r="J15" s="45" t="str">
        <f>IF(AND('Mapa final'!$Y$64="Muy Alta",'Mapa final'!$AA$64="Leve"),CONCATENATE("R10C",'Mapa final'!$O$64),"")</f>
        <v/>
      </c>
      <c r="K15" s="46" t="str">
        <f>IF(AND('Mapa final'!$Y$65="Muy Alta",'Mapa final'!$AA$65="Leve"),CONCATENATE("R10C",'Mapa final'!$O$65),"")</f>
        <v/>
      </c>
      <c r="L15" s="46" t="str">
        <f>IF(AND('Mapa final'!$Y$66="Muy Alta",'Mapa final'!$AA$66="Leve"),CONCATENATE("R10C",'Mapa final'!$O$66),"")</f>
        <v/>
      </c>
      <c r="M15" s="46" t="str">
        <f>IF(AND('Mapa final'!$Y$67="Muy Alta",'Mapa final'!$AA$67="Leve"),CONCATENATE("R10C",'Mapa final'!$O$67),"")</f>
        <v/>
      </c>
      <c r="N15" s="46" t="str">
        <f>IF(AND('Mapa final'!$Y$68="Muy Alta",'Mapa final'!$AA$68="Leve"),CONCATENATE("R10C",'Mapa final'!$O$68),"")</f>
        <v/>
      </c>
      <c r="O15" s="47" t="str">
        <f>IF(AND('Mapa final'!$Y$69="Muy Alta",'Mapa final'!$AA$69="Leve"),CONCATENATE("R10C",'Mapa final'!$O$69),"")</f>
        <v/>
      </c>
      <c r="P15" s="38" t="str">
        <f>IF(AND('Mapa final'!$Y$64="Muy Alta",'Mapa final'!$AA$64="Menor"),CONCATENATE("R10C",'Mapa final'!$O$64),"")</f>
        <v/>
      </c>
      <c r="Q15" s="39" t="str">
        <f>IF(AND('Mapa final'!$Y$65="Muy Alta",'Mapa final'!$AA$65="Menor"),CONCATENATE("R10C",'Mapa final'!$O$65),"")</f>
        <v/>
      </c>
      <c r="R15" s="39" t="str">
        <f>IF(AND('Mapa final'!$Y$66="Muy Alta",'Mapa final'!$AA$66="Menor"),CONCATENATE("R10C",'Mapa final'!$O$66),"")</f>
        <v/>
      </c>
      <c r="S15" s="39" t="str">
        <f>IF(AND('Mapa final'!$Y$67="Muy Alta",'Mapa final'!$AA$67="Menor"),CONCATENATE("R10C",'Mapa final'!$O$67),"")</f>
        <v/>
      </c>
      <c r="T15" s="39" t="str">
        <f>IF(AND('Mapa final'!$Y$68="Muy Alta",'Mapa final'!$AA$68="Menor"),CONCATENATE("R10C",'Mapa final'!$O$68),"")</f>
        <v/>
      </c>
      <c r="U15" s="40" t="str">
        <f>IF(AND('Mapa final'!$Y$69="Muy Alta",'Mapa final'!$AA$69="Menor"),CONCATENATE("R10C",'Mapa final'!$O$69),"")</f>
        <v/>
      </c>
      <c r="V15" s="45" t="str">
        <f>IF(AND('Mapa final'!$Y$64="Muy Alta",'Mapa final'!$AA$64="Moderado"),CONCATENATE("R10C",'Mapa final'!$O$64),"")</f>
        <v/>
      </c>
      <c r="W15" s="46" t="str">
        <f>IF(AND('Mapa final'!$Y$65="Muy Alta",'Mapa final'!$AA$65="Moderado"),CONCATENATE("R10C",'Mapa final'!$O$65),"")</f>
        <v/>
      </c>
      <c r="X15" s="46" t="str">
        <f>IF(AND('Mapa final'!$Y$66="Muy Alta",'Mapa final'!$AA$66="Moderado"),CONCATENATE("R10C",'Mapa final'!$O$66),"")</f>
        <v/>
      </c>
      <c r="Y15" s="46" t="str">
        <f>IF(AND('Mapa final'!$Y$67="Muy Alta",'Mapa final'!$AA$67="Moderado"),CONCATENATE("R10C",'Mapa final'!$O$67),"")</f>
        <v/>
      </c>
      <c r="Z15" s="46" t="str">
        <f>IF(AND('Mapa final'!$Y$68="Muy Alta",'Mapa final'!$AA$68="Moderado"),CONCATENATE("R10C",'Mapa final'!$O$68),"")</f>
        <v/>
      </c>
      <c r="AA15" s="47" t="str">
        <f>IF(AND('Mapa final'!$Y$69="Muy Alta",'Mapa final'!$AA$69="Moderado"),CONCATENATE("R10C",'Mapa final'!$O$69),"")</f>
        <v/>
      </c>
      <c r="AB15" s="38" t="str">
        <f>IF(AND('Mapa final'!$Y$64="Muy Alta",'Mapa final'!$AA$64="Mayor"),CONCATENATE("R10C",'Mapa final'!$O$64),"")</f>
        <v/>
      </c>
      <c r="AC15" s="39" t="str">
        <f>IF(AND('Mapa final'!$Y$65="Muy Alta",'Mapa final'!$AA$65="Mayor"),CONCATENATE("R10C",'Mapa final'!$O$65),"")</f>
        <v/>
      </c>
      <c r="AD15" s="39" t="str">
        <f>IF(AND('Mapa final'!$Y$66="Muy Alta",'Mapa final'!$AA$66="Mayor"),CONCATENATE("R10C",'Mapa final'!$O$66),"")</f>
        <v/>
      </c>
      <c r="AE15" s="39" t="str">
        <f>IF(AND('Mapa final'!$Y$67="Muy Alta",'Mapa final'!$AA$67="Mayor"),CONCATENATE("R10C",'Mapa final'!$O$67),"")</f>
        <v/>
      </c>
      <c r="AF15" s="39" t="str">
        <f>IF(AND('Mapa final'!$Y$68="Muy Alta",'Mapa final'!$AA$68="Mayor"),CONCATENATE("R10C",'Mapa final'!$O$68),"")</f>
        <v/>
      </c>
      <c r="AG15" s="40" t="str">
        <f>IF(AND('Mapa final'!$Y$69="Muy Alta",'Mapa final'!$AA$69="Mayor"),CONCATENATE("R10C",'Mapa final'!$O$69),"")</f>
        <v/>
      </c>
      <c r="AH15" s="48" t="str">
        <f>IF(AND('Mapa final'!$Y$64="Muy Alta",'Mapa final'!$AA$64="Catastrófico"),CONCATENATE("R10C",'Mapa final'!$O$64),"")</f>
        <v/>
      </c>
      <c r="AI15" s="49" t="str">
        <f>IF(AND('Mapa final'!$Y$65="Muy Alta",'Mapa final'!$AA$65="Catastrófico"),CONCATENATE("R10C",'Mapa final'!$O$65),"")</f>
        <v/>
      </c>
      <c r="AJ15" s="49" t="str">
        <f>IF(AND('Mapa final'!$Y$66="Muy Alta",'Mapa final'!$AA$66="Catastrófico"),CONCATENATE("R10C",'Mapa final'!$O$66),"")</f>
        <v/>
      </c>
      <c r="AK15" s="49" t="str">
        <f>IF(AND('Mapa final'!$Y$67="Muy Alta",'Mapa final'!$AA$67="Catastrófico"),CONCATENATE("R10C",'Mapa final'!$O$67),"")</f>
        <v/>
      </c>
      <c r="AL15" s="49" t="str">
        <f>IF(AND('Mapa final'!$Y$68="Muy Alta",'Mapa final'!$AA$68="Catastrófico"),CONCATENATE("R10C",'Mapa final'!$O$68),"")</f>
        <v/>
      </c>
      <c r="AM15" s="50" t="str">
        <f>IF(AND('Mapa final'!$Y$69="Muy Alta",'Mapa final'!$AA$69="Catastrófico"),CONCATENATE("R10C",'Mapa final'!$O$69),"")</f>
        <v/>
      </c>
      <c r="AN15" s="70"/>
      <c r="AO15" s="414"/>
      <c r="AP15" s="415"/>
      <c r="AQ15" s="415"/>
      <c r="AR15" s="415"/>
      <c r="AS15" s="415"/>
      <c r="AT15" s="416"/>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row>
    <row r="16" spans="1:91" ht="15" customHeight="1" x14ac:dyDescent="0.25">
      <c r="A16" s="70"/>
      <c r="B16" s="349"/>
      <c r="C16" s="349"/>
      <c r="D16" s="350"/>
      <c r="E16" s="387" t="s">
        <v>115</v>
      </c>
      <c r="F16" s="388"/>
      <c r="G16" s="388"/>
      <c r="H16" s="388"/>
      <c r="I16" s="388"/>
      <c r="J16" s="51" t="str">
        <f>IF(AND('Mapa final'!$Y$10="Alta",'Mapa final'!$AA$10="Leve"),CONCATENATE("R1C",'Mapa final'!$O$10),"")</f>
        <v/>
      </c>
      <c r="K16" s="52" t="str">
        <f>IF(AND('Mapa final'!$Y$11="Alta",'Mapa final'!$AA$11="Leve"),CONCATENATE("R1C",'Mapa final'!$O$11),"")</f>
        <v/>
      </c>
      <c r="L16" s="52" t="str">
        <f>IF(AND('Mapa final'!$Y$12="Alta",'Mapa final'!$AA$12="Leve"),CONCATENATE("R1C",'Mapa final'!$O$12),"")</f>
        <v/>
      </c>
      <c r="M16" s="52" t="str">
        <f>IF(AND('Mapa final'!$Y$13="Alta",'Mapa final'!$AA$13="Leve"),CONCATENATE("R1C",'Mapa final'!$O$13),"")</f>
        <v/>
      </c>
      <c r="N16" s="52" t="str">
        <f>IF(AND('Mapa final'!$Y$14="Alta",'Mapa final'!$AA$14="Leve"),CONCATENATE("R1C",'Mapa final'!$O$14),"")</f>
        <v/>
      </c>
      <c r="O16" s="53" t="str">
        <f>IF(AND('Mapa final'!$Y$15="Alta",'Mapa final'!$AA$15="Leve"),CONCATENATE("R1C",'Mapa final'!$O$15),"")</f>
        <v/>
      </c>
      <c r="P16" s="51" t="str">
        <f>IF(AND('Mapa final'!$Y$10="Alta",'Mapa final'!$AA$10="Menor"),CONCATENATE("R1C",'Mapa final'!$O$10),"")</f>
        <v/>
      </c>
      <c r="Q16" s="52" t="str">
        <f>IF(AND('Mapa final'!$Y$11="Alta",'Mapa final'!$AA$11="Menor"),CONCATENATE("R1C",'Mapa final'!$O$11),"")</f>
        <v/>
      </c>
      <c r="R16" s="52" t="str">
        <f>IF(AND('Mapa final'!$Y$12="Alta",'Mapa final'!$AA$12="Menor"),CONCATENATE("R1C",'Mapa final'!$O$12),"")</f>
        <v/>
      </c>
      <c r="S16" s="52" t="str">
        <f>IF(AND('Mapa final'!$Y$13="Alta",'Mapa final'!$AA$13="Menor"),CONCATENATE("R1C",'Mapa final'!$O$13),"")</f>
        <v/>
      </c>
      <c r="T16" s="52" t="str">
        <f>IF(AND('Mapa final'!$Y$14="Alta",'Mapa final'!$AA$14="Menor"),CONCATENATE("R1C",'Mapa final'!$O$14),"")</f>
        <v/>
      </c>
      <c r="U16" s="53" t="str">
        <f>IF(AND('Mapa final'!$Y$15="Alta",'Mapa final'!$AA$15="Menor"),CONCATENATE("R1C",'Mapa final'!$O$15),"")</f>
        <v/>
      </c>
      <c r="V16" s="32" t="str">
        <f>IF(AND('Mapa final'!$Y$10="Alta",'Mapa final'!$AA$10="Moderado"),CONCATENATE("R1C",'Mapa final'!$O$10),"")</f>
        <v/>
      </c>
      <c r="W16" s="33" t="str">
        <f>IF(AND('Mapa final'!$Y$11="Alta",'Mapa final'!$AA$11="Moderado"),CONCATENATE("R1C",'Mapa final'!$O$11),"")</f>
        <v/>
      </c>
      <c r="X16" s="33" t="str">
        <f>IF(AND('Mapa final'!$Y$12="Alta",'Mapa final'!$AA$12="Moderado"),CONCATENATE("R1C",'Mapa final'!$O$12),"")</f>
        <v/>
      </c>
      <c r="Y16" s="33" t="str">
        <f>IF(AND('Mapa final'!$Y$13="Alta",'Mapa final'!$AA$13="Moderado"),CONCATENATE("R1C",'Mapa final'!$O$13),"")</f>
        <v/>
      </c>
      <c r="Z16" s="33" t="str">
        <f>IF(AND('Mapa final'!$Y$14="Alta",'Mapa final'!$AA$14="Moderado"),CONCATENATE("R1C",'Mapa final'!$O$14),"")</f>
        <v/>
      </c>
      <c r="AA16" s="34" t="str">
        <f>IF(AND('Mapa final'!$Y$15="Alta",'Mapa final'!$AA$15="Moderado"),CONCATENATE("R1C",'Mapa final'!$O$15),"")</f>
        <v/>
      </c>
      <c r="AB16" s="32" t="str">
        <f>IF(AND('Mapa final'!$Y$10="Alta",'Mapa final'!$AA$10="Mayor"),CONCATENATE("R1C",'Mapa final'!$O$10),"")</f>
        <v/>
      </c>
      <c r="AC16" s="33" t="str">
        <f>IF(AND('Mapa final'!$Y$11="Alta",'Mapa final'!$AA$11="Mayor"),CONCATENATE("R1C",'Mapa final'!$O$11),"")</f>
        <v/>
      </c>
      <c r="AD16" s="33" t="str">
        <f>IF(AND('Mapa final'!$Y$12="Alta",'Mapa final'!$AA$12="Mayor"),CONCATENATE("R1C",'Mapa final'!$O$12),"")</f>
        <v/>
      </c>
      <c r="AE16" s="33" t="str">
        <f>IF(AND('Mapa final'!$Y$13="Alta",'Mapa final'!$AA$13="Mayor"),CONCATENATE("R1C",'Mapa final'!$O$13),"")</f>
        <v/>
      </c>
      <c r="AF16" s="33" t="str">
        <f>IF(AND('Mapa final'!$Y$14="Alta",'Mapa final'!$AA$14="Mayor"),CONCATENATE("R1C",'Mapa final'!$O$14),"")</f>
        <v/>
      </c>
      <c r="AG16" s="34" t="str">
        <f>IF(AND('Mapa final'!$Y$15="Alta",'Mapa final'!$AA$15="Mayor"),CONCATENATE("R1C",'Mapa final'!$O$15),"")</f>
        <v/>
      </c>
      <c r="AH16" s="35" t="str">
        <f>IF(AND('Mapa final'!$Y$10="Alta",'Mapa final'!$AA$10="Catastrófico"),CONCATENATE("R1C",'Mapa final'!$O$10),"")</f>
        <v/>
      </c>
      <c r="AI16" s="36" t="str">
        <f>IF(AND('Mapa final'!$Y$11="Alta",'Mapa final'!$AA$11="Catastrófico"),CONCATENATE("R1C",'Mapa final'!$O$11),"")</f>
        <v/>
      </c>
      <c r="AJ16" s="36" t="str">
        <f>IF(AND('Mapa final'!$Y$12="Alta",'Mapa final'!$AA$12="Catastrófico"),CONCATENATE("R1C",'Mapa final'!$O$12),"")</f>
        <v/>
      </c>
      <c r="AK16" s="36" t="str">
        <f>IF(AND('Mapa final'!$Y$13="Alta",'Mapa final'!$AA$13="Catastrófico"),CONCATENATE("R1C",'Mapa final'!$O$13),"")</f>
        <v/>
      </c>
      <c r="AL16" s="36" t="str">
        <f>IF(AND('Mapa final'!$Y$14="Alta",'Mapa final'!$AA$14="Catastrófico"),CONCATENATE("R1C",'Mapa final'!$O$14),"")</f>
        <v/>
      </c>
      <c r="AM16" s="37" t="str">
        <f>IF(AND('Mapa final'!$Y$15="Alta",'Mapa final'!$AA$15="Catastrófico"),CONCATENATE("R1C",'Mapa final'!$O$15),"")</f>
        <v/>
      </c>
      <c r="AN16" s="70"/>
      <c r="AO16" s="397" t="s">
        <v>80</v>
      </c>
      <c r="AP16" s="398"/>
      <c r="AQ16" s="398"/>
      <c r="AR16" s="398"/>
      <c r="AS16" s="398"/>
      <c r="AT16" s="399"/>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row>
    <row r="17" spans="1:76" ht="15" customHeight="1" x14ac:dyDescent="0.25">
      <c r="A17" s="70"/>
      <c r="B17" s="349"/>
      <c r="C17" s="349"/>
      <c r="D17" s="350"/>
      <c r="E17" s="406"/>
      <c r="F17" s="407"/>
      <c r="G17" s="407"/>
      <c r="H17" s="407"/>
      <c r="I17" s="407"/>
      <c r="J17" s="54" t="str">
        <f>IF(AND('Mapa final'!$Y$16="Alta",'Mapa final'!$AA$16="Leve"),CONCATENATE("R2C",'Mapa final'!$O$16),"")</f>
        <v/>
      </c>
      <c r="K17" s="55" t="str">
        <f>IF(AND('Mapa final'!$Y$17="Alta",'Mapa final'!$AA$17="Leve"),CONCATENATE("R2C",'Mapa final'!$O$17),"")</f>
        <v/>
      </c>
      <c r="L17" s="55" t="str">
        <f>IF(AND('Mapa final'!$Y$18="Alta",'Mapa final'!$AA$18="Leve"),CONCATENATE("R2C",'Mapa final'!$O$18),"")</f>
        <v/>
      </c>
      <c r="M17" s="55" t="str">
        <f>IF(AND('Mapa final'!$Y$19="Alta",'Mapa final'!$AA$19="Leve"),CONCATENATE("R2C",'Mapa final'!$O$19),"")</f>
        <v/>
      </c>
      <c r="N17" s="55" t="str">
        <f>IF(AND('Mapa final'!$Y$20="Alta",'Mapa final'!$AA$20="Leve"),CONCATENATE("R2C",'Mapa final'!$O$20),"")</f>
        <v/>
      </c>
      <c r="O17" s="56" t="str">
        <f>IF(AND('Mapa final'!$Y$21="Alta",'Mapa final'!$AA$21="Leve"),CONCATENATE("R2C",'Mapa final'!$O$21),"")</f>
        <v/>
      </c>
      <c r="P17" s="54" t="str">
        <f>IF(AND('Mapa final'!$Y$16="Alta",'Mapa final'!$AA$16="Menor"),CONCATENATE("R2C",'Mapa final'!$O$16),"")</f>
        <v/>
      </c>
      <c r="Q17" s="55" t="str">
        <f>IF(AND('Mapa final'!$Y$17="Alta",'Mapa final'!$AA$17="Menor"),CONCATENATE("R2C",'Mapa final'!$O$17),"")</f>
        <v/>
      </c>
      <c r="R17" s="55" t="str">
        <f>IF(AND('Mapa final'!$Y$18="Alta",'Mapa final'!$AA$18="Menor"),CONCATENATE("R2C",'Mapa final'!$O$18),"")</f>
        <v/>
      </c>
      <c r="S17" s="55" t="str">
        <f>IF(AND('Mapa final'!$Y$19="Alta",'Mapa final'!$AA$19="Menor"),CONCATENATE("R2C",'Mapa final'!$O$19),"")</f>
        <v/>
      </c>
      <c r="T17" s="55" t="str">
        <f>IF(AND('Mapa final'!$Y$20="Alta",'Mapa final'!$AA$20="Menor"),CONCATENATE("R2C",'Mapa final'!$O$20),"")</f>
        <v/>
      </c>
      <c r="U17" s="56" t="str">
        <f>IF(AND('Mapa final'!$Y$21="Alta",'Mapa final'!$AA$21="Menor"),CONCATENATE("R2C",'Mapa final'!$O$21),"")</f>
        <v/>
      </c>
      <c r="V17" s="38" t="str">
        <f>IF(AND('Mapa final'!$Y$16="Alta",'Mapa final'!$AA$16="Moderado"),CONCATENATE("R2C",'Mapa final'!$O$16),"")</f>
        <v/>
      </c>
      <c r="W17" s="39" t="str">
        <f>IF(AND('Mapa final'!$Y$17="Alta",'Mapa final'!$AA$17="Moderado"),CONCATENATE("R2C",'Mapa final'!$O$17),"")</f>
        <v/>
      </c>
      <c r="X17" s="39" t="str">
        <f>IF(AND('Mapa final'!$Y$18="Alta",'Mapa final'!$AA$18="Moderado"),CONCATENATE("R2C",'Mapa final'!$O$18),"")</f>
        <v/>
      </c>
      <c r="Y17" s="39" t="str">
        <f>IF(AND('Mapa final'!$Y$19="Alta",'Mapa final'!$AA$19="Moderado"),CONCATENATE("R2C",'Mapa final'!$O$19),"")</f>
        <v/>
      </c>
      <c r="Z17" s="39" t="str">
        <f>IF(AND('Mapa final'!$Y$20="Alta",'Mapa final'!$AA$20="Moderado"),CONCATENATE("R2C",'Mapa final'!$O$20),"")</f>
        <v/>
      </c>
      <c r="AA17" s="40" t="str">
        <f>IF(AND('Mapa final'!$Y$21="Alta",'Mapa final'!$AA$21="Moderado"),CONCATENATE("R2C",'Mapa final'!$O$21),"")</f>
        <v/>
      </c>
      <c r="AB17" s="38" t="str">
        <f>IF(AND('Mapa final'!$Y$16="Alta",'Mapa final'!$AA$16="Mayor"),CONCATENATE("R2C",'Mapa final'!$O$16),"")</f>
        <v/>
      </c>
      <c r="AC17" s="39" t="str">
        <f>IF(AND('Mapa final'!$Y$17="Alta",'Mapa final'!$AA$17="Mayor"),CONCATENATE("R2C",'Mapa final'!$O$17),"")</f>
        <v/>
      </c>
      <c r="AD17" s="39" t="str">
        <f>IF(AND('Mapa final'!$Y$18="Alta",'Mapa final'!$AA$18="Mayor"),CONCATENATE("R2C",'Mapa final'!$O$18),"")</f>
        <v/>
      </c>
      <c r="AE17" s="39" t="str">
        <f>IF(AND('Mapa final'!$Y$19="Alta",'Mapa final'!$AA$19="Mayor"),CONCATENATE("R2C",'Mapa final'!$O$19),"")</f>
        <v/>
      </c>
      <c r="AF17" s="39" t="str">
        <f>IF(AND('Mapa final'!$Y$20="Alta",'Mapa final'!$AA$20="Mayor"),CONCATENATE("R2C",'Mapa final'!$O$20),"")</f>
        <v/>
      </c>
      <c r="AG17" s="40" t="str">
        <f>IF(AND('Mapa final'!$Y$21="Alta",'Mapa final'!$AA$21="Mayor"),CONCATENATE("R2C",'Mapa final'!$O$21),"")</f>
        <v/>
      </c>
      <c r="AH17" s="41" t="str">
        <f>IF(AND('Mapa final'!$Y$16="Alta",'Mapa final'!$AA$16="Catastrófico"),CONCATENATE("R2C",'Mapa final'!$O$16),"")</f>
        <v/>
      </c>
      <c r="AI17" s="42" t="str">
        <f>IF(AND('Mapa final'!$Y$17="Alta",'Mapa final'!$AA$17="Catastrófico"),CONCATENATE("R2C",'Mapa final'!$O$17),"")</f>
        <v/>
      </c>
      <c r="AJ17" s="42" t="str">
        <f>IF(AND('Mapa final'!$Y$18="Alta",'Mapa final'!$AA$18="Catastrófico"),CONCATENATE("R2C",'Mapa final'!$O$18),"")</f>
        <v/>
      </c>
      <c r="AK17" s="42" t="str">
        <f>IF(AND('Mapa final'!$Y$19="Alta",'Mapa final'!$AA$19="Catastrófico"),CONCATENATE("R2C",'Mapa final'!$O$19),"")</f>
        <v/>
      </c>
      <c r="AL17" s="42" t="str">
        <f>IF(AND('Mapa final'!$Y$20="Alta",'Mapa final'!$AA$20="Catastrófico"),CONCATENATE("R2C",'Mapa final'!$O$20),"")</f>
        <v/>
      </c>
      <c r="AM17" s="43" t="str">
        <f>IF(AND('Mapa final'!$Y$21="Alta",'Mapa final'!$AA$21="Catastrófico"),CONCATENATE("R2C",'Mapa final'!$O$21),"")</f>
        <v/>
      </c>
      <c r="AN17" s="70"/>
      <c r="AO17" s="400"/>
      <c r="AP17" s="401"/>
      <c r="AQ17" s="401"/>
      <c r="AR17" s="401"/>
      <c r="AS17" s="401"/>
      <c r="AT17" s="402"/>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row>
    <row r="18" spans="1:76" ht="15" customHeight="1" x14ac:dyDescent="0.25">
      <c r="A18" s="70"/>
      <c r="B18" s="349"/>
      <c r="C18" s="349"/>
      <c r="D18" s="350"/>
      <c r="E18" s="390"/>
      <c r="F18" s="391"/>
      <c r="G18" s="391"/>
      <c r="H18" s="391"/>
      <c r="I18" s="407"/>
      <c r="J18" s="54" t="str">
        <f>IF(AND('Mapa final'!$Y$22="Alta",'Mapa final'!$AA$22="Leve"),CONCATENATE("R3C",'Mapa final'!$O$22),"")</f>
        <v/>
      </c>
      <c r="K18" s="55" t="str">
        <f>IF(AND('Mapa final'!$Y$23="Alta",'Mapa final'!$AA$23="Leve"),CONCATENATE("R3C",'Mapa final'!$O$23),"")</f>
        <v/>
      </c>
      <c r="L18" s="55" t="str">
        <f>IF(AND('Mapa final'!$Y$24="Alta",'Mapa final'!$AA$24="Leve"),CONCATENATE("R3C",'Mapa final'!$O$24),"")</f>
        <v/>
      </c>
      <c r="M18" s="55" t="str">
        <f>IF(AND('Mapa final'!$Y$25="Alta",'Mapa final'!$AA$25="Leve"),CONCATENATE("R3C",'Mapa final'!$O$25),"")</f>
        <v/>
      </c>
      <c r="N18" s="55" t="str">
        <f>IF(AND('Mapa final'!$Y$26="Alta",'Mapa final'!$AA$26="Leve"),CONCATENATE("R3C",'Mapa final'!$O$26),"")</f>
        <v/>
      </c>
      <c r="O18" s="56" t="str">
        <f>IF(AND('Mapa final'!$Y$27="Alta",'Mapa final'!$AA$27="Leve"),CONCATENATE("R3C",'Mapa final'!$O$27),"")</f>
        <v/>
      </c>
      <c r="P18" s="54" t="str">
        <f>IF(AND('Mapa final'!$Y$22="Alta",'Mapa final'!$AA$22="Menor"),CONCATENATE("R3C",'Mapa final'!$O$22),"")</f>
        <v/>
      </c>
      <c r="Q18" s="55" t="str">
        <f>IF(AND('Mapa final'!$Y$23="Alta",'Mapa final'!$AA$23="Menor"),CONCATENATE("R3C",'Mapa final'!$O$23),"")</f>
        <v/>
      </c>
      <c r="R18" s="55" t="str">
        <f>IF(AND('Mapa final'!$Y$24="Alta",'Mapa final'!$AA$24="Menor"),CONCATENATE("R3C",'Mapa final'!$O$24),"")</f>
        <v/>
      </c>
      <c r="S18" s="55" t="str">
        <f>IF(AND('Mapa final'!$Y$25="Alta",'Mapa final'!$AA$25="Menor"),CONCATENATE("R3C",'Mapa final'!$O$25),"")</f>
        <v/>
      </c>
      <c r="T18" s="55" t="str">
        <f>IF(AND('Mapa final'!$Y$26="Alta",'Mapa final'!$AA$26="Menor"),CONCATENATE("R3C",'Mapa final'!$O$26),"")</f>
        <v/>
      </c>
      <c r="U18" s="56" t="str">
        <f>IF(AND('Mapa final'!$Y$27="Alta",'Mapa final'!$AA$27="Menor"),CONCATENATE("R3C",'Mapa final'!$O$27),"")</f>
        <v/>
      </c>
      <c r="V18" s="38" t="str">
        <f>IF(AND('Mapa final'!$Y$22="Alta",'Mapa final'!$AA$22="Moderado"),CONCATENATE("R3C",'Mapa final'!$O$22),"")</f>
        <v/>
      </c>
      <c r="W18" s="39" t="str">
        <f>IF(AND('Mapa final'!$Y$23="Alta",'Mapa final'!$AA$23="Moderado"),CONCATENATE("R3C",'Mapa final'!$O$23),"")</f>
        <v/>
      </c>
      <c r="X18" s="39" t="str">
        <f>IF(AND('Mapa final'!$Y$24="Alta",'Mapa final'!$AA$24="Moderado"),CONCATENATE("R3C",'Mapa final'!$O$24),"")</f>
        <v/>
      </c>
      <c r="Y18" s="39" t="str">
        <f>IF(AND('Mapa final'!$Y$25="Alta",'Mapa final'!$AA$25="Moderado"),CONCATENATE("R3C",'Mapa final'!$O$25),"")</f>
        <v/>
      </c>
      <c r="Z18" s="39" t="str">
        <f>IF(AND('Mapa final'!$Y$26="Alta",'Mapa final'!$AA$26="Moderado"),CONCATENATE("R3C",'Mapa final'!$O$26),"")</f>
        <v/>
      </c>
      <c r="AA18" s="40" t="str">
        <f>IF(AND('Mapa final'!$Y$27="Alta",'Mapa final'!$AA$27="Moderado"),CONCATENATE("R3C",'Mapa final'!$O$27),"")</f>
        <v/>
      </c>
      <c r="AB18" s="38" t="str">
        <f>IF(AND('Mapa final'!$Y$22="Alta",'Mapa final'!$AA$22="Mayor"),CONCATENATE("R3C",'Mapa final'!$O$22),"")</f>
        <v/>
      </c>
      <c r="AC18" s="39" t="str">
        <f>IF(AND('Mapa final'!$Y$23="Alta",'Mapa final'!$AA$23="Mayor"),CONCATENATE("R3C",'Mapa final'!$O$23),"")</f>
        <v/>
      </c>
      <c r="AD18" s="39" t="str">
        <f>IF(AND('Mapa final'!$Y$24="Alta",'Mapa final'!$AA$24="Mayor"),CONCATENATE("R3C",'Mapa final'!$O$24),"")</f>
        <v/>
      </c>
      <c r="AE18" s="39" t="str">
        <f>IF(AND('Mapa final'!$Y$25="Alta",'Mapa final'!$AA$25="Mayor"),CONCATENATE("R3C",'Mapa final'!$O$25),"")</f>
        <v/>
      </c>
      <c r="AF18" s="39" t="str">
        <f>IF(AND('Mapa final'!$Y$26="Alta",'Mapa final'!$AA$26="Mayor"),CONCATENATE("R3C",'Mapa final'!$O$26),"")</f>
        <v/>
      </c>
      <c r="AG18" s="40" t="str">
        <f>IF(AND('Mapa final'!$Y$27="Alta",'Mapa final'!$AA$27="Mayor"),CONCATENATE("R3C",'Mapa final'!$O$27),"")</f>
        <v/>
      </c>
      <c r="AH18" s="41" t="str">
        <f>IF(AND('Mapa final'!$Y$22="Alta",'Mapa final'!$AA$22="Catastrófico"),CONCATENATE("R3C",'Mapa final'!$O$22),"")</f>
        <v/>
      </c>
      <c r="AI18" s="42" t="str">
        <f>IF(AND('Mapa final'!$Y$23="Alta",'Mapa final'!$AA$23="Catastrófico"),CONCATENATE("R3C",'Mapa final'!$O$23),"")</f>
        <v/>
      </c>
      <c r="AJ18" s="42" t="str">
        <f>IF(AND('Mapa final'!$Y$24="Alta",'Mapa final'!$AA$24="Catastrófico"),CONCATENATE("R3C",'Mapa final'!$O$24),"")</f>
        <v/>
      </c>
      <c r="AK18" s="42" t="str">
        <f>IF(AND('Mapa final'!$Y$25="Alta",'Mapa final'!$AA$25="Catastrófico"),CONCATENATE("R3C",'Mapa final'!$O$25),"")</f>
        <v/>
      </c>
      <c r="AL18" s="42" t="str">
        <f>IF(AND('Mapa final'!$Y$26="Alta",'Mapa final'!$AA$26="Catastrófico"),CONCATENATE("R3C",'Mapa final'!$O$26),"")</f>
        <v/>
      </c>
      <c r="AM18" s="43" t="str">
        <f>IF(AND('Mapa final'!$Y$27="Alta",'Mapa final'!$AA$27="Catastrófico"),CONCATENATE("R3C",'Mapa final'!$O$27),"")</f>
        <v/>
      </c>
      <c r="AN18" s="70"/>
      <c r="AO18" s="400"/>
      <c r="AP18" s="401"/>
      <c r="AQ18" s="401"/>
      <c r="AR18" s="401"/>
      <c r="AS18" s="401"/>
      <c r="AT18" s="402"/>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row>
    <row r="19" spans="1:76" ht="15" customHeight="1" x14ac:dyDescent="0.25">
      <c r="A19" s="70"/>
      <c r="B19" s="349"/>
      <c r="C19" s="349"/>
      <c r="D19" s="350"/>
      <c r="E19" s="390"/>
      <c r="F19" s="391"/>
      <c r="G19" s="391"/>
      <c r="H19" s="391"/>
      <c r="I19" s="407"/>
      <c r="J19" s="54" t="str">
        <f>IF(AND('Mapa final'!$Y$28="Alta",'Mapa final'!$AA$28="Leve"),CONCATENATE("R4C",'Mapa final'!$O$28),"")</f>
        <v/>
      </c>
      <c r="K19" s="55" t="str">
        <f>IF(AND('Mapa final'!$Y$29="Alta",'Mapa final'!$AA$29="Leve"),CONCATENATE("R4C",'Mapa final'!$O$29),"")</f>
        <v/>
      </c>
      <c r="L19" s="55" t="str">
        <f>IF(AND('Mapa final'!$Y$30="Alta",'Mapa final'!$AA$30="Leve"),CONCATENATE("R4C",'Mapa final'!$O$30),"")</f>
        <v/>
      </c>
      <c r="M19" s="55" t="str">
        <f>IF(AND('Mapa final'!$Y$31="Alta",'Mapa final'!$AA$31="Leve"),CONCATENATE("R4C",'Mapa final'!$O$31),"")</f>
        <v/>
      </c>
      <c r="N19" s="55" t="str">
        <f>IF(AND('Mapa final'!$Y$32="Alta",'Mapa final'!$AA$32="Leve"),CONCATENATE("R4C",'Mapa final'!$O$32),"")</f>
        <v/>
      </c>
      <c r="O19" s="56" t="str">
        <f>IF(AND('Mapa final'!$Y$33="Alta",'Mapa final'!$AA$33="Leve"),CONCATENATE("R4C",'Mapa final'!$O$33),"")</f>
        <v/>
      </c>
      <c r="P19" s="54" t="str">
        <f>IF(AND('Mapa final'!$Y$28="Alta",'Mapa final'!$AA$28="Menor"),CONCATENATE("R4C",'Mapa final'!$O$28),"")</f>
        <v/>
      </c>
      <c r="Q19" s="55" t="str">
        <f>IF(AND('Mapa final'!$Y$29="Alta",'Mapa final'!$AA$29="Menor"),CONCATENATE("R4C",'Mapa final'!$O$29),"")</f>
        <v/>
      </c>
      <c r="R19" s="55" t="str">
        <f>IF(AND('Mapa final'!$Y$30="Alta",'Mapa final'!$AA$30="Menor"),CONCATENATE("R4C",'Mapa final'!$O$30),"")</f>
        <v/>
      </c>
      <c r="S19" s="55" t="str">
        <f>IF(AND('Mapa final'!$Y$31="Alta",'Mapa final'!$AA$31="Menor"),CONCATENATE("R4C",'Mapa final'!$O$31),"")</f>
        <v/>
      </c>
      <c r="T19" s="55" t="str">
        <f>IF(AND('Mapa final'!$Y$32="Alta",'Mapa final'!$AA$32="Menor"),CONCATENATE("R4C",'Mapa final'!$O$32),"")</f>
        <v/>
      </c>
      <c r="U19" s="56" t="str">
        <f>IF(AND('Mapa final'!$Y$33="Alta",'Mapa final'!$AA$33="Menor"),CONCATENATE("R4C",'Mapa final'!$O$33),"")</f>
        <v/>
      </c>
      <c r="V19" s="38" t="str">
        <f>IF(AND('Mapa final'!$Y$28="Alta",'Mapa final'!$AA$28="Moderado"),CONCATENATE("R4C",'Mapa final'!$O$28),"")</f>
        <v/>
      </c>
      <c r="W19" s="39" t="str">
        <f>IF(AND('Mapa final'!$Y$29="Alta",'Mapa final'!$AA$29="Moderado"),CONCATENATE("R4C",'Mapa final'!$O$29),"")</f>
        <v/>
      </c>
      <c r="X19" s="44" t="str">
        <f>IF(AND('Mapa final'!$Y$30="Alta",'Mapa final'!$AA$30="Moderado"),CONCATENATE("R4C",'Mapa final'!$O$30),"")</f>
        <v/>
      </c>
      <c r="Y19" s="44" t="str">
        <f>IF(AND('Mapa final'!$Y$31="Alta",'Mapa final'!$AA$31="Moderado"),CONCATENATE("R4C",'Mapa final'!$O$31),"")</f>
        <v/>
      </c>
      <c r="Z19" s="44" t="str">
        <f>IF(AND('Mapa final'!$Y$32="Alta",'Mapa final'!$AA$32="Moderado"),CONCATENATE("R4C",'Mapa final'!$O$32),"")</f>
        <v/>
      </c>
      <c r="AA19" s="40" t="str">
        <f>IF(AND('Mapa final'!$Y$33="Alta",'Mapa final'!$AA$33="Moderado"),CONCATENATE("R4C",'Mapa final'!$O$33),"")</f>
        <v/>
      </c>
      <c r="AB19" s="38" t="str">
        <f>IF(AND('Mapa final'!$Y$28="Alta",'Mapa final'!$AA$28="Mayor"),CONCATENATE("R4C",'Mapa final'!$O$28),"")</f>
        <v/>
      </c>
      <c r="AC19" s="39" t="str">
        <f>IF(AND('Mapa final'!$Y$29="Alta",'Mapa final'!$AA$29="Mayor"),CONCATENATE("R4C",'Mapa final'!$O$29),"")</f>
        <v/>
      </c>
      <c r="AD19" s="44" t="str">
        <f>IF(AND('Mapa final'!$Y$30="Alta",'Mapa final'!$AA$30="Mayor"),CONCATENATE("R4C",'Mapa final'!$O$30),"")</f>
        <v/>
      </c>
      <c r="AE19" s="44" t="str">
        <f>IF(AND('Mapa final'!$Y$31="Alta",'Mapa final'!$AA$31="Mayor"),CONCATENATE("R4C",'Mapa final'!$O$31),"")</f>
        <v/>
      </c>
      <c r="AF19" s="44" t="str">
        <f>IF(AND('Mapa final'!$Y$32="Alta",'Mapa final'!$AA$32="Mayor"),CONCATENATE("R4C",'Mapa final'!$O$32),"")</f>
        <v/>
      </c>
      <c r="AG19" s="40" t="str">
        <f>IF(AND('Mapa final'!$Y$33="Alta",'Mapa final'!$AA$33="Mayor"),CONCATENATE("R4C",'Mapa final'!$O$33),"")</f>
        <v/>
      </c>
      <c r="AH19" s="41" t="str">
        <f>IF(AND('Mapa final'!$Y$28="Alta",'Mapa final'!$AA$28="Catastrófico"),CONCATENATE("R4C",'Mapa final'!$O$28),"")</f>
        <v/>
      </c>
      <c r="AI19" s="42" t="str">
        <f>IF(AND('Mapa final'!$Y$29="Alta",'Mapa final'!$AA$29="Catastrófico"),CONCATENATE("R4C",'Mapa final'!$O$29),"")</f>
        <v/>
      </c>
      <c r="AJ19" s="42" t="str">
        <f>IF(AND('Mapa final'!$Y$30="Alta",'Mapa final'!$AA$30="Catastrófico"),CONCATENATE("R4C",'Mapa final'!$O$30),"")</f>
        <v/>
      </c>
      <c r="AK19" s="42" t="str">
        <f>IF(AND('Mapa final'!$Y$31="Alta",'Mapa final'!$AA$31="Catastrófico"),CONCATENATE("R4C",'Mapa final'!$O$31),"")</f>
        <v/>
      </c>
      <c r="AL19" s="42" t="str">
        <f>IF(AND('Mapa final'!$Y$32="Alta",'Mapa final'!$AA$32="Catastrófico"),CONCATENATE("R4C",'Mapa final'!$O$32),"")</f>
        <v/>
      </c>
      <c r="AM19" s="43" t="str">
        <f>IF(AND('Mapa final'!$Y$33="Alta",'Mapa final'!$AA$33="Catastrófico"),CONCATENATE("R4C",'Mapa final'!$O$33),"")</f>
        <v/>
      </c>
      <c r="AN19" s="70"/>
      <c r="AO19" s="400"/>
      <c r="AP19" s="401"/>
      <c r="AQ19" s="401"/>
      <c r="AR19" s="401"/>
      <c r="AS19" s="401"/>
      <c r="AT19" s="402"/>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row>
    <row r="20" spans="1:76" ht="15" customHeight="1" x14ac:dyDescent="0.25">
      <c r="A20" s="70"/>
      <c r="B20" s="349"/>
      <c r="C20" s="349"/>
      <c r="D20" s="350"/>
      <c r="E20" s="390"/>
      <c r="F20" s="391"/>
      <c r="G20" s="391"/>
      <c r="H20" s="391"/>
      <c r="I20" s="407"/>
      <c r="J20" s="54" t="str">
        <f>IF(AND('Mapa final'!$Y$34="Alta",'Mapa final'!$AA$34="Leve"),CONCATENATE("R5C",'Mapa final'!$O$34),"")</f>
        <v/>
      </c>
      <c r="K20" s="55" t="str">
        <f>IF(AND('Mapa final'!$Y$35="Alta",'Mapa final'!$AA$35="Leve"),CONCATENATE("R5C",'Mapa final'!$O$35),"")</f>
        <v/>
      </c>
      <c r="L20" s="55" t="str">
        <f>IF(AND('Mapa final'!$Y$36="Alta",'Mapa final'!$AA$36="Leve"),CONCATENATE("R5C",'Mapa final'!$O$36),"")</f>
        <v/>
      </c>
      <c r="M20" s="55" t="str">
        <f>IF(AND('Mapa final'!$Y$37="Alta",'Mapa final'!$AA$37="Leve"),CONCATENATE("R5C",'Mapa final'!$O$37),"")</f>
        <v/>
      </c>
      <c r="N20" s="55" t="str">
        <f>IF(AND('Mapa final'!$Y$38="Alta",'Mapa final'!$AA$38="Leve"),CONCATENATE("R5C",'Mapa final'!$O$38),"")</f>
        <v/>
      </c>
      <c r="O20" s="56" t="str">
        <f>IF(AND('Mapa final'!$Y$39="Alta",'Mapa final'!$AA$39="Leve"),CONCATENATE("R5C",'Mapa final'!$O$39),"")</f>
        <v/>
      </c>
      <c r="P20" s="54" t="str">
        <f>IF(AND('Mapa final'!$Y$34="Alta",'Mapa final'!$AA$34="Menor"),CONCATENATE("R5C",'Mapa final'!$O$34),"")</f>
        <v/>
      </c>
      <c r="Q20" s="55" t="str">
        <f>IF(AND('Mapa final'!$Y$35="Alta",'Mapa final'!$AA$35="Menor"),CONCATENATE("R5C",'Mapa final'!$O$35),"")</f>
        <v/>
      </c>
      <c r="R20" s="55" t="str">
        <f>IF(AND('Mapa final'!$Y$36="Alta",'Mapa final'!$AA$36="Menor"),CONCATENATE("R5C",'Mapa final'!$O$36),"")</f>
        <v/>
      </c>
      <c r="S20" s="55" t="str">
        <f>IF(AND('Mapa final'!$Y$37="Alta",'Mapa final'!$AA$37="Menor"),CONCATENATE("R5C",'Mapa final'!$O$37),"")</f>
        <v/>
      </c>
      <c r="T20" s="55" t="str">
        <f>IF(AND('Mapa final'!$Y$38="Alta",'Mapa final'!$AA$38="Menor"),CONCATENATE("R5C",'Mapa final'!$O$38),"")</f>
        <v/>
      </c>
      <c r="U20" s="56" t="str">
        <f>IF(AND('Mapa final'!$Y$39="Alta",'Mapa final'!$AA$39="Menor"),CONCATENATE("R5C",'Mapa final'!$O$39),"")</f>
        <v/>
      </c>
      <c r="V20" s="38" t="str">
        <f>IF(AND('Mapa final'!$Y$34="Alta",'Mapa final'!$AA$34="Moderado"),CONCATENATE("R5C",'Mapa final'!$O$34),"")</f>
        <v/>
      </c>
      <c r="W20" s="39" t="str">
        <f>IF(AND('Mapa final'!$Y$35="Alta",'Mapa final'!$AA$35="Moderado"),CONCATENATE("R5C",'Mapa final'!$O$35),"")</f>
        <v/>
      </c>
      <c r="X20" s="44" t="str">
        <f>IF(AND('Mapa final'!$Y$36="Alta",'Mapa final'!$AA$36="Moderado"),CONCATENATE("R5C",'Mapa final'!$O$36),"")</f>
        <v/>
      </c>
      <c r="Y20" s="44" t="str">
        <f>IF(AND('Mapa final'!$Y$37="Alta",'Mapa final'!$AA$37="Moderado"),CONCATENATE("R5C",'Mapa final'!$O$37),"")</f>
        <v/>
      </c>
      <c r="Z20" s="44" t="str">
        <f>IF(AND('Mapa final'!$Y$38="Alta",'Mapa final'!$AA$38="Moderado"),CONCATENATE("R5C",'Mapa final'!$O$38),"")</f>
        <v/>
      </c>
      <c r="AA20" s="40" t="str">
        <f>IF(AND('Mapa final'!$Y$39="Alta",'Mapa final'!$AA$39="Moderado"),CONCATENATE("R5C",'Mapa final'!$O$39),"")</f>
        <v/>
      </c>
      <c r="AB20" s="38" t="str">
        <f>IF(AND('Mapa final'!$Y$34="Alta",'Mapa final'!$AA$34="Mayor"),CONCATENATE("R5C",'Mapa final'!$O$34),"")</f>
        <v/>
      </c>
      <c r="AC20" s="39" t="str">
        <f>IF(AND('Mapa final'!$Y$35="Alta",'Mapa final'!$AA$35="Mayor"),CONCATENATE("R5C",'Mapa final'!$O$35),"")</f>
        <v/>
      </c>
      <c r="AD20" s="44" t="str">
        <f>IF(AND('Mapa final'!$Y$36="Alta",'Mapa final'!$AA$36="Mayor"),CONCATENATE("R5C",'Mapa final'!$O$36),"")</f>
        <v/>
      </c>
      <c r="AE20" s="44" t="str">
        <f>IF(AND('Mapa final'!$Y$37="Alta",'Mapa final'!$AA$37="Mayor"),CONCATENATE("R5C",'Mapa final'!$O$37),"")</f>
        <v/>
      </c>
      <c r="AF20" s="44" t="str">
        <f>IF(AND('Mapa final'!$Y$38="Alta",'Mapa final'!$AA$38="Mayor"),CONCATENATE("R5C",'Mapa final'!$O$38),"")</f>
        <v/>
      </c>
      <c r="AG20" s="40" t="str">
        <f>IF(AND('Mapa final'!$Y$39="Alta",'Mapa final'!$AA$39="Mayor"),CONCATENATE("R5C",'Mapa final'!$O$39),"")</f>
        <v/>
      </c>
      <c r="AH20" s="41" t="str">
        <f>IF(AND('Mapa final'!$Y$34="Alta",'Mapa final'!$AA$34="Catastrófico"),CONCATENATE("R5C",'Mapa final'!$O$34),"")</f>
        <v/>
      </c>
      <c r="AI20" s="42" t="str">
        <f>IF(AND('Mapa final'!$Y$35="Alta",'Mapa final'!$AA$35="Catastrófico"),CONCATENATE("R5C",'Mapa final'!$O$35),"")</f>
        <v/>
      </c>
      <c r="AJ20" s="42" t="str">
        <f>IF(AND('Mapa final'!$Y$36="Alta",'Mapa final'!$AA$36="Catastrófico"),CONCATENATE("R5C",'Mapa final'!$O$36),"")</f>
        <v/>
      </c>
      <c r="AK20" s="42" t="str">
        <f>IF(AND('Mapa final'!$Y$37="Alta",'Mapa final'!$AA$37="Catastrófico"),CONCATENATE("R5C",'Mapa final'!$O$37),"")</f>
        <v/>
      </c>
      <c r="AL20" s="42" t="str">
        <f>IF(AND('Mapa final'!$Y$38="Alta",'Mapa final'!$AA$38="Catastrófico"),CONCATENATE("R5C",'Mapa final'!$O$38),"")</f>
        <v/>
      </c>
      <c r="AM20" s="43" t="str">
        <f>IF(AND('Mapa final'!$Y$39="Alta",'Mapa final'!$AA$39="Catastrófico"),CONCATENATE("R5C",'Mapa final'!$O$39),"")</f>
        <v/>
      </c>
      <c r="AN20" s="70"/>
      <c r="AO20" s="400"/>
      <c r="AP20" s="401"/>
      <c r="AQ20" s="401"/>
      <c r="AR20" s="401"/>
      <c r="AS20" s="401"/>
      <c r="AT20" s="402"/>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row>
    <row r="21" spans="1:76" ht="15" customHeight="1" x14ac:dyDescent="0.25">
      <c r="A21" s="70"/>
      <c r="B21" s="349"/>
      <c r="C21" s="349"/>
      <c r="D21" s="350"/>
      <c r="E21" s="390"/>
      <c r="F21" s="391"/>
      <c r="G21" s="391"/>
      <c r="H21" s="391"/>
      <c r="I21" s="407"/>
      <c r="J21" s="54" t="str">
        <f>IF(AND('Mapa final'!$Y$40="Alta",'Mapa final'!$AA$40="Leve"),CONCATENATE("R6C",'Mapa final'!$O$40),"")</f>
        <v/>
      </c>
      <c r="K21" s="55" t="str">
        <f>IF(AND('Mapa final'!$Y$41="Alta",'Mapa final'!$AA$41="Leve"),CONCATENATE("R6C",'Mapa final'!$O$41),"")</f>
        <v/>
      </c>
      <c r="L21" s="55" t="str">
        <f>IF(AND('Mapa final'!$Y$42="Alta",'Mapa final'!$AA$42="Leve"),CONCATENATE("R6C",'Mapa final'!$O$42),"")</f>
        <v/>
      </c>
      <c r="M21" s="55" t="str">
        <f>IF(AND('Mapa final'!$Y$43="Alta",'Mapa final'!$AA$43="Leve"),CONCATENATE("R6C",'Mapa final'!$O$43),"")</f>
        <v/>
      </c>
      <c r="N21" s="55" t="str">
        <f>IF(AND('Mapa final'!$Y$44="Alta",'Mapa final'!$AA$44="Leve"),CONCATENATE("R6C",'Mapa final'!$O$44),"")</f>
        <v/>
      </c>
      <c r="O21" s="56" t="str">
        <f>IF(AND('Mapa final'!$Y$45="Alta",'Mapa final'!$AA$45="Leve"),CONCATENATE("R6C",'Mapa final'!$O$45),"")</f>
        <v/>
      </c>
      <c r="P21" s="54" t="str">
        <f>IF(AND('Mapa final'!$Y$40="Alta",'Mapa final'!$AA$40="Menor"),CONCATENATE("R6C",'Mapa final'!$O$40),"")</f>
        <v/>
      </c>
      <c r="Q21" s="55" t="str">
        <f>IF(AND('Mapa final'!$Y$41="Alta",'Mapa final'!$AA$41="Menor"),CONCATENATE("R6C",'Mapa final'!$O$41),"")</f>
        <v/>
      </c>
      <c r="R21" s="55" t="str">
        <f>IF(AND('Mapa final'!$Y$42="Alta",'Mapa final'!$AA$42="Menor"),CONCATENATE("R6C",'Mapa final'!$O$42),"")</f>
        <v/>
      </c>
      <c r="S21" s="55" t="str">
        <f>IF(AND('Mapa final'!$Y$43="Alta",'Mapa final'!$AA$43="Menor"),CONCATENATE("R6C",'Mapa final'!$O$43),"")</f>
        <v/>
      </c>
      <c r="T21" s="55" t="str">
        <f>IF(AND('Mapa final'!$Y$44="Alta",'Mapa final'!$AA$44="Menor"),CONCATENATE("R6C",'Mapa final'!$O$44),"")</f>
        <v/>
      </c>
      <c r="U21" s="56" t="str">
        <f>IF(AND('Mapa final'!$Y$45="Alta",'Mapa final'!$AA$45="Menor"),CONCATENATE("R6C",'Mapa final'!$O$45),"")</f>
        <v/>
      </c>
      <c r="V21" s="38" t="str">
        <f>IF(AND('Mapa final'!$Y$40="Alta",'Mapa final'!$AA$40="Moderado"),CONCATENATE("R6C",'Mapa final'!$O$40),"")</f>
        <v/>
      </c>
      <c r="W21" s="39" t="str">
        <f>IF(AND('Mapa final'!$Y$41="Alta",'Mapa final'!$AA$41="Moderado"),CONCATENATE("R6C",'Mapa final'!$O$41),"")</f>
        <v/>
      </c>
      <c r="X21" s="44" t="str">
        <f>IF(AND('Mapa final'!$Y$42="Alta",'Mapa final'!$AA$42="Moderado"),CONCATENATE("R6C",'Mapa final'!$O$42),"")</f>
        <v/>
      </c>
      <c r="Y21" s="44" t="str">
        <f>IF(AND('Mapa final'!$Y$43="Alta",'Mapa final'!$AA$43="Moderado"),CONCATENATE("R6C",'Mapa final'!$O$43),"")</f>
        <v/>
      </c>
      <c r="Z21" s="44" t="str">
        <f>IF(AND('Mapa final'!$Y$44="Alta",'Mapa final'!$AA$44="Moderado"),CONCATENATE("R6C",'Mapa final'!$O$44),"")</f>
        <v/>
      </c>
      <c r="AA21" s="40" t="str">
        <f>IF(AND('Mapa final'!$Y$45="Alta",'Mapa final'!$AA$45="Moderado"),CONCATENATE("R6C",'Mapa final'!$O$45),"")</f>
        <v/>
      </c>
      <c r="AB21" s="38" t="str">
        <f>IF(AND('Mapa final'!$Y$40="Alta",'Mapa final'!$AA$40="Mayor"),CONCATENATE("R6C",'Mapa final'!$O$40),"")</f>
        <v/>
      </c>
      <c r="AC21" s="39" t="str">
        <f>IF(AND('Mapa final'!$Y$41="Alta",'Mapa final'!$AA$41="Mayor"),CONCATENATE("R6C",'Mapa final'!$O$41),"")</f>
        <v/>
      </c>
      <c r="AD21" s="44" t="str">
        <f>IF(AND('Mapa final'!$Y$42="Alta",'Mapa final'!$AA$42="Mayor"),CONCATENATE("R6C",'Mapa final'!$O$42),"")</f>
        <v/>
      </c>
      <c r="AE21" s="44" t="str">
        <f>IF(AND('Mapa final'!$Y$43="Alta",'Mapa final'!$AA$43="Mayor"),CONCATENATE("R6C",'Mapa final'!$O$43),"")</f>
        <v/>
      </c>
      <c r="AF21" s="44" t="str">
        <f>IF(AND('Mapa final'!$Y$44="Alta",'Mapa final'!$AA$44="Mayor"),CONCATENATE("R6C",'Mapa final'!$O$44),"")</f>
        <v/>
      </c>
      <c r="AG21" s="40" t="str">
        <f>IF(AND('Mapa final'!$Y$45="Alta",'Mapa final'!$AA$45="Mayor"),CONCATENATE("R6C",'Mapa final'!$O$45),"")</f>
        <v/>
      </c>
      <c r="AH21" s="41" t="str">
        <f>IF(AND('Mapa final'!$Y$40="Alta",'Mapa final'!$AA$40="Catastrófico"),CONCATENATE("R6C",'Mapa final'!$O$40),"")</f>
        <v/>
      </c>
      <c r="AI21" s="42" t="str">
        <f>IF(AND('Mapa final'!$Y$41="Alta",'Mapa final'!$AA$41="Catastrófico"),CONCATENATE("R6C",'Mapa final'!$O$41),"")</f>
        <v/>
      </c>
      <c r="AJ21" s="42" t="str">
        <f>IF(AND('Mapa final'!$Y$42="Alta",'Mapa final'!$AA$42="Catastrófico"),CONCATENATE("R6C",'Mapa final'!$O$42),"")</f>
        <v/>
      </c>
      <c r="AK21" s="42" t="str">
        <f>IF(AND('Mapa final'!$Y$43="Alta",'Mapa final'!$AA$43="Catastrófico"),CONCATENATE("R6C",'Mapa final'!$O$43),"")</f>
        <v/>
      </c>
      <c r="AL21" s="42" t="str">
        <f>IF(AND('Mapa final'!$Y$44="Alta",'Mapa final'!$AA$44="Catastrófico"),CONCATENATE("R6C",'Mapa final'!$O$44),"")</f>
        <v/>
      </c>
      <c r="AM21" s="43" t="str">
        <f>IF(AND('Mapa final'!$Y$45="Alta",'Mapa final'!$AA$45="Catastrófico"),CONCATENATE("R6C",'Mapa final'!$O$45),"")</f>
        <v/>
      </c>
      <c r="AN21" s="70"/>
      <c r="AO21" s="400"/>
      <c r="AP21" s="401"/>
      <c r="AQ21" s="401"/>
      <c r="AR21" s="401"/>
      <c r="AS21" s="401"/>
      <c r="AT21" s="402"/>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row>
    <row r="22" spans="1:76" ht="15" customHeight="1" x14ac:dyDescent="0.25">
      <c r="A22" s="70"/>
      <c r="B22" s="349"/>
      <c r="C22" s="349"/>
      <c r="D22" s="350"/>
      <c r="E22" s="390"/>
      <c r="F22" s="391"/>
      <c r="G22" s="391"/>
      <c r="H22" s="391"/>
      <c r="I22" s="407"/>
      <c r="J22" s="54" t="str">
        <f>IF(AND('Mapa final'!$Y$46="Alta",'Mapa final'!$AA$46="Leve"),CONCATENATE("R7C",'Mapa final'!$O$46),"")</f>
        <v/>
      </c>
      <c r="K22" s="55" t="str">
        <f>IF(AND('Mapa final'!$Y$47="Alta",'Mapa final'!$AA$47="Leve"),CONCATENATE("R7C",'Mapa final'!$O$47),"")</f>
        <v/>
      </c>
      <c r="L22" s="55" t="str">
        <f>IF(AND('Mapa final'!$Y$48="Alta",'Mapa final'!$AA$48="Leve"),CONCATENATE("R7C",'Mapa final'!$O$48),"")</f>
        <v/>
      </c>
      <c r="M22" s="55" t="str">
        <f>IF(AND('Mapa final'!$Y$49="Alta",'Mapa final'!$AA$49="Leve"),CONCATENATE("R7C",'Mapa final'!$O$49),"")</f>
        <v/>
      </c>
      <c r="N22" s="55" t="str">
        <f>IF(AND('Mapa final'!$Y$50="Alta",'Mapa final'!$AA$50="Leve"),CONCATENATE("R7C",'Mapa final'!$O$50),"")</f>
        <v/>
      </c>
      <c r="O22" s="56" t="str">
        <f>IF(AND('Mapa final'!$Y$51="Alta",'Mapa final'!$AA$51="Leve"),CONCATENATE("R7C",'Mapa final'!$O$51),"")</f>
        <v/>
      </c>
      <c r="P22" s="54" t="str">
        <f>IF(AND('Mapa final'!$Y$46="Alta",'Mapa final'!$AA$46="Menor"),CONCATENATE("R7C",'Mapa final'!$O$46),"")</f>
        <v/>
      </c>
      <c r="Q22" s="55" t="str">
        <f>IF(AND('Mapa final'!$Y$47="Alta",'Mapa final'!$AA$47="Menor"),CONCATENATE("R7C",'Mapa final'!$O$47),"")</f>
        <v/>
      </c>
      <c r="R22" s="55" t="str">
        <f>IF(AND('Mapa final'!$Y$48="Alta",'Mapa final'!$AA$48="Menor"),CONCATENATE("R7C",'Mapa final'!$O$48),"")</f>
        <v/>
      </c>
      <c r="S22" s="55" t="str">
        <f>IF(AND('Mapa final'!$Y$49="Alta",'Mapa final'!$AA$49="Menor"),CONCATENATE("R7C",'Mapa final'!$O$49),"")</f>
        <v/>
      </c>
      <c r="T22" s="55" t="str">
        <f>IF(AND('Mapa final'!$Y$50="Alta",'Mapa final'!$AA$50="Menor"),CONCATENATE("R7C",'Mapa final'!$O$50),"")</f>
        <v/>
      </c>
      <c r="U22" s="56" t="str">
        <f>IF(AND('Mapa final'!$Y$51="Alta",'Mapa final'!$AA$51="Menor"),CONCATENATE("R7C",'Mapa final'!$O$51),"")</f>
        <v/>
      </c>
      <c r="V22" s="38" t="str">
        <f>IF(AND('Mapa final'!$Y$46="Alta",'Mapa final'!$AA$46="Moderado"),CONCATENATE("R7C",'Mapa final'!$O$46),"")</f>
        <v/>
      </c>
      <c r="W22" s="39" t="str">
        <f>IF(AND('Mapa final'!$Y$47="Alta",'Mapa final'!$AA$47="Moderado"),CONCATENATE("R7C",'Mapa final'!$O$47),"")</f>
        <v/>
      </c>
      <c r="X22" s="44" t="str">
        <f>IF(AND('Mapa final'!$Y$48="Alta",'Mapa final'!$AA$48="Moderado"),CONCATENATE("R7C",'Mapa final'!$O$48),"")</f>
        <v/>
      </c>
      <c r="Y22" s="44" t="str">
        <f>IF(AND('Mapa final'!$Y$49="Alta",'Mapa final'!$AA$49="Moderado"),CONCATENATE("R7C",'Mapa final'!$O$49),"")</f>
        <v/>
      </c>
      <c r="Z22" s="44" t="str">
        <f>IF(AND('Mapa final'!$Y$50="Alta",'Mapa final'!$AA$50="Moderado"),CONCATENATE("R7C",'Mapa final'!$O$50),"")</f>
        <v/>
      </c>
      <c r="AA22" s="40" t="str">
        <f>IF(AND('Mapa final'!$Y$51="Alta",'Mapa final'!$AA$51="Moderado"),CONCATENATE("R7C",'Mapa final'!$O$51),"")</f>
        <v/>
      </c>
      <c r="AB22" s="38" t="str">
        <f>IF(AND('Mapa final'!$Y$46="Alta",'Mapa final'!$AA$46="Mayor"),CONCATENATE("R7C",'Mapa final'!$O$46),"")</f>
        <v/>
      </c>
      <c r="AC22" s="39" t="str">
        <f>IF(AND('Mapa final'!$Y$47="Alta",'Mapa final'!$AA$47="Mayor"),CONCATENATE("R7C",'Mapa final'!$O$47),"")</f>
        <v/>
      </c>
      <c r="AD22" s="44" t="str">
        <f>IF(AND('Mapa final'!$Y$48="Alta",'Mapa final'!$AA$48="Mayor"),CONCATENATE("R7C",'Mapa final'!$O$48),"")</f>
        <v/>
      </c>
      <c r="AE22" s="44" t="str">
        <f>IF(AND('Mapa final'!$Y$49="Alta",'Mapa final'!$AA$49="Mayor"),CONCATENATE("R7C",'Mapa final'!$O$49),"")</f>
        <v/>
      </c>
      <c r="AF22" s="44" t="str">
        <f>IF(AND('Mapa final'!$Y$50="Alta",'Mapa final'!$AA$50="Mayor"),CONCATENATE("R7C",'Mapa final'!$O$50),"")</f>
        <v/>
      </c>
      <c r="AG22" s="40" t="str">
        <f>IF(AND('Mapa final'!$Y$51="Alta",'Mapa final'!$AA$51="Mayor"),CONCATENATE("R7C",'Mapa final'!$O$51),"")</f>
        <v/>
      </c>
      <c r="AH22" s="41" t="str">
        <f>IF(AND('Mapa final'!$Y$46="Alta",'Mapa final'!$AA$46="Catastrófico"),CONCATENATE("R7C",'Mapa final'!$O$46),"")</f>
        <v/>
      </c>
      <c r="AI22" s="42" t="str">
        <f>IF(AND('Mapa final'!$Y$47="Alta",'Mapa final'!$AA$47="Catastrófico"),CONCATENATE("R7C",'Mapa final'!$O$47),"")</f>
        <v/>
      </c>
      <c r="AJ22" s="42" t="str">
        <f>IF(AND('Mapa final'!$Y$48="Alta",'Mapa final'!$AA$48="Catastrófico"),CONCATENATE("R7C",'Mapa final'!$O$48),"")</f>
        <v/>
      </c>
      <c r="AK22" s="42" t="str">
        <f>IF(AND('Mapa final'!$Y$49="Alta",'Mapa final'!$AA$49="Catastrófico"),CONCATENATE("R7C",'Mapa final'!$O$49),"")</f>
        <v/>
      </c>
      <c r="AL22" s="42" t="str">
        <f>IF(AND('Mapa final'!$Y$50="Alta",'Mapa final'!$AA$50="Catastrófico"),CONCATENATE("R7C",'Mapa final'!$O$50),"")</f>
        <v/>
      </c>
      <c r="AM22" s="43" t="str">
        <f>IF(AND('Mapa final'!$Y$51="Alta",'Mapa final'!$AA$51="Catastrófico"),CONCATENATE("R7C",'Mapa final'!$O$51),"")</f>
        <v/>
      </c>
      <c r="AN22" s="70"/>
      <c r="AO22" s="400"/>
      <c r="AP22" s="401"/>
      <c r="AQ22" s="401"/>
      <c r="AR22" s="401"/>
      <c r="AS22" s="401"/>
      <c r="AT22" s="402"/>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row>
    <row r="23" spans="1:76" ht="15" customHeight="1" x14ac:dyDescent="0.25">
      <c r="A23" s="70"/>
      <c r="B23" s="349"/>
      <c r="C23" s="349"/>
      <c r="D23" s="350"/>
      <c r="E23" s="390"/>
      <c r="F23" s="391"/>
      <c r="G23" s="391"/>
      <c r="H23" s="391"/>
      <c r="I23" s="407"/>
      <c r="J23" s="54" t="str">
        <f>IF(AND('Mapa final'!$Y$52="Alta",'Mapa final'!$AA$52="Leve"),CONCATENATE("R8C",'Mapa final'!$O$52),"")</f>
        <v/>
      </c>
      <c r="K23" s="55" t="str">
        <f>IF(AND('Mapa final'!$Y$53="Alta",'Mapa final'!$AA$53="Leve"),CONCATENATE("R8C",'Mapa final'!$O$53),"")</f>
        <v/>
      </c>
      <c r="L23" s="55" t="str">
        <f>IF(AND('Mapa final'!$Y$54="Alta",'Mapa final'!$AA$54="Leve"),CONCATENATE("R8C",'Mapa final'!$O$54),"")</f>
        <v/>
      </c>
      <c r="M23" s="55" t="str">
        <f>IF(AND('Mapa final'!$Y$55="Alta",'Mapa final'!$AA$55="Leve"),CONCATENATE("R8C",'Mapa final'!$O$55),"")</f>
        <v/>
      </c>
      <c r="N23" s="55" t="str">
        <f>IF(AND('Mapa final'!$Y$56="Alta",'Mapa final'!$AA$56="Leve"),CONCATENATE("R8C",'Mapa final'!$O$56),"")</f>
        <v/>
      </c>
      <c r="O23" s="56" t="str">
        <f>IF(AND('Mapa final'!$Y$57="Alta",'Mapa final'!$AA$57="Leve"),CONCATENATE("R8C",'Mapa final'!$O$57),"")</f>
        <v/>
      </c>
      <c r="P23" s="54" t="str">
        <f>IF(AND('Mapa final'!$Y$52="Alta",'Mapa final'!$AA$52="Menor"),CONCATENATE("R8C",'Mapa final'!$O$52),"")</f>
        <v/>
      </c>
      <c r="Q23" s="55" t="str">
        <f>IF(AND('Mapa final'!$Y$53="Alta",'Mapa final'!$AA$53="Menor"),CONCATENATE("R8C",'Mapa final'!$O$53),"")</f>
        <v/>
      </c>
      <c r="R23" s="55" t="str">
        <f>IF(AND('Mapa final'!$Y$54="Alta",'Mapa final'!$AA$54="Menor"),CONCATENATE("R8C",'Mapa final'!$O$54),"")</f>
        <v/>
      </c>
      <c r="S23" s="55" t="str">
        <f>IF(AND('Mapa final'!$Y$55="Alta",'Mapa final'!$AA$55="Menor"),CONCATENATE("R8C",'Mapa final'!$O$55),"")</f>
        <v/>
      </c>
      <c r="T23" s="55" t="str">
        <f>IF(AND('Mapa final'!$Y$56="Alta",'Mapa final'!$AA$56="Menor"),CONCATENATE("R8C",'Mapa final'!$O$56),"")</f>
        <v/>
      </c>
      <c r="U23" s="56" t="str">
        <f>IF(AND('Mapa final'!$Y$57="Alta",'Mapa final'!$AA$57="Menor"),CONCATENATE("R8C",'Mapa final'!$O$57),"")</f>
        <v/>
      </c>
      <c r="V23" s="38" t="str">
        <f>IF(AND('Mapa final'!$Y$52="Alta",'Mapa final'!$AA$52="Moderado"),CONCATENATE("R8C",'Mapa final'!$O$52),"")</f>
        <v/>
      </c>
      <c r="W23" s="39" t="str">
        <f>IF(AND('Mapa final'!$Y$53="Alta",'Mapa final'!$AA$53="Moderado"),CONCATENATE("R8C",'Mapa final'!$O$53),"")</f>
        <v/>
      </c>
      <c r="X23" s="44" t="str">
        <f>IF(AND('Mapa final'!$Y$54="Alta",'Mapa final'!$AA$54="Moderado"),CONCATENATE("R8C",'Mapa final'!$O$54),"")</f>
        <v/>
      </c>
      <c r="Y23" s="44" t="str">
        <f>IF(AND('Mapa final'!$Y$55="Alta",'Mapa final'!$AA$55="Moderado"),CONCATENATE("R8C",'Mapa final'!$O$55),"")</f>
        <v/>
      </c>
      <c r="Z23" s="44" t="str">
        <f>IF(AND('Mapa final'!$Y$56="Alta",'Mapa final'!$AA$56="Moderado"),CONCATENATE("R8C",'Mapa final'!$O$56),"")</f>
        <v/>
      </c>
      <c r="AA23" s="40" t="str">
        <f>IF(AND('Mapa final'!$Y$57="Alta",'Mapa final'!$AA$57="Moderado"),CONCATENATE("R8C",'Mapa final'!$O$57),"")</f>
        <v/>
      </c>
      <c r="AB23" s="38" t="str">
        <f>IF(AND('Mapa final'!$Y$52="Alta",'Mapa final'!$AA$52="Mayor"),CONCATENATE("R8C",'Mapa final'!$O$52),"")</f>
        <v/>
      </c>
      <c r="AC23" s="39" t="str">
        <f>IF(AND('Mapa final'!$Y$53="Alta",'Mapa final'!$AA$53="Mayor"),CONCATENATE("R8C",'Mapa final'!$O$53),"")</f>
        <v/>
      </c>
      <c r="AD23" s="44" t="str">
        <f>IF(AND('Mapa final'!$Y$54="Alta",'Mapa final'!$AA$54="Mayor"),CONCATENATE("R8C",'Mapa final'!$O$54),"")</f>
        <v/>
      </c>
      <c r="AE23" s="44" t="str">
        <f>IF(AND('Mapa final'!$Y$55="Alta",'Mapa final'!$AA$55="Mayor"),CONCATENATE("R8C",'Mapa final'!$O$55),"")</f>
        <v/>
      </c>
      <c r="AF23" s="44" t="str">
        <f>IF(AND('Mapa final'!$Y$56="Alta",'Mapa final'!$AA$56="Mayor"),CONCATENATE("R8C",'Mapa final'!$O$56),"")</f>
        <v/>
      </c>
      <c r="AG23" s="40" t="str">
        <f>IF(AND('Mapa final'!$Y$57="Alta",'Mapa final'!$AA$57="Mayor"),CONCATENATE("R8C",'Mapa final'!$O$57),"")</f>
        <v/>
      </c>
      <c r="AH23" s="41" t="str">
        <f>IF(AND('Mapa final'!$Y$52="Alta",'Mapa final'!$AA$52="Catastrófico"),CONCATENATE("R8C",'Mapa final'!$O$52),"")</f>
        <v/>
      </c>
      <c r="AI23" s="42" t="str">
        <f>IF(AND('Mapa final'!$Y$53="Alta",'Mapa final'!$AA$53="Catastrófico"),CONCATENATE("R8C",'Mapa final'!$O$53),"")</f>
        <v/>
      </c>
      <c r="AJ23" s="42" t="str">
        <f>IF(AND('Mapa final'!$Y$54="Alta",'Mapa final'!$AA$54="Catastrófico"),CONCATENATE("R8C",'Mapa final'!$O$54),"")</f>
        <v/>
      </c>
      <c r="AK23" s="42" t="str">
        <f>IF(AND('Mapa final'!$Y$55="Alta",'Mapa final'!$AA$55="Catastrófico"),CONCATENATE("R8C",'Mapa final'!$O$55),"")</f>
        <v/>
      </c>
      <c r="AL23" s="42" t="str">
        <f>IF(AND('Mapa final'!$Y$56="Alta",'Mapa final'!$AA$56="Catastrófico"),CONCATENATE("R8C",'Mapa final'!$O$56),"")</f>
        <v/>
      </c>
      <c r="AM23" s="43" t="str">
        <f>IF(AND('Mapa final'!$Y$57="Alta",'Mapa final'!$AA$57="Catastrófico"),CONCATENATE("R8C",'Mapa final'!$O$57),"")</f>
        <v/>
      </c>
      <c r="AN23" s="70"/>
      <c r="AO23" s="400"/>
      <c r="AP23" s="401"/>
      <c r="AQ23" s="401"/>
      <c r="AR23" s="401"/>
      <c r="AS23" s="401"/>
      <c r="AT23" s="402"/>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row>
    <row r="24" spans="1:76" ht="15" customHeight="1" x14ac:dyDescent="0.25">
      <c r="A24" s="70"/>
      <c r="B24" s="349"/>
      <c r="C24" s="349"/>
      <c r="D24" s="350"/>
      <c r="E24" s="390"/>
      <c r="F24" s="391"/>
      <c r="G24" s="391"/>
      <c r="H24" s="391"/>
      <c r="I24" s="407"/>
      <c r="J24" s="54" t="str">
        <f>IF(AND('Mapa final'!$Y$58="Alta",'Mapa final'!$AA$58="Leve"),CONCATENATE("R9C",'Mapa final'!$O$58),"")</f>
        <v/>
      </c>
      <c r="K24" s="55" t="str">
        <f>IF(AND('Mapa final'!$Y$59="Alta",'Mapa final'!$AA$59="Leve"),CONCATENATE("R9C",'Mapa final'!$O$59),"")</f>
        <v/>
      </c>
      <c r="L24" s="55" t="str">
        <f>IF(AND('Mapa final'!$Y$60="Alta",'Mapa final'!$AA$60="Leve"),CONCATENATE("R9C",'Mapa final'!$O$60),"")</f>
        <v/>
      </c>
      <c r="M24" s="55" t="str">
        <f>IF(AND('Mapa final'!$Y$61="Alta",'Mapa final'!$AA$61="Leve"),CONCATENATE("R9C",'Mapa final'!$O$61),"")</f>
        <v/>
      </c>
      <c r="N24" s="55" t="str">
        <f>IF(AND('Mapa final'!$Y$62="Alta",'Mapa final'!$AA$62="Leve"),CONCATENATE("R9C",'Mapa final'!$O$62),"")</f>
        <v/>
      </c>
      <c r="O24" s="56" t="str">
        <f>IF(AND('Mapa final'!$Y$63="Alta",'Mapa final'!$AA$63="Leve"),CONCATENATE("R9C",'Mapa final'!$O$63),"")</f>
        <v/>
      </c>
      <c r="P24" s="54" t="str">
        <f>IF(AND('Mapa final'!$Y$58="Alta",'Mapa final'!$AA$58="Menor"),CONCATENATE("R9C",'Mapa final'!$O$58),"")</f>
        <v/>
      </c>
      <c r="Q24" s="55" t="str">
        <f>IF(AND('Mapa final'!$Y$59="Alta",'Mapa final'!$AA$59="Menor"),CONCATENATE("R9C",'Mapa final'!$O$59),"")</f>
        <v/>
      </c>
      <c r="R24" s="55" t="str">
        <f>IF(AND('Mapa final'!$Y$60="Alta",'Mapa final'!$AA$60="Menor"),CONCATENATE("R9C",'Mapa final'!$O$60),"")</f>
        <v/>
      </c>
      <c r="S24" s="55" t="str">
        <f>IF(AND('Mapa final'!$Y$61="Alta",'Mapa final'!$AA$61="Menor"),CONCATENATE("R9C",'Mapa final'!$O$61),"")</f>
        <v/>
      </c>
      <c r="T24" s="55" t="str">
        <f>IF(AND('Mapa final'!$Y$62="Alta",'Mapa final'!$AA$62="Menor"),CONCATENATE("R9C",'Mapa final'!$O$62),"")</f>
        <v/>
      </c>
      <c r="U24" s="56" t="str">
        <f>IF(AND('Mapa final'!$Y$63="Alta",'Mapa final'!$AA$63="Menor"),CONCATENATE("R9C",'Mapa final'!$O$63),"")</f>
        <v/>
      </c>
      <c r="V24" s="38" t="str">
        <f>IF(AND('Mapa final'!$Y$58="Alta",'Mapa final'!$AA$58="Moderado"),CONCATENATE("R9C",'Mapa final'!$O$58),"")</f>
        <v/>
      </c>
      <c r="W24" s="39" t="str">
        <f>IF(AND('Mapa final'!$Y$59="Alta",'Mapa final'!$AA$59="Moderado"),CONCATENATE("R9C",'Mapa final'!$O$59),"")</f>
        <v/>
      </c>
      <c r="X24" s="44" t="str">
        <f>IF(AND('Mapa final'!$Y$60="Alta",'Mapa final'!$AA$60="Moderado"),CONCATENATE("R9C",'Mapa final'!$O$60),"")</f>
        <v/>
      </c>
      <c r="Y24" s="44" t="str">
        <f>IF(AND('Mapa final'!$Y$61="Alta",'Mapa final'!$AA$61="Moderado"),CONCATENATE("R9C",'Mapa final'!$O$61),"")</f>
        <v/>
      </c>
      <c r="Z24" s="44" t="str">
        <f>IF(AND('Mapa final'!$Y$62="Alta",'Mapa final'!$AA$62="Moderado"),CONCATENATE("R9C",'Mapa final'!$O$62),"")</f>
        <v/>
      </c>
      <c r="AA24" s="40" t="str">
        <f>IF(AND('Mapa final'!$Y$63="Alta",'Mapa final'!$AA$63="Moderado"),CONCATENATE("R9C",'Mapa final'!$O$63),"")</f>
        <v/>
      </c>
      <c r="AB24" s="38" t="str">
        <f>IF(AND('Mapa final'!$Y$58="Alta",'Mapa final'!$AA$58="Mayor"),CONCATENATE("R9C",'Mapa final'!$O$58),"")</f>
        <v/>
      </c>
      <c r="AC24" s="39" t="str">
        <f>IF(AND('Mapa final'!$Y$59="Alta",'Mapa final'!$AA$59="Mayor"),CONCATENATE("R9C",'Mapa final'!$O$59),"")</f>
        <v/>
      </c>
      <c r="AD24" s="44" t="str">
        <f>IF(AND('Mapa final'!$Y$60="Alta",'Mapa final'!$AA$60="Mayor"),CONCATENATE("R9C",'Mapa final'!$O$60),"")</f>
        <v/>
      </c>
      <c r="AE24" s="44" t="str">
        <f>IF(AND('Mapa final'!$Y$61="Alta",'Mapa final'!$AA$61="Mayor"),CONCATENATE("R9C",'Mapa final'!$O$61),"")</f>
        <v/>
      </c>
      <c r="AF24" s="44" t="str">
        <f>IF(AND('Mapa final'!$Y$62="Alta",'Mapa final'!$AA$62="Mayor"),CONCATENATE("R9C",'Mapa final'!$O$62),"")</f>
        <v/>
      </c>
      <c r="AG24" s="40" t="str">
        <f>IF(AND('Mapa final'!$Y$63="Alta",'Mapa final'!$AA$63="Mayor"),CONCATENATE("R9C",'Mapa final'!$O$63),"")</f>
        <v/>
      </c>
      <c r="AH24" s="41" t="str">
        <f>IF(AND('Mapa final'!$Y$58="Alta",'Mapa final'!$AA$58="Catastrófico"),CONCATENATE("R9C",'Mapa final'!$O$58),"")</f>
        <v/>
      </c>
      <c r="AI24" s="42" t="str">
        <f>IF(AND('Mapa final'!$Y$59="Alta",'Mapa final'!$AA$59="Catastrófico"),CONCATENATE("R9C",'Mapa final'!$O$59),"")</f>
        <v/>
      </c>
      <c r="AJ24" s="42" t="str">
        <f>IF(AND('Mapa final'!$Y$60="Alta",'Mapa final'!$AA$60="Catastrófico"),CONCATENATE("R9C",'Mapa final'!$O$60),"")</f>
        <v/>
      </c>
      <c r="AK24" s="42" t="str">
        <f>IF(AND('Mapa final'!$Y$61="Alta",'Mapa final'!$AA$61="Catastrófico"),CONCATENATE("R9C",'Mapa final'!$O$61),"")</f>
        <v/>
      </c>
      <c r="AL24" s="42" t="str">
        <f>IF(AND('Mapa final'!$Y$62="Alta",'Mapa final'!$AA$62="Catastrófico"),CONCATENATE("R9C",'Mapa final'!$O$62),"")</f>
        <v/>
      </c>
      <c r="AM24" s="43" t="str">
        <f>IF(AND('Mapa final'!$Y$63="Alta",'Mapa final'!$AA$63="Catastrófico"),CONCATENATE("R9C",'Mapa final'!$O$63),"")</f>
        <v/>
      </c>
      <c r="AN24" s="70"/>
      <c r="AO24" s="400"/>
      <c r="AP24" s="401"/>
      <c r="AQ24" s="401"/>
      <c r="AR24" s="401"/>
      <c r="AS24" s="401"/>
      <c r="AT24" s="402"/>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row>
    <row r="25" spans="1:76" ht="15.75" customHeight="1" thickBot="1" x14ac:dyDescent="0.3">
      <c r="A25" s="70"/>
      <c r="B25" s="349"/>
      <c r="C25" s="349"/>
      <c r="D25" s="350"/>
      <c r="E25" s="393"/>
      <c r="F25" s="394"/>
      <c r="G25" s="394"/>
      <c r="H25" s="394"/>
      <c r="I25" s="394"/>
      <c r="J25" s="57" t="str">
        <f>IF(AND('Mapa final'!$Y$64="Alta",'Mapa final'!$AA$64="Leve"),CONCATENATE("R10C",'Mapa final'!$O$64),"")</f>
        <v/>
      </c>
      <c r="K25" s="58" t="str">
        <f>IF(AND('Mapa final'!$Y$65="Alta",'Mapa final'!$AA$65="Leve"),CONCATENATE("R10C",'Mapa final'!$O$65),"")</f>
        <v/>
      </c>
      <c r="L25" s="58" t="str">
        <f>IF(AND('Mapa final'!$Y$66="Alta",'Mapa final'!$AA$66="Leve"),CONCATENATE("R10C",'Mapa final'!$O$66),"")</f>
        <v/>
      </c>
      <c r="M25" s="58" t="str">
        <f>IF(AND('Mapa final'!$Y$67="Alta",'Mapa final'!$AA$67="Leve"),CONCATENATE("R10C",'Mapa final'!$O$67),"")</f>
        <v/>
      </c>
      <c r="N25" s="58" t="str">
        <f>IF(AND('Mapa final'!$Y$68="Alta",'Mapa final'!$AA$68="Leve"),CONCATENATE("R10C",'Mapa final'!$O$68),"")</f>
        <v/>
      </c>
      <c r="O25" s="59" t="str">
        <f>IF(AND('Mapa final'!$Y$69="Alta",'Mapa final'!$AA$69="Leve"),CONCATENATE("R10C",'Mapa final'!$O$69),"")</f>
        <v/>
      </c>
      <c r="P25" s="57" t="str">
        <f>IF(AND('Mapa final'!$Y$64="Alta",'Mapa final'!$AA$64="Menor"),CONCATENATE("R10C",'Mapa final'!$O$64),"")</f>
        <v/>
      </c>
      <c r="Q25" s="58" t="str">
        <f>IF(AND('Mapa final'!$Y$65="Alta",'Mapa final'!$AA$65="Menor"),CONCATENATE("R10C",'Mapa final'!$O$65),"")</f>
        <v/>
      </c>
      <c r="R25" s="58" t="str">
        <f>IF(AND('Mapa final'!$Y$66="Alta",'Mapa final'!$AA$66="Menor"),CONCATENATE("R10C",'Mapa final'!$O$66),"")</f>
        <v/>
      </c>
      <c r="S25" s="58" t="str">
        <f>IF(AND('Mapa final'!$Y$67="Alta",'Mapa final'!$AA$67="Menor"),CONCATENATE("R10C",'Mapa final'!$O$67),"")</f>
        <v/>
      </c>
      <c r="T25" s="58" t="str">
        <f>IF(AND('Mapa final'!$Y$68="Alta",'Mapa final'!$AA$68="Menor"),CONCATENATE("R10C",'Mapa final'!$O$68),"")</f>
        <v/>
      </c>
      <c r="U25" s="59" t="str">
        <f>IF(AND('Mapa final'!$Y$69="Alta",'Mapa final'!$AA$69="Menor"),CONCATENATE("R10C",'Mapa final'!$O$69),"")</f>
        <v/>
      </c>
      <c r="V25" s="45" t="str">
        <f>IF(AND('Mapa final'!$Y$64="Alta",'Mapa final'!$AA$64="Moderado"),CONCATENATE("R10C",'Mapa final'!$O$64),"")</f>
        <v/>
      </c>
      <c r="W25" s="46" t="str">
        <f>IF(AND('Mapa final'!$Y$65="Alta",'Mapa final'!$AA$65="Moderado"),CONCATENATE("R10C",'Mapa final'!$O$65),"")</f>
        <v/>
      </c>
      <c r="X25" s="46" t="str">
        <f>IF(AND('Mapa final'!$Y$66="Alta",'Mapa final'!$AA$66="Moderado"),CONCATENATE("R10C",'Mapa final'!$O$66),"")</f>
        <v/>
      </c>
      <c r="Y25" s="46" t="str">
        <f>IF(AND('Mapa final'!$Y$67="Alta",'Mapa final'!$AA$67="Moderado"),CONCATENATE("R10C",'Mapa final'!$O$67),"")</f>
        <v/>
      </c>
      <c r="Z25" s="46" t="str">
        <f>IF(AND('Mapa final'!$Y$68="Alta",'Mapa final'!$AA$68="Moderado"),CONCATENATE("R10C",'Mapa final'!$O$68),"")</f>
        <v/>
      </c>
      <c r="AA25" s="47" t="str">
        <f>IF(AND('Mapa final'!$Y$69="Alta",'Mapa final'!$AA$69="Moderado"),CONCATENATE("R10C",'Mapa final'!$O$69),"")</f>
        <v/>
      </c>
      <c r="AB25" s="45" t="str">
        <f>IF(AND('Mapa final'!$Y$64="Alta",'Mapa final'!$AA$64="Mayor"),CONCATENATE("R10C",'Mapa final'!$O$64),"")</f>
        <v/>
      </c>
      <c r="AC25" s="46" t="str">
        <f>IF(AND('Mapa final'!$Y$65="Alta",'Mapa final'!$AA$65="Mayor"),CONCATENATE("R10C",'Mapa final'!$O$65),"")</f>
        <v/>
      </c>
      <c r="AD25" s="46" t="str">
        <f>IF(AND('Mapa final'!$Y$66="Alta",'Mapa final'!$AA$66="Mayor"),CONCATENATE("R10C",'Mapa final'!$O$66),"")</f>
        <v/>
      </c>
      <c r="AE25" s="46" t="str">
        <f>IF(AND('Mapa final'!$Y$67="Alta",'Mapa final'!$AA$67="Mayor"),CONCATENATE("R10C",'Mapa final'!$O$67),"")</f>
        <v/>
      </c>
      <c r="AF25" s="46" t="str">
        <f>IF(AND('Mapa final'!$Y$68="Alta",'Mapa final'!$AA$68="Mayor"),CONCATENATE("R10C",'Mapa final'!$O$68),"")</f>
        <v/>
      </c>
      <c r="AG25" s="47" t="str">
        <f>IF(AND('Mapa final'!$Y$69="Alta",'Mapa final'!$AA$69="Mayor"),CONCATENATE("R10C",'Mapa final'!$O$69),"")</f>
        <v/>
      </c>
      <c r="AH25" s="48" t="str">
        <f>IF(AND('Mapa final'!$Y$64="Alta",'Mapa final'!$AA$64="Catastrófico"),CONCATENATE("R10C",'Mapa final'!$O$64),"")</f>
        <v/>
      </c>
      <c r="AI25" s="49" t="str">
        <f>IF(AND('Mapa final'!$Y$65="Alta",'Mapa final'!$AA$65="Catastrófico"),CONCATENATE("R10C",'Mapa final'!$O$65),"")</f>
        <v/>
      </c>
      <c r="AJ25" s="49" t="str">
        <f>IF(AND('Mapa final'!$Y$66="Alta",'Mapa final'!$AA$66="Catastrófico"),CONCATENATE("R10C",'Mapa final'!$O$66),"")</f>
        <v/>
      </c>
      <c r="AK25" s="49" t="str">
        <f>IF(AND('Mapa final'!$Y$67="Alta",'Mapa final'!$AA$67="Catastrófico"),CONCATENATE("R10C",'Mapa final'!$O$67),"")</f>
        <v/>
      </c>
      <c r="AL25" s="49" t="str">
        <f>IF(AND('Mapa final'!$Y$68="Alta",'Mapa final'!$AA$68="Catastrófico"),CONCATENATE("R10C",'Mapa final'!$O$68),"")</f>
        <v/>
      </c>
      <c r="AM25" s="50" t="str">
        <f>IF(AND('Mapa final'!$Y$69="Alta",'Mapa final'!$AA$69="Catastrófico"),CONCATENATE("R10C",'Mapa final'!$O$69),"")</f>
        <v/>
      </c>
      <c r="AN25" s="70"/>
      <c r="AO25" s="403"/>
      <c r="AP25" s="404"/>
      <c r="AQ25" s="404"/>
      <c r="AR25" s="404"/>
      <c r="AS25" s="404"/>
      <c r="AT25" s="405"/>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row>
    <row r="26" spans="1:76" ht="15" customHeight="1" x14ac:dyDescent="0.25">
      <c r="A26" s="70"/>
      <c r="B26" s="349"/>
      <c r="C26" s="349"/>
      <c r="D26" s="350"/>
      <c r="E26" s="387" t="s">
        <v>117</v>
      </c>
      <c r="F26" s="388"/>
      <c r="G26" s="388"/>
      <c r="H26" s="388"/>
      <c r="I26" s="389"/>
      <c r="J26" s="51" t="str">
        <f>IF(AND('Mapa final'!$Y$10="Media",'Mapa final'!$AA$10="Leve"),CONCATENATE("R1C",'Mapa final'!$O$10),"")</f>
        <v/>
      </c>
      <c r="K26" s="52" t="str">
        <f>IF(AND('Mapa final'!$Y$11="Media",'Mapa final'!$AA$11="Leve"),CONCATENATE("R1C",'Mapa final'!$O$11),"")</f>
        <v/>
      </c>
      <c r="L26" s="52" t="str">
        <f>IF(AND('Mapa final'!$Y$12="Media",'Mapa final'!$AA$12="Leve"),CONCATENATE("R1C",'Mapa final'!$O$12),"")</f>
        <v/>
      </c>
      <c r="M26" s="52" t="str">
        <f>IF(AND('Mapa final'!$Y$13="Media",'Mapa final'!$AA$13="Leve"),CONCATENATE("R1C",'Mapa final'!$O$13),"")</f>
        <v/>
      </c>
      <c r="N26" s="52" t="str">
        <f>IF(AND('Mapa final'!$Y$14="Media",'Mapa final'!$AA$14="Leve"),CONCATENATE("R1C",'Mapa final'!$O$14),"")</f>
        <v/>
      </c>
      <c r="O26" s="53" t="str">
        <f>IF(AND('Mapa final'!$Y$15="Media",'Mapa final'!$AA$15="Leve"),CONCATENATE("R1C",'Mapa final'!$O$15),"")</f>
        <v/>
      </c>
      <c r="P26" s="51" t="str">
        <f>IF(AND('Mapa final'!$Y$10="Media",'Mapa final'!$AA$10="Menor"),CONCATENATE("R1C",'Mapa final'!$O$10),"")</f>
        <v/>
      </c>
      <c r="Q26" s="52" t="str">
        <f>IF(AND('Mapa final'!$Y$11="Media",'Mapa final'!$AA$11="Menor"),CONCATENATE("R1C",'Mapa final'!$O$11),"")</f>
        <v/>
      </c>
      <c r="R26" s="52" t="str">
        <f>IF(AND('Mapa final'!$Y$12="Media",'Mapa final'!$AA$12="Menor"),CONCATENATE("R1C",'Mapa final'!$O$12),"")</f>
        <v/>
      </c>
      <c r="S26" s="52" t="str">
        <f>IF(AND('Mapa final'!$Y$13="Media",'Mapa final'!$AA$13="Menor"),CONCATENATE("R1C",'Mapa final'!$O$13),"")</f>
        <v/>
      </c>
      <c r="T26" s="52" t="str">
        <f>IF(AND('Mapa final'!$Y$14="Media",'Mapa final'!$AA$14="Menor"),CONCATENATE("R1C",'Mapa final'!$O$14),"")</f>
        <v/>
      </c>
      <c r="U26" s="53" t="str">
        <f>IF(AND('Mapa final'!$Y$15="Media",'Mapa final'!$AA$15="Menor"),CONCATENATE("R1C",'Mapa final'!$O$15),"")</f>
        <v/>
      </c>
      <c r="V26" s="51" t="str">
        <f>IF(AND('Mapa final'!$Y$10="Media",'Mapa final'!$AA$10="Moderado"),CONCATENATE("R1C",'Mapa final'!$O$10),"")</f>
        <v/>
      </c>
      <c r="W26" s="52" t="str">
        <f>IF(AND('Mapa final'!$Y$11="Media",'Mapa final'!$AA$11="Moderado"),CONCATENATE("R1C",'Mapa final'!$O$11),"")</f>
        <v/>
      </c>
      <c r="X26" s="52" t="str">
        <f>IF(AND('Mapa final'!$Y$12="Media",'Mapa final'!$AA$12="Moderado"),CONCATENATE("R1C",'Mapa final'!$O$12),"")</f>
        <v/>
      </c>
      <c r="Y26" s="52" t="str">
        <f>IF(AND('Mapa final'!$Y$13="Media",'Mapa final'!$AA$13="Moderado"),CONCATENATE("R1C",'Mapa final'!$O$13),"")</f>
        <v/>
      </c>
      <c r="Z26" s="52" t="str">
        <f>IF(AND('Mapa final'!$Y$14="Media",'Mapa final'!$AA$14="Moderado"),CONCATENATE("R1C",'Mapa final'!$O$14),"")</f>
        <v/>
      </c>
      <c r="AA26" s="53" t="str">
        <f>IF(AND('Mapa final'!$Y$15="Media",'Mapa final'!$AA$15="Moderado"),CONCATENATE("R1C",'Mapa final'!$O$15),"")</f>
        <v/>
      </c>
      <c r="AB26" s="32" t="str">
        <f>IF(AND('Mapa final'!$Y$10="Media",'Mapa final'!$AA$10="Mayor"),CONCATENATE("R1C",'Mapa final'!$O$10),"")</f>
        <v/>
      </c>
      <c r="AC26" s="33" t="str">
        <f>IF(AND('Mapa final'!$Y$11="Media",'Mapa final'!$AA$11="Mayor"),CONCATENATE("R1C",'Mapa final'!$O$11),"")</f>
        <v/>
      </c>
      <c r="AD26" s="33" t="str">
        <f>IF(AND('Mapa final'!$Y$12="Media",'Mapa final'!$AA$12="Mayor"),CONCATENATE("R1C",'Mapa final'!$O$12),"")</f>
        <v/>
      </c>
      <c r="AE26" s="33" t="str">
        <f>IF(AND('Mapa final'!$Y$13="Media",'Mapa final'!$AA$13="Mayor"),CONCATENATE("R1C",'Mapa final'!$O$13),"")</f>
        <v/>
      </c>
      <c r="AF26" s="33" t="str">
        <f>IF(AND('Mapa final'!$Y$14="Media",'Mapa final'!$AA$14="Mayor"),CONCATENATE("R1C",'Mapa final'!$O$14),"")</f>
        <v/>
      </c>
      <c r="AG26" s="34" t="str">
        <f>IF(AND('Mapa final'!$Y$15="Media",'Mapa final'!$AA$15="Mayor"),CONCATENATE("R1C",'Mapa final'!$O$15),"")</f>
        <v/>
      </c>
      <c r="AH26" s="35" t="str">
        <f>IF(AND('Mapa final'!$Y$10="Media",'Mapa final'!$AA$10="Catastrófico"),CONCATENATE("R1C",'Mapa final'!$O$10),"")</f>
        <v/>
      </c>
      <c r="AI26" s="36" t="str">
        <f>IF(AND('Mapa final'!$Y$11="Media",'Mapa final'!$AA$11="Catastrófico"),CONCATENATE("R1C",'Mapa final'!$O$11),"")</f>
        <v/>
      </c>
      <c r="AJ26" s="36" t="str">
        <f>IF(AND('Mapa final'!$Y$12="Media",'Mapa final'!$AA$12="Catastrófico"),CONCATENATE("R1C",'Mapa final'!$O$12),"")</f>
        <v/>
      </c>
      <c r="AK26" s="36" t="str">
        <f>IF(AND('Mapa final'!$Y$13="Media",'Mapa final'!$AA$13="Catastrófico"),CONCATENATE("R1C",'Mapa final'!$O$13),"")</f>
        <v/>
      </c>
      <c r="AL26" s="36" t="str">
        <f>IF(AND('Mapa final'!$Y$14="Media",'Mapa final'!$AA$14="Catastrófico"),CONCATENATE("R1C",'Mapa final'!$O$14),"")</f>
        <v/>
      </c>
      <c r="AM26" s="37" t="str">
        <f>IF(AND('Mapa final'!$Y$15="Media",'Mapa final'!$AA$15="Catastrófico"),CONCATENATE("R1C",'Mapa final'!$O$15),"")</f>
        <v/>
      </c>
      <c r="AN26" s="70"/>
      <c r="AO26" s="428" t="s">
        <v>81</v>
      </c>
      <c r="AP26" s="429"/>
      <c r="AQ26" s="429"/>
      <c r="AR26" s="429"/>
      <c r="AS26" s="429"/>
      <c r="AT26" s="43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row>
    <row r="27" spans="1:76" ht="15" customHeight="1" x14ac:dyDescent="0.25">
      <c r="A27" s="70"/>
      <c r="B27" s="349"/>
      <c r="C27" s="349"/>
      <c r="D27" s="350"/>
      <c r="E27" s="406"/>
      <c r="F27" s="407"/>
      <c r="G27" s="407"/>
      <c r="H27" s="407"/>
      <c r="I27" s="392"/>
      <c r="J27" s="54" t="str">
        <f>IF(AND('Mapa final'!$Y$16="Media",'Mapa final'!$AA$16="Leve"),CONCATENATE("R2C",'Mapa final'!$O$16),"")</f>
        <v/>
      </c>
      <c r="K27" s="55" t="str">
        <f>IF(AND('Mapa final'!$Y$17="Media",'Mapa final'!$AA$17="Leve"),CONCATENATE("R2C",'Mapa final'!$O$17),"")</f>
        <v/>
      </c>
      <c r="L27" s="55" t="str">
        <f>IF(AND('Mapa final'!$Y$18="Media",'Mapa final'!$AA$18="Leve"),CONCATENATE("R2C",'Mapa final'!$O$18),"")</f>
        <v/>
      </c>
      <c r="M27" s="55" t="str">
        <f>IF(AND('Mapa final'!$Y$19="Media",'Mapa final'!$AA$19="Leve"),CONCATENATE("R2C",'Mapa final'!$O$19),"")</f>
        <v/>
      </c>
      <c r="N27" s="55" t="str">
        <f>IF(AND('Mapa final'!$Y$20="Media",'Mapa final'!$AA$20="Leve"),CONCATENATE("R2C",'Mapa final'!$O$20),"")</f>
        <v/>
      </c>
      <c r="O27" s="56" t="str">
        <f>IF(AND('Mapa final'!$Y$21="Media",'Mapa final'!$AA$21="Leve"),CONCATENATE("R2C",'Mapa final'!$O$21),"")</f>
        <v/>
      </c>
      <c r="P27" s="54" t="str">
        <f>IF(AND('Mapa final'!$Y$16="Media",'Mapa final'!$AA$16="Menor"),CONCATENATE("R2C",'Mapa final'!$O$16),"")</f>
        <v/>
      </c>
      <c r="Q27" s="55" t="str">
        <f>IF(AND('Mapa final'!$Y$17="Media",'Mapa final'!$AA$17="Menor"),CONCATENATE("R2C",'Mapa final'!$O$17),"")</f>
        <v/>
      </c>
      <c r="R27" s="55" t="str">
        <f>IF(AND('Mapa final'!$Y$18="Media",'Mapa final'!$AA$18="Menor"),CONCATENATE("R2C",'Mapa final'!$O$18),"")</f>
        <v/>
      </c>
      <c r="S27" s="55" t="str">
        <f>IF(AND('Mapa final'!$Y$19="Media",'Mapa final'!$AA$19="Menor"),CONCATENATE("R2C",'Mapa final'!$O$19),"")</f>
        <v/>
      </c>
      <c r="T27" s="55" t="str">
        <f>IF(AND('Mapa final'!$Y$20="Media",'Mapa final'!$AA$20="Menor"),CONCATENATE("R2C",'Mapa final'!$O$20),"")</f>
        <v/>
      </c>
      <c r="U27" s="56" t="str">
        <f>IF(AND('Mapa final'!$Y$21="Media",'Mapa final'!$AA$21="Menor"),CONCATENATE("R2C",'Mapa final'!$O$21),"")</f>
        <v/>
      </c>
      <c r="V27" s="54" t="str">
        <f>IF(AND('Mapa final'!$Y$16="Media",'Mapa final'!$AA$16="Moderado"),CONCATENATE("R2C",'Mapa final'!$O$16),"")</f>
        <v/>
      </c>
      <c r="W27" s="55" t="str">
        <f>IF(AND('Mapa final'!$Y$17="Media",'Mapa final'!$AA$17="Moderado"),CONCATENATE("R2C",'Mapa final'!$O$17),"")</f>
        <v/>
      </c>
      <c r="X27" s="55" t="str">
        <f>IF(AND('Mapa final'!$Y$18="Media",'Mapa final'!$AA$18="Moderado"),CONCATENATE("R2C",'Mapa final'!$O$18),"")</f>
        <v/>
      </c>
      <c r="Y27" s="55" t="str">
        <f>IF(AND('Mapa final'!$Y$19="Media",'Mapa final'!$AA$19="Moderado"),CONCATENATE("R2C",'Mapa final'!$O$19),"")</f>
        <v/>
      </c>
      <c r="Z27" s="55" t="str">
        <f>IF(AND('Mapa final'!$Y$20="Media",'Mapa final'!$AA$20="Moderado"),CONCATENATE("R2C",'Mapa final'!$O$20),"")</f>
        <v/>
      </c>
      <c r="AA27" s="56" t="str">
        <f>IF(AND('Mapa final'!$Y$21="Media",'Mapa final'!$AA$21="Moderado"),CONCATENATE("R2C",'Mapa final'!$O$21),"")</f>
        <v/>
      </c>
      <c r="AB27" s="38" t="str">
        <f>IF(AND('Mapa final'!$Y$16="Media",'Mapa final'!$AA$16="Mayor"),CONCATENATE("R2C",'Mapa final'!$O$16),"")</f>
        <v/>
      </c>
      <c r="AC27" s="39" t="str">
        <f>IF(AND('Mapa final'!$Y$17="Media",'Mapa final'!$AA$17="Mayor"),CONCATENATE("R2C",'Mapa final'!$O$17),"")</f>
        <v/>
      </c>
      <c r="AD27" s="39" t="str">
        <f>IF(AND('Mapa final'!$Y$18="Media",'Mapa final'!$AA$18="Mayor"),CONCATENATE("R2C",'Mapa final'!$O$18),"")</f>
        <v/>
      </c>
      <c r="AE27" s="39" t="str">
        <f>IF(AND('Mapa final'!$Y$19="Media",'Mapa final'!$AA$19="Mayor"),CONCATENATE("R2C",'Mapa final'!$O$19),"")</f>
        <v/>
      </c>
      <c r="AF27" s="39" t="str">
        <f>IF(AND('Mapa final'!$Y$20="Media",'Mapa final'!$AA$20="Mayor"),CONCATENATE("R2C",'Mapa final'!$O$20),"")</f>
        <v/>
      </c>
      <c r="AG27" s="40" t="str">
        <f>IF(AND('Mapa final'!$Y$21="Media",'Mapa final'!$AA$21="Mayor"),CONCATENATE("R2C",'Mapa final'!$O$21),"")</f>
        <v/>
      </c>
      <c r="AH27" s="41" t="str">
        <f>IF(AND('Mapa final'!$Y$16="Media",'Mapa final'!$AA$16="Catastrófico"),CONCATENATE("R2C",'Mapa final'!$O$16),"")</f>
        <v/>
      </c>
      <c r="AI27" s="42" t="str">
        <f>IF(AND('Mapa final'!$Y$17="Media",'Mapa final'!$AA$17="Catastrófico"),CONCATENATE("R2C",'Mapa final'!$O$17),"")</f>
        <v/>
      </c>
      <c r="AJ27" s="42" t="str">
        <f>IF(AND('Mapa final'!$Y$18="Media",'Mapa final'!$AA$18="Catastrófico"),CONCATENATE("R2C",'Mapa final'!$O$18),"")</f>
        <v/>
      </c>
      <c r="AK27" s="42" t="str">
        <f>IF(AND('Mapa final'!$Y$19="Media",'Mapa final'!$AA$19="Catastrófico"),CONCATENATE("R2C",'Mapa final'!$O$19),"")</f>
        <v/>
      </c>
      <c r="AL27" s="42" t="str">
        <f>IF(AND('Mapa final'!$Y$20="Media",'Mapa final'!$AA$20="Catastrófico"),CONCATENATE("R2C",'Mapa final'!$O$20),"")</f>
        <v/>
      </c>
      <c r="AM27" s="43" t="str">
        <f>IF(AND('Mapa final'!$Y$21="Media",'Mapa final'!$AA$21="Catastrófico"),CONCATENATE("R2C",'Mapa final'!$O$21),"")</f>
        <v/>
      </c>
      <c r="AN27" s="70"/>
      <c r="AO27" s="431"/>
      <c r="AP27" s="432"/>
      <c r="AQ27" s="432"/>
      <c r="AR27" s="432"/>
      <c r="AS27" s="432"/>
      <c r="AT27" s="433"/>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row>
    <row r="28" spans="1:76" ht="15" customHeight="1" x14ac:dyDescent="0.25">
      <c r="A28" s="70"/>
      <c r="B28" s="349"/>
      <c r="C28" s="349"/>
      <c r="D28" s="350"/>
      <c r="E28" s="390"/>
      <c r="F28" s="391"/>
      <c r="G28" s="391"/>
      <c r="H28" s="391"/>
      <c r="I28" s="392"/>
      <c r="J28" s="54" t="str">
        <f>IF(AND('Mapa final'!$Y$22="Media",'Mapa final'!$AA$22="Leve"),CONCATENATE("R3C",'Mapa final'!$O$22),"")</f>
        <v/>
      </c>
      <c r="K28" s="55" t="str">
        <f>IF(AND('Mapa final'!$Y$23="Media",'Mapa final'!$AA$23="Leve"),CONCATENATE("R3C",'Mapa final'!$O$23),"")</f>
        <v/>
      </c>
      <c r="L28" s="55" t="str">
        <f>IF(AND('Mapa final'!$Y$24="Media",'Mapa final'!$AA$24="Leve"),CONCATENATE("R3C",'Mapa final'!$O$24),"")</f>
        <v/>
      </c>
      <c r="M28" s="55" t="str">
        <f>IF(AND('Mapa final'!$Y$25="Media",'Mapa final'!$AA$25="Leve"),CONCATENATE("R3C",'Mapa final'!$O$25),"")</f>
        <v/>
      </c>
      <c r="N28" s="55" t="str">
        <f>IF(AND('Mapa final'!$Y$26="Media",'Mapa final'!$AA$26="Leve"),CONCATENATE("R3C",'Mapa final'!$O$26),"")</f>
        <v/>
      </c>
      <c r="O28" s="56" t="str">
        <f>IF(AND('Mapa final'!$Y$27="Media",'Mapa final'!$AA$27="Leve"),CONCATENATE("R3C",'Mapa final'!$O$27),"")</f>
        <v/>
      </c>
      <c r="P28" s="54" t="str">
        <f>IF(AND('Mapa final'!$Y$22="Media",'Mapa final'!$AA$22="Menor"),CONCATENATE("R3C",'Mapa final'!$O$22),"")</f>
        <v/>
      </c>
      <c r="Q28" s="55" t="str">
        <f>IF(AND('Mapa final'!$Y$23="Media",'Mapa final'!$AA$23="Menor"),CONCATENATE("R3C",'Mapa final'!$O$23),"")</f>
        <v/>
      </c>
      <c r="R28" s="55" t="str">
        <f>IF(AND('Mapa final'!$Y$24="Media",'Mapa final'!$AA$24="Menor"),CONCATENATE("R3C",'Mapa final'!$O$24),"")</f>
        <v/>
      </c>
      <c r="S28" s="55" t="str">
        <f>IF(AND('Mapa final'!$Y$25="Media",'Mapa final'!$AA$25="Menor"),CONCATENATE("R3C",'Mapa final'!$O$25),"")</f>
        <v/>
      </c>
      <c r="T28" s="55" t="str">
        <f>IF(AND('Mapa final'!$Y$26="Media",'Mapa final'!$AA$26="Menor"),CONCATENATE("R3C",'Mapa final'!$O$26),"")</f>
        <v/>
      </c>
      <c r="U28" s="56" t="str">
        <f>IF(AND('Mapa final'!$Y$27="Media",'Mapa final'!$AA$27="Menor"),CONCATENATE("R3C",'Mapa final'!$O$27),"")</f>
        <v/>
      </c>
      <c r="V28" s="54" t="str">
        <f>IF(AND('Mapa final'!$Y$22="Media",'Mapa final'!$AA$22="Moderado"),CONCATENATE("R3C",'Mapa final'!$O$22),"")</f>
        <v>R3C14</v>
      </c>
      <c r="W28" s="55" t="str">
        <f>IF(AND('Mapa final'!$Y$23="Media",'Mapa final'!$AA$23="Moderado"),CONCATENATE("R3C",'Mapa final'!$O$23),"")</f>
        <v/>
      </c>
      <c r="X28" s="55" t="str">
        <f>IF(AND('Mapa final'!$Y$24="Media",'Mapa final'!$AA$24="Moderado"),CONCATENATE("R3C",'Mapa final'!$O$24),"")</f>
        <v/>
      </c>
      <c r="Y28" s="55" t="str">
        <f>IF(AND('Mapa final'!$Y$25="Media",'Mapa final'!$AA$25="Moderado"),CONCATENATE("R3C",'Mapa final'!$O$25),"")</f>
        <v/>
      </c>
      <c r="Z28" s="55" t="str">
        <f>IF(AND('Mapa final'!$Y$26="Media",'Mapa final'!$AA$26="Moderado"),CONCATENATE("R3C",'Mapa final'!$O$26),"")</f>
        <v/>
      </c>
      <c r="AA28" s="56" t="str">
        <f>IF(AND('Mapa final'!$Y$27="Media",'Mapa final'!$AA$27="Moderado"),CONCATENATE("R3C",'Mapa final'!$O$27),"")</f>
        <v/>
      </c>
      <c r="AB28" s="38" t="str">
        <f>IF(AND('Mapa final'!$Y$22="Media",'Mapa final'!$AA$22="Mayor"),CONCATENATE("R3C",'Mapa final'!$O$22),"")</f>
        <v/>
      </c>
      <c r="AC28" s="39" t="str">
        <f>IF(AND('Mapa final'!$Y$23="Media",'Mapa final'!$AA$23="Mayor"),CONCATENATE("R3C",'Mapa final'!$O$23),"")</f>
        <v/>
      </c>
      <c r="AD28" s="39" t="str">
        <f>IF(AND('Mapa final'!$Y$24="Media",'Mapa final'!$AA$24="Mayor"),CONCATENATE("R3C",'Mapa final'!$O$24),"")</f>
        <v/>
      </c>
      <c r="AE28" s="39" t="str">
        <f>IF(AND('Mapa final'!$Y$25="Media",'Mapa final'!$AA$25="Mayor"),CONCATENATE("R3C",'Mapa final'!$O$25),"")</f>
        <v/>
      </c>
      <c r="AF28" s="39" t="str">
        <f>IF(AND('Mapa final'!$Y$26="Media",'Mapa final'!$AA$26="Mayor"),CONCATENATE("R3C",'Mapa final'!$O$26),"")</f>
        <v/>
      </c>
      <c r="AG28" s="40" t="str">
        <f>IF(AND('Mapa final'!$Y$27="Media",'Mapa final'!$AA$27="Mayor"),CONCATENATE("R3C",'Mapa final'!$O$27),"")</f>
        <v/>
      </c>
      <c r="AH28" s="41" t="str">
        <f>IF(AND('Mapa final'!$Y$22="Media",'Mapa final'!$AA$22="Catastrófico"),CONCATENATE("R3C",'Mapa final'!$O$22),"")</f>
        <v/>
      </c>
      <c r="AI28" s="42" t="str">
        <f>IF(AND('Mapa final'!$Y$23="Media",'Mapa final'!$AA$23="Catastrófico"),CONCATENATE("R3C",'Mapa final'!$O$23),"")</f>
        <v/>
      </c>
      <c r="AJ28" s="42" t="str">
        <f>IF(AND('Mapa final'!$Y$24="Media",'Mapa final'!$AA$24="Catastrófico"),CONCATENATE("R3C",'Mapa final'!$O$24),"")</f>
        <v/>
      </c>
      <c r="AK28" s="42" t="str">
        <f>IF(AND('Mapa final'!$Y$25="Media",'Mapa final'!$AA$25="Catastrófico"),CONCATENATE("R3C",'Mapa final'!$O$25),"")</f>
        <v/>
      </c>
      <c r="AL28" s="42" t="str">
        <f>IF(AND('Mapa final'!$Y$26="Media",'Mapa final'!$AA$26="Catastrófico"),CONCATENATE("R3C",'Mapa final'!$O$26),"")</f>
        <v/>
      </c>
      <c r="AM28" s="43" t="str">
        <f>IF(AND('Mapa final'!$Y$27="Media",'Mapa final'!$AA$27="Catastrófico"),CONCATENATE("R3C",'Mapa final'!$O$27),"")</f>
        <v/>
      </c>
      <c r="AN28" s="70"/>
      <c r="AO28" s="431"/>
      <c r="AP28" s="432"/>
      <c r="AQ28" s="432"/>
      <c r="AR28" s="432"/>
      <c r="AS28" s="432"/>
      <c r="AT28" s="433"/>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row>
    <row r="29" spans="1:76" ht="15" customHeight="1" x14ac:dyDescent="0.25">
      <c r="A29" s="70"/>
      <c r="B29" s="349"/>
      <c r="C29" s="349"/>
      <c r="D29" s="350"/>
      <c r="E29" s="390"/>
      <c r="F29" s="391"/>
      <c r="G29" s="391"/>
      <c r="H29" s="391"/>
      <c r="I29" s="392"/>
      <c r="J29" s="54" t="str">
        <f>IF(AND('Mapa final'!$Y$28="Media",'Mapa final'!$AA$28="Leve"),CONCATENATE("R4C",'Mapa final'!$O$28),"")</f>
        <v/>
      </c>
      <c r="K29" s="55" t="str">
        <f>IF(AND('Mapa final'!$Y$29="Media",'Mapa final'!$AA$29="Leve"),CONCATENATE("R4C",'Mapa final'!$O$29),"")</f>
        <v/>
      </c>
      <c r="L29" s="55" t="str">
        <f>IF(AND('Mapa final'!$Y$30="Media",'Mapa final'!$AA$30="Leve"),CONCATENATE("R4C",'Mapa final'!$O$30),"")</f>
        <v/>
      </c>
      <c r="M29" s="55" t="str">
        <f>IF(AND('Mapa final'!$Y$31="Media",'Mapa final'!$AA$31="Leve"),CONCATENATE("R4C",'Mapa final'!$O$31),"")</f>
        <v/>
      </c>
      <c r="N29" s="55" t="str">
        <f>IF(AND('Mapa final'!$Y$32="Media",'Mapa final'!$AA$32="Leve"),CONCATENATE("R4C",'Mapa final'!$O$32),"")</f>
        <v/>
      </c>
      <c r="O29" s="56" t="str">
        <f>IF(AND('Mapa final'!$Y$33="Media",'Mapa final'!$AA$33="Leve"),CONCATENATE("R4C",'Mapa final'!$O$33),"")</f>
        <v/>
      </c>
      <c r="P29" s="54" t="str">
        <f>IF(AND('Mapa final'!$Y$28="Media",'Mapa final'!$AA$28="Menor"),CONCATENATE("R4C",'Mapa final'!$O$28),"")</f>
        <v/>
      </c>
      <c r="Q29" s="55" t="str">
        <f>IF(AND('Mapa final'!$Y$29="Media",'Mapa final'!$AA$29="Menor"),CONCATENATE("R4C",'Mapa final'!$O$29),"")</f>
        <v/>
      </c>
      <c r="R29" s="55" t="str">
        <f>IF(AND('Mapa final'!$Y$30="Media",'Mapa final'!$AA$30="Menor"),CONCATENATE("R4C",'Mapa final'!$O$30),"")</f>
        <v/>
      </c>
      <c r="S29" s="55" t="str">
        <f>IF(AND('Mapa final'!$Y$31="Media",'Mapa final'!$AA$31="Menor"),CONCATENATE("R4C",'Mapa final'!$O$31),"")</f>
        <v/>
      </c>
      <c r="T29" s="55" t="str">
        <f>IF(AND('Mapa final'!$Y$32="Media",'Mapa final'!$AA$32="Menor"),CONCATENATE("R4C",'Mapa final'!$O$32),"")</f>
        <v/>
      </c>
      <c r="U29" s="56" t="str">
        <f>IF(AND('Mapa final'!$Y$33="Media",'Mapa final'!$AA$33="Menor"),CONCATENATE("R4C",'Mapa final'!$O$33),"")</f>
        <v/>
      </c>
      <c r="V29" s="54" t="str">
        <f>IF(AND('Mapa final'!$Y$28="Media",'Mapa final'!$AA$28="Moderado"),CONCATENATE("R4C",'Mapa final'!$O$28),"")</f>
        <v/>
      </c>
      <c r="W29" s="55" t="str">
        <f>IF(AND('Mapa final'!$Y$29="Media",'Mapa final'!$AA$29="Moderado"),CONCATENATE("R4C",'Mapa final'!$O$29),"")</f>
        <v/>
      </c>
      <c r="X29" s="55" t="str">
        <f>IF(AND('Mapa final'!$Y$30="Media",'Mapa final'!$AA$30="Moderado"),CONCATENATE("R4C",'Mapa final'!$O$30),"")</f>
        <v/>
      </c>
      <c r="Y29" s="55" t="str">
        <f>IF(AND('Mapa final'!$Y$31="Media",'Mapa final'!$AA$31="Moderado"),CONCATENATE("R4C",'Mapa final'!$O$31),"")</f>
        <v/>
      </c>
      <c r="Z29" s="55" t="str">
        <f>IF(AND('Mapa final'!$Y$32="Media",'Mapa final'!$AA$32="Moderado"),CONCATENATE("R4C",'Mapa final'!$O$32),"")</f>
        <v/>
      </c>
      <c r="AA29" s="56" t="str">
        <f>IF(AND('Mapa final'!$Y$33="Media",'Mapa final'!$AA$33="Moderado"),CONCATENATE("R4C",'Mapa final'!$O$33),"")</f>
        <v/>
      </c>
      <c r="AB29" s="38" t="str">
        <f>IF(AND('Mapa final'!$Y$28="Media",'Mapa final'!$AA$28="Mayor"),CONCATENATE("R4C",'Mapa final'!$O$28),"")</f>
        <v/>
      </c>
      <c r="AC29" s="39" t="str">
        <f>IF(AND('Mapa final'!$Y$29="Media",'Mapa final'!$AA$29="Mayor"),CONCATENATE("R4C",'Mapa final'!$O$29),"")</f>
        <v/>
      </c>
      <c r="AD29" s="44" t="str">
        <f>IF(AND('Mapa final'!$Y$30="Media",'Mapa final'!$AA$30="Mayor"),CONCATENATE("R4C",'Mapa final'!$O$30),"")</f>
        <v/>
      </c>
      <c r="AE29" s="44" t="str">
        <f>IF(AND('Mapa final'!$Y$31="Media",'Mapa final'!$AA$31="Mayor"),CONCATENATE("R4C",'Mapa final'!$O$31),"")</f>
        <v/>
      </c>
      <c r="AF29" s="44" t="str">
        <f>IF(AND('Mapa final'!$Y$32="Media",'Mapa final'!$AA$32="Mayor"),CONCATENATE("R4C",'Mapa final'!$O$32),"")</f>
        <v/>
      </c>
      <c r="AG29" s="40" t="str">
        <f>IF(AND('Mapa final'!$Y$33="Media",'Mapa final'!$AA$33="Mayor"),CONCATENATE("R4C",'Mapa final'!$O$33),"")</f>
        <v/>
      </c>
      <c r="AH29" s="41" t="str">
        <f>IF(AND('Mapa final'!$Y$28="Media",'Mapa final'!$AA$28="Catastrófico"),CONCATENATE("R4C",'Mapa final'!$O$28),"")</f>
        <v/>
      </c>
      <c r="AI29" s="42" t="str">
        <f>IF(AND('Mapa final'!$Y$29="Media",'Mapa final'!$AA$29="Catastrófico"),CONCATENATE("R4C",'Mapa final'!$O$29),"")</f>
        <v/>
      </c>
      <c r="AJ29" s="42" t="str">
        <f>IF(AND('Mapa final'!$Y$30="Media",'Mapa final'!$AA$30="Catastrófico"),CONCATENATE("R4C",'Mapa final'!$O$30),"")</f>
        <v/>
      </c>
      <c r="AK29" s="42" t="str">
        <f>IF(AND('Mapa final'!$Y$31="Media",'Mapa final'!$AA$31="Catastrófico"),CONCATENATE("R4C",'Mapa final'!$O$31),"")</f>
        <v/>
      </c>
      <c r="AL29" s="42" t="str">
        <f>IF(AND('Mapa final'!$Y$32="Media",'Mapa final'!$AA$32="Catastrófico"),CONCATENATE("R4C",'Mapa final'!$O$32),"")</f>
        <v/>
      </c>
      <c r="AM29" s="43" t="str">
        <f>IF(AND('Mapa final'!$Y$33="Media",'Mapa final'!$AA$33="Catastrófico"),CONCATENATE("R4C",'Mapa final'!$O$33),"")</f>
        <v/>
      </c>
      <c r="AN29" s="70"/>
      <c r="AO29" s="431"/>
      <c r="AP29" s="432"/>
      <c r="AQ29" s="432"/>
      <c r="AR29" s="432"/>
      <c r="AS29" s="432"/>
      <c r="AT29" s="433"/>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row>
    <row r="30" spans="1:76" ht="15" customHeight="1" x14ac:dyDescent="0.25">
      <c r="A30" s="70"/>
      <c r="B30" s="349"/>
      <c r="C30" s="349"/>
      <c r="D30" s="350"/>
      <c r="E30" s="390"/>
      <c r="F30" s="391"/>
      <c r="G30" s="391"/>
      <c r="H30" s="391"/>
      <c r="I30" s="392"/>
      <c r="J30" s="54" t="str">
        <f>IF(AND('Mapa final'!$Y$34="Media",'Mapa final'!$AA$34="Leve"),CONCATENATE("R5C",'Mapa final'!$O$34),"")</f>
        <v/>
      </c>
      <c r="K30" s="55" t="str">
        <f>IF(AND('Mapa final'!$Y$35="Media",'Mapa final'!$AA$35="Leve"),CONCATENATE("R5C",'Mapa final'!$O$35),"")</f>
        <v/>
      </c>
      <c r="L30" s="55" t="str">
        <f>IF(AND('Mapa final'!$Y$36="Media",'Mapa final'!$AA$36="Leve"),CONCATENATE("R5C",'Mapa final'!$O$36),"")</f>
        <v/>
      </c>
      <c r="M30" s="55" t="str">
        <f>IF(AND('Mapa final'!$Y$37="Media",'Mapa final'!$AA$37="Leve"),CONCATENATE("R5C",'Mapa final'!$O$37),"")</f>
        <v/>
      </c>
      <c r="N30" s="55" t="str">
        <f>IF(AND('Mapa final'!$Y$38="Media",'Mapa final'!$AA$38="Leve"),CONCATENATE("R5C",'Mapa final'!$O$38),"")</f>
        <v/>
      </c>
      <c r="O30" s="56" t="str">
        <f>IF(AND('Mapa final'!$Y$39="Media",'Mapa final'!$AA$39="Leve"),CONCATENATE("R5C",'Mapa final'!$O$39),"")</f>
        <v/>
      </c>
      <c r="P30" s="54" t="str">
        <f>IF(AND('Mapa final'!$Y$34="Media",'Mapa final'!$AA$34="Menor"),CONCATENATE("R5C",'Mapa final'!$O$34),"")</f>
        <v/>
      </c>
      <c r="Q30" s="55" t="str">
        <f>IF(AND('Mapa final'!$Y$35="Media",'Mapa final'!$AA$35="Menor"),CONCATENATE("R5C",'Mapa final'!$O$35),"")</f>
        <v/>
      </c>
      <c r="R30" s="55" t="str">
        <f>IF(AND('Mapa final'!$Y$36="Media",'Mapa final'!$AA$36="Menor"),CONCATENATE("R5C",'Mapa final'!$O$36),"")</f>
        <v/>
      </c>
      <c r="S30" s="55" t="str">
        <f>IF(AND('Mapa final'!$Y$37="Media",'Mapa final'!$AA$37="Menor"),CONCATENATE("R5C",'Mapa final'!$O$37),"")</f>
        <v/>
      </c>
      <c r="T30" s="55" t="str">
        <f>IF(AND('Mapa final'!$Y$38="Media",'Mapa final'!$AA$38="Menor"),CONCATENATE("R5C",'Mapa final'!$O$38),"")</f>
        <v/>
      </c>
      <c r="U30" s="56" t="str">
        <f>IF(AND('Mapa final'!$Y$39="Media",'Mapa final'!$AA$39="Menor"),CONCATENATE("R5C",'Mapa final'!$O$39),"")</f>
        <v/>
      </c>
      <c r="V30" s="54" t="str">
        <f>IF(AND('Mapa final'!$Y$34="Media",'Mapa final'!$AA$34="Moderado"),CONCATENATE("R5C",'Mapa final'!$O$34),"")</f>
        <v/>
      </c>
      <c r="W30" s="55" t="str">
        <f>IF(AND('Mapa final'!$Y$35="Media",'Mapa final'!$AA$35="Moderado"),CONCATENATE("R5C",'Mapa final'!$O$35),"")</f>
        <v/>
      </c>
      <c r="X30" s="55" t="str">
        <f>IF(AND('Mapa final'!$Y$36="Media",'Mapa final'!$AA$36="Moderado"),CONCATENATE("R5C",'Mapa final'!$O$36),"")</f>
        <v/>
      </c>
      <c r="Y30" s="55" t="str">
        <f>IF(AND('Mapa final'!$Y$37="Media",'Mapa final'!$AA$37="Moderado"),CONCATENATE("R5C",'Mapa final'!$O$37),"")</f>
        <v/>
      </c>
      <c r="Z30" s="55" t="str">
        <f>IF(AND('Mapa final'!$Y$38="Media",'Mapa final'!$AA$38="Moderado"),CONCATENATE("R5C",'Mapa final'!$O$38),"")</f>
        <v/>
      </c>
      <c r="AA30" s="56" t="str">
        <f>IF(AND('Mapa final'!$Y$39="Media",'Mapa final'!$AA$39="Moderado"),CONCATENATE("R5C",'Mapa final'!$O$39),"")</f>
        <v/>
      </c>
      <c r="AB30" s="38" t="str">
        <f>IF(AND('Mapa final'!$Y$34="Media",'Mapa final'!$AA$34="Mayor"),CONCATENATE("R5C",'Mapa final'!$O$34),"")</f>
        <v/>
      </c>
      <c r="AC30" s="39" t="str">
        <f>IF(AND('Mapa final'!$Y$35="Media",'Mapa final'!$AA$35="Mayor"),CONCATENATE("R5C",'Mapa final'!$O$35),"")</f>
        <v/>
      </c>
      <c r="AD30" s="44" t="str">
        <f>IF(AND('Mapa final'!$Y$36="Media",'Mapa final'!$AA$36="Mayor"),CONCATENATE("R5C",'Mapa final'!$O$36),"")</f>
        <v/>
      </c>
      <c r="AE30" s="44" t="str">
        <f>IF(AND('Mapa final'!$Y$37="Media",'Mapa final'!$AA$37="Mayor"),CONCATENATE("R5C",'Mapa final'!$O$37),"")</f>
        <v/>
      </c>
      <c r="AF30" s="44" t="str">
        <f>IF(AND('Mapa final'!$Y$38="Media",'Mapa final'!$AA$38="Mayor"),CONCATENATE("R5C",'Mapa final'!$O$38),"")</f>
        <v/>
      </c>
      <c r="AG30" s="40" t="str">
        <f>IF(AND('Mapa final'!$Y$39="Media",'Mapa final'!$AA$39="Mayor"),CONCATENATE("R5C",'Mapa final'!$O$39),"")</f>
        <v/>
      </c>
      <c r="AH30" s="41" t="str">
        <f>IF(AND('Mapa final'!$Y$34="Media",'Mapa final'!$AA$34="Catastrófico"),CONCATENATE("R5C",'Mapa final'!$O$34),"")</f>
        <v/>
      </c>
      <c r="AI30" s="42" t="str">
        <f>IF(AND('Mapa final'!$Y$35="Media",'Mapa final'!$AA$35="Catastrófico"),CONCATENATE("R5C",'Mapa final'!$O$35),"")</f>
        <v/>
      </c>
      <c r="AJ30" s="42" t="str">
        <f>IF(AND('Mapa final'!$Y$36="Media",'Mapa final'!$AA$36="Catastrófico"),CONCATENATE("R5C",'Mapa final'!$O$36),"")</f>
        <v/>
      </c>
      <c r="AK30" s="42" t="str">
        <f>IF(AND('Mapa final'!$Y$37="Media",'Mapa final'!$AA$37="Catastrófico"),CONCATENATE("R5C",'Mapa final'!$O$37),"")</f>
        <v/>
      </c>
      <c r="AL30" s="42" t="str">
        <f>IF(AND('Mapa final'!$Y$38="Media",'Mapa final'!$AA$38="Catastrófico"),CONCATENATE("R5C",'Mapa final'!$O$38),"")</f>
        <v/>
      </c>
      <c r="AM30" s="43" t="str">
        <f>IF(AND('Mapa final'!$Y$39="Media",'Mapa final'!$AA$39="Catastrófico"),CONCATENATE("R5C",'Mapa final'!$O$39),"")</f>
        <v/>
      </c>
      <c r="AN30" s="70"/>
      <c r="AO30" s="431"/>
      <c r="AP30" s="432"/>
      <c r="AQ30" s="432"/>
      <c r="AR30" s="432"/>
      <c r="AS30" s="432"/>
      <c r="AT30" s="433"/>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row>
    <row r="31" spans="1:76" ht="15" customHeight="1" x14ac:dyDescent="0.25">
      <c r="A31" s="70"/>
      <c r="B31" s="349"/>
      <c r="C31" s="349"/>
      <c r="D31" s="350"/>
      <c r="E31" s="390"/>
      <c r="F31" s="391"/>
      <c r="G31" s="391"/>
      <c r="H31" s="391"/>
      <c r="I31" s="392"/>
      <c r="J31" s="54" t="str">
        <f>IF(AND('Mapa final'!$Y$40="Media",'Mapa final'!$AA$40="Leve"),CONCATENATE("R6C",'Mapa final'!$O$40),"")</f>
        <v/>
      </c>
      <c r="K31" s="55" t="str">
        <f>IF(AND('Mapa final'!$Y$41="Media",'Mapa final'!$AA$41="Leve"),CONCATENATE("R6C",'Mapa final'!$O$41),"")</f>
        <v/>
      </c>
      <c r="L31" s="55" t="str">
        <f>IF(AND('Mapa final'!$Y$42="Media",'Mapa final'!$AA$42="Leve"),CONCATENATE("R6C",'Mapa final'!$O$42),"")</f>
        <v/>
      </c>
      <c r="M31" s="55" t="str">
        <f>IF(AND('Mapa final'!$Y$43="Media",'Mapa final'!$AA$43="Leve"),CONCATENATE("R6C",'Mapa final'!$O$43),"")</f>
        <v/>
      </c>
      <c r="N31" s="55" t="str">
        <f>IF(AND('Mapa final'!$Y$44="Media",'Mapa final'!$AA$44="Leve"),CONCATENATE("R6C",'Mapa final'!$O$44),"")</f>
        <v/>
      </c>
      <c r="O31" s="56" t="str">
        <f>IF(AND('Mapa final'!$Y$45="Media",'Mapa final'!$AA$45="Leve"),CONCATENATE("R6C",'Mapa final'!$O$45),"")</f>
        <v/>
      </c>
      <c r="P31" s="54" t="str">
        <f>IF(AND('Mapa final'!$Y$40="Media",'Mapa final'!$AA$40="Menor"),CONCATENATE("R6C",'Mapa final'!$O$40),"")</f>
        <v/>
      </c>
      <c r="Q31" s="55" t="str">
        <f>IF(AND('Mapa final'!$Y$41="Media",'Mapa final'!$AA$41="Menor"),CONCATENATE("R6C",'Mapa final'!$O$41),"")</f>
        <v/>
      </c>
      <c r="R31" s="55" t="str">
        <f>IF(AND('Mapa final'!$Y$42="Media",'Mapa final'!$AA$42="Menor"),CONCATENATE("R6C",'Mapa final'!$O$42),"")</f>
        <v/>
      </c>
      <c r="S31" s="55" t="str">
        <f>IF(AND('Mapa final'!$Y$43="Media",'Mapa final'!$AA$43="Menor"),CONCATENATE("R6C",'Mapa final'!$O$43),"")</f>
        <v/>
      </c>
      <c r="T31" s="55" t="str">
        <f>IF(AND('Mapa final'!$Y$44="Media",'Mapa final'!$AA$44="Menor"),CONCATENATE("R6C",'Mapa final'!$O$44),"")</f>
        <v/>
      </c>
      <c r="U31" s="56" t="str">
        <f>IF(AND('Mapa final'!$Y$45="Media",'Mapa final'!$AA$45="Menor"),CONCATENATE("R6C",'Mapa final'!$O$45),"")</f>
        <v/>
      </c>
      <c r="V31" s="54" t="str">
        <f>IF(AND('Mapa final'!$Y$40="Media",'Mapa final'!$AA$40="Moderado"),CONCATENATE("R6C",'Mapa final'!$O$40),"")</f>
        <v/>
      </c>
      <c r="W31" s="55" t="str">
        <f>IF(AND('Mapa final'!$Y$41="Media",'Mapa final'!$AA$41="Moderado"),CONCATENATE("R6C",'Mapa final'!$O$41),"")</f>
        <v/>
      </c>
      <c r="X31" s="55" t="str">
        <f>IF(AND('Mapa final'!$Y$42="Media",'Mapa final'!$AA$42="Moderado"),CONCATENATE("R6C",'Mapa final'!$O$42),"")</f>
        <v/>
      </c>
      <c r="Y31" s="55" t="str">
        <f>IF(AND('Mapa final'!$Y$43="Media",'Mapa final'!$AA$43="Moderado"),CONCATENATE("R6C",'Mapa final'!$O$43),"")</f>
        <v/>
      </c>
      <c r="Z31" s="55" t="str">
        <f>IF(AND('Mapa final'!$Y$44="Media",'Mapa final'!$AA$44="Moderado"),CONCATENATE("R6C",'Mapa final'!$O$44),"")</f>
        <v/>
      </c>
      <c r="AA31" s="56" t="str">
        <f>IF(AND('Mapa final'!$Y$45="Media",'Mapa final'!$AA$45="Moderado"),CONCATENATE("R6C",'Mapa final'!$O$45),"")</f>
        <v/>
      </c>
      <c r="AB31" s="38" t="str">
        <f>IF(AND('Mapa final'!$Y$40="Media",'Mapa final'!$AA$40="Mayor"),CONCATENATE("R6C",'Mapa final'!$O$40),"")</f>
        <v/>
      </c>
      <c r="AC31" s="39" t="str">
        <f>IF(AND('Mapa final'!$Y$41="Media",'Mapa final'!$AA$41="Mayor"),CONCATENATE("R6C",'Mapa final'!$O$41),"")</f>
        <v/>
      </c>
      <c r="AD31" s="44" t="str">
        <f>IF(AND('Mapa final'!$Y$42="Media",'Mapa final'!$AA$42="Mayor"),CONCATENATE("R6C",'Mapa final'!$O$42),"")</f>
        <v/>
      </c>
      <c r="AE31" s="44" t="str">
        <f>IF(AND('Mapa final'!$Y$43="Media",'Mapa final'!$AA$43="Mayor"),CONCATENATE("R6C",'Mapa final'!$O$43),"")</f>
        <v/>
      </c>
      <c r="AF31" s="44" t="str">
        <f>IF(AND('Mapa final'!$Y$44="Media",'Mapa final'!$AA$44="Mayor"),CONCATENATE("R6C",'Mapa final'!$O$44),"")</f>
        <v/>
      </c>
      <c r="AG31" s="40" t="str">
        <f>IF(AND('Mapa final'!$Y$45="Media",'Mapa final'!$AA$45="Mayor"),CONCATENATE("R6C",'Mapa final'!$O$45),"")</f>
        <v/>
      </c>
      <c r="AH31" s="41" t="str">
        <f>IF(AND('Mapa final'!$Y$40="Media",'Mapa final'!$AA$40="Catastrófico"),CONCATENATE("R6C",'Mapa final'!$O$40),"")</f>
        <v/>
      </c>
      <c r="AI31" s="42" t="str">
        <f>IF(AND('Mapa final'!$Y$41="Media",'Mapa final'!$AA$41="Catastrófico"),CONCATENATE("R6C",'Mapa final'!$O$41),"")</f>
        <v/>
      </c>
      <c r="AJ31" s="42" t="str">
        <f>IF(AND('Mapa final'!$Y$42="Media",'Mapa final'!$AA$42="Catastrófico"),CONCATENATE("R6C",'Mapa final'!$O$42),"")</f>
        <v/>
      </c>
      <c r="AK31" s="42" t="str">
        <f>IF(AND('Mapa final'!$Y$43="Media",'Mapa final'!$AA$43="Catastrófico"),CONCATENATE("R6C",'Mapa final'!$O$43),"")</f>
        <v/>
      </c>
      <c r="AL31" s="42" t="str">
        <f>IF(AND('Mapa final'!$Y$44="Media",'Mapa final'!$AA$44="Catastrófico"),CONCATENATE("R6C",'Mapa final'!$O$44),"")</f>
        <v/>
      </c>
      <c r="AM31" s="43" t="str">
        <f>IF(AND('Mapa final'!$Y$45="Media",'Mapa final'!$AA$45="Catastrófico"),CONCATENATE("R6C",'Mapa final'!$O$45),"")</f>
        <v/>
      </c>
      <c r="AN31" s="70"/>
      <c r="AO31" s="431"/>
      <c r="AP31" s="432"/>
      <c r="AQ31" s="432"/>
      <c r="AR31" s="432"/>
      <c r="AS31" s="432"/>
      <c r="AT31" s="433"/>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row>
    <row r="32" spans="1:76" ht="15" customHeight="1" x14ac:dyDescent="0.25">
      <c r="A32" s="70"/>
      <c r="B32" s="349"/>
      <c r="C32" s="349"/>
      <c r="D32" s="350"/>
      <c r="E32" s="390"/>
      <c r="F32" s="391"/>
      <c r="G32" s="391"/>
      <c r="H32" s="391"/>
      <c r="I32" s="392"/>
      <c r="J32" s="54" t="str">
        <f>IF(AND('Mapa final'!$Y$46="Media",'Mapa final'!$AA$46="Leve"),CONCATENATE("R7C",'Mapa final'!$O$46),"")</f>
        <v/>
      </c>
      <c r="K32" s="55" t="str">
        <f>IF(AND('Mapa final'!$Y$47="Media",'Mapa final'!$AA$47="Leve"),CONCATENATE("R7C",'Mapa final'!$O$47),"")</f>
        <v/>
      </c>
      <c r="L32" s="55" t="str">
        <f>IF(AND('Mapa final'!$Y$48="Media",'Mapa final'!$AA$48="Leve"),CONCATENATE("R7C",'Mapa final'!$O$48),"")</f>
        <v/>
      </c>
      <c r="M32" s="55" t="str">
        <f>IF(AND('Mapa final'!$Y$49="Media",'Mapa final'!$AA$49="Leve"),CONCATENATE("R7C",'Mapa final'!$O$49),"")</f>
        <v/>
      </c>
      <c r="N32" s="55" t="str">
        <f>IF(AND('Mapa final'!$Y$50="Media",'Mapa final'!$AA$50="Leve"),CONCATENATE("R7C",'Mapa final'!$O$50),"")</f>
        <v/>
      </c>
      <c r="O32" s="56" t="str">
        <f>IF(AND('Mapa final'!$Y$51="Media",'Mapa final'!$AA$51="Leve"),CONCATENATE("R7C",'Mapa final'!$O$51),"")</f>
        <v/>
      </c>
      <c r="P32" s="54" t="str">
        <f>IF(AND('Mapa final'!$Y$46="Media",'Mapa final'!$AA$46="Menor"),CONCATENATE("R7C",'Mapa final'!$O$46),"")</f>
        <v/>
      </c>
      <c r="Q32" s="55" t="str">
        <f>IF(AND('Mapa final'!$Y$47="Media",'Mapa final'!$AA$47="Menor"),CONCATENATE("R7C",'Mapa final'!$O$47),"")</f>
        <v/>
      </c>
      <c r="R32" s="55" t="str">
        <f>IF(AND('Mapa final'!$Y$48="Media",'Mapa final'!$AA$48="Menor"),CONCATENATE("R7C",'Mapa final'!$O$48),"")</f>
        <v/>
      </c>
      <c r="S32" s="55" t="str">
        <f>IF(AND('Mapa final'!$Y$49="Media",'Mapa final'!$AA$49="Menor"),CONCATENATE("R7C",'Mapa final'!$O$49),"")</f>
        <v/>
      </c>
      <c r="T32" s="55" t="str">
        <f>IF(AND('Mapa final'!$Y$50="Media",'Mapa final'!$AA$50="Menor"),CONCATENATE("R7C",'Mapa final'!$O$50),"")</f>
        <v/>
      </c>
      <c r="U32" s="56" t="str">
        <f>IF(AND('Mapa final'!$Y$51="Media",'Mapa final'!$AA$51="Menor"),CONCATENATE("R7C",'Mapa final'!$O$51),"")</f>
        <v/>
      </c>
      <c r="V32" s="54" t="str">
        <f>IF(AND('Mapa final'!$Y$46="Media",'Mapa final'!$AA$46="Moderado"),CONCATENATE("R7C",'Mapa final'!$O$46),"")</f>
        <v/>
      </c>
      <c r="W32" s="55" t="str">
        <f>IF(AND('Mapa final'!$Y$47="Media",'Mapa final'!$AA$47="Moderado"),CONCATENATE("R7C",'Mapa final'!$O$47),"")</f>
        <v/>
      </c>
      <c r="X32" s="55" t="str">
        <f>IF(AND('Mapa final'!$Y$48="Media",'Mapa final'!$AA$48="Moderado"),CONCATENATE("R7C",'Mapa final'!$O$48),"")</f>
        <v/>
      </c>
      <c r="Y32" s="55" t="str">
        <f>IF(AND('Mapa final'!$Y$49="Media",'Mapa final'!$AA$49="Moderado"),CONCATENATE("R7C",'Mapa final'!$O$49),"")</f>
        <v/>
      </c>
      <c r="Z32" s="55" t="str">
        <f>IF(AND('Mapa final'!$Y$50="Media",'Mapa final'!$AA$50="Moderado"),CONCATENATE("R7C",'Mapa final'!$O$50),"")</f>
        <v/>
      </c>
      <c r="AA32" s="56" t="str">
        <f>IF(AND('Mapa final'!$Y$51="Media",'Mapa final'!$AA$51="Moderado"),CONCATENATE("R7C",'Mapa final'!$O$51),"")</f>
        <v/>
      </c>
      <c r="AB32" s="38" t="str">
        <f>IF(AND('Mapa final'!$Y$46="Media",'Mapa final'!$AA$46="Mayor"),CONCATENATE("R7C",'Mapa final'!$O$46),"")</f>
        <v/>
      </c>
      <c r="AC32" s="39" t="str">
        <f>IF(AND('Mapa final'!$Y$47="Media",'Mapa final'!$AA$47="Mayor"),CONCATENATE("R7C",'Mapa final'!$O$47),"")</f>
        <v/>
      </c>
      <c r="AD32" s="44" t="str">
        <f>IF(AND('Mapa final'!$Y$48="Media",'Mapa final'!$AA$48="Mayor"),CONCATENATE("R7C",'Mapa final'!$O$48),"")</f>
        <v/>
      </c>
      <c r="AE32" s="44" t="str">
        <f>IF(AND('Mapa final'!$Y$49="Media",'Mapa final'!$AA$49="Mayor"),CONCATENATE("R7C",'Mapa final'!$O$49),"")</f>
        <v/>
      </c>
      <c r="AF32" s="44" t="str">
        <f>IF(AND('Mapa final'!$Y$50="Media",'Mapa final'!$AA$50="Mayor"),CONCATENATE("R7C",'Mapa final'!$O$50),"")</f>
        <v/>
      </c>
      <c r="AG32" s="40" t="str">
        <f>IF(AND('Mapa final'!$Y$51="Media",'Mapa final'!$AA$51="Mayor"),CONCATENATE("R7C",'Mapa final'!$O$51),"")</f>
        <v/>
      </c>
      <c r="AH32" s="41" t="str">
        <f>IF(AND('Mapa final'!$Y$46="Media",'Mapa final'!$AA$46="Catastrófico"),CONCATENATE("R7C",'Mapa final'!$O$46),"")</f>
        <v/>
      </c>
      <c r="AI32" s="42" t="str">
        <f>IF(AND('Mapa final'!$Y$47="Media",'Mapa final'!$AA$47="Catastrófico"),CONCATENATE("R7C",'Mapa final'!$O$47),"")</f>
        <v/>
      </c>
      <c r="AJ32" s="42" t="str">
        <f>IF(AND('Mapa final'!$Y$48="Media",'Mapa final'!$AA$48="Catastrófico"),CONCATENATE("R7C",'Mapa final'!$O$48),"")</f>
        <v/>
      </c>
      <c r="AK32" s="42" t="str">
        <f>IF(AND('Mapa final'!$Y$49="Media",'Mapa final'!$AA$49="Catastrófico"),CONCATENATE("R7C",'Mapa final'!$O$49),"")</f>
        <v/>
      </c>
      <c r="AL32" s="42" t="str">
        <f>IF(AND('Mapa final'!$Y$50="Media",'Mapa final'!$AA$50="Catastrófico"),CONCATENATE("R7C",'Mapa final'!$O$50),"")</f>
        <v/>
      </c>
      <c r="AM32" s="43" t="str">
        <f>IF(AND('Mapa final'!$Y$51="Media",'Mapa final'!$AA$51="Catastrófico"),CONCATENATE("R7C",'Mapa final'!$O$51),"")</f>
        <v/>
      </c>
      <c r="AN32" s="70"/>
      <c r="AO32" s="431"/>
      <c r="AP32" s="432"/>
      <c r="AQ32" s="432"/>
      <c r="AR32" s="432"/>
      <c r="AS32" s="432"/>
      <c r="AT32" s="433"/>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row>
    <row r="33" spans="1:80" ht="15" customHeight="1" x14ac:dyDescent="0.25">
      <c r="A33" s="70"/>
      <c r="B33" s="349"/>
      <c r="C33" s="349"/>
      <c r="D33" s="350"/>
      <c r="E33" s="390"/>
      <c r="F33" s="391"/>
      <c r="G33" s="391"/>
      <c r="H33" s="391"/>
      <c r="I33" s="392"/>
      <c r="J33" s="54" t="str">
        <f>IF(AND('Mapa final'!$Y$52="Media",'Mapa final'!$AA$52="Leve"),CONCATENATE("R8C",'Mapa final'!$O$52),"")</f>
        <v/>
      </c>
      <c r="K33" s="55" t="str">
        <f>IF(AND('Mapa final'!$Y$53="Media",'Mapa final'!$AA$53="Leve"),CONCATENATE("R8C",'Mapa final'!$O$53),"")</f>
        <v/>
      </c>
      <c r="L33" s="55" t="str">
        <f>IF(AND('Mapa final'!$Y$54="Media",'Mapa final'!$AA$54="Leve"),CONCATENATE("R8C",'Mapa final'!$O$54),"")</f>
        <v/>
      </c>
      <c r="M33" s="55" t="str">
        <f>IF(AND('Mapa final'!$Y$55="Media",'Mapa final'!$AA$55="Leve"),CONCATENATE("R8C",'Mapa final'!$O$55),"")</f>
        <v/>
      </c>
      <c r="N33" s="55" t="str">
        <f>IF(AND('Mapa final'!$Y$56="Media",'Mapa final'!$AA$56="Leve"),CONCATENATE("R8C",'Mapa final'!$O$56),"")</f>
        <v/>
      </c>
      <c r="O33" s="56" t="str">
        <f>IF(AND('Mapa final'!$Y$57="Media",'Mapa final'!$AA$57="Leve"),CONCATENATE("R8C",'Mapa final'!$O$57),"")</f>
        <v/>
      </c>
      <c r="P33" s="54" t="str">
        <f>IF(AND('Mapa final'!$Y$52="Media",'Mapa final'!$AA$52="Menor"),CONCATENATE("R8C",'Mapa final'!$O$52),"")</f>
        <v/>
      </c>
      <c r="Q33" s="55" t="str">
        <f>IF(AND('Mapa final'!$Y$53="Media",'Mapa final'!$AA$53="Menor"),CONCATENATE("R8C",'Mapa final'!$O$53),"")</f>
        <v/>
      </c>
      <c r="R33" s="55" t="str">
        <f>IF(AND('Mapa final'!$Y$54="Media",'Mapa final'!$AA$54="Menor"),CONCATENATE("R8C",'Mapa final'!$O$54),"")</f>
        <v/>
      </c>
      <c r="S33" s="55" t="str">
        <f>IF(AND('Mapa final'!$Y$55="Media",'Mapa final'!$AA$55="Menor"),CONCATENATE("R8C",'Mapa final'!$O$55),"")</f>
        <v/>
      </c>
      <c r="T33" s="55" t="str">
        <f>IF(AND('Mapa final'!$Y$56="Media",'Mapa final'!$AA$56="Menor"),CONCATENATE("R8C",'Mapa final'!$O$56),"")</f>
        <v/>
      </c>
      <c r="U33" s="56" t="str">
        <f>IF(AND('Mapa final'!$Y$57="Media",'Mapa final'!$AA$57="Menor"),CONCATENATE("R8C",'Mapa final'!$O$57),"")</f>
        <v/>
      </c>
      <c r="V33" s="54" t="str">
        <f>IF(AND('Mapa final'!$Y$52="Media",'Mapa final'!$AA$52="Moderado"),CONCATENATE("R8C",'Mapa final'!$O$52),"")</f>
        <v/>
      </c>
      <c r="W33" s="55" t="str">
        <f>IF(AND('Mapa final'!$Y$53="Media",'Mapa final'!$AA$53="Moderado"),CONCATENATE("R8C",'Mapa final'!$O$53),"")</f>
        <v/>
      </c>
      <c r="X33" s="55" t="str">
        <f>IF(AND('Mapa final'!$Y$54="Media",'Mapa final'!$AA$54="Moderado"),CONCATENATE("R8C",'Mapa final'!$O$54),"")</f>
        <v/>
      </c>
      <c r="Y33" s="55" t="str">
        <f>IF(AND('Mapa final'!$Y$55="Media",'Mapa final'!$AA$55="Moderado"),CONCATENATE("R8C",'Mapa final'!$O$55),"")</f>
        <v/>
      </c>
      <c r="Z33" s="55" t="str">
        <f>IF(AND('Mapa final'!$Y$56="Media",'Mapa final'!$AA$56="Moderado"),CONCATENATE("R8C",'Mapa final'!$O$56),"")</f>
        <v/>
      </c>
      <c r="AA33" s="56" t="str">
        <f>IF(AND('Mapa final'!$Y$57="Media",'Mapa final'!$AA$57="Moderado"),CONCATENATE("R8C",'Mapa final'!$O$57),"")</f>
        <v/>
      </c>
      <c r="AB33" s="38" t="str">
        <f>IF(AND('Mapa final'!$Y$52="Media",'Mapa final'!$AA$52="Mayor"),CONCATENATE("R8C",'Mapa final'!$O$52),"")</f>
        <v/>
      </c>
      <c r="AC33" s="39" t="str">
        <f>IF(AND('Mapa final'!$Y$53="Media",'Mapa final'!$AA$53="Mayor"),CONCATENATE("R8C",'Mapa final'!$O$53),"")</f>
        <v/>
      </c>
      <c r="AD33" s="44" t="str">
        <f>IF(AND('Mapa final'!$Y$54="Media",'Mapa final'!$AA$54="Mayor"),CONCATENATE("R8C",'Mapa final'!$O$54),"")</f>
        <v/>
      </c>
      <c r="AE33" s="44" t="str">
        <f>IF(AND('Mapa final'!$Y$55="Media",'Mapa final'!$AA$55="Mayor"),CONCATENATE("R8C",'Mapa final'!$O$55),"")</f>
        <v/>
      </c>
      <c r="AF33" s="44" t="str">
        <f>IF(AND('Mapa final'!$Y$56="Media",'Mapa final'!$AA$56="Mayor"),CONCATENATE("R8C",'Mapa final'!$O$56),"")</f>
        <v/>
      </c>
      <c r="AG33" s="40" t="str">
        <f>IF(AND('Mapa final'!$Y$57="Media",'Mapa final'!$AA$57="Mayor"),CONCATENATE("R8C",'Mapa final'!$O$57),"")</f>
        <v/>
      </c>
      <c r="AH33" s="41" t="str">
        <f>IF(AND('Mapa final'!$Y$52="Media",'Mapa final'!$AA$52="Catastrófico"),CONCATENATE("R8C",'Mapa final'!$O$52),"")</f>
        <v/>
      </c>
      <c r="AI33" s="42" t="str">
        <f>IF(AND('Mapa final'!$Y$53="Media",'Mapa final'!$AA$53="Catastrófico"),CONCATENATE("R8C",'Mapa final'!$O$53),"")</f>
        <v/>
      </c>
      <c r="AJ33" s="42" t="str">
        <f>IF(AND('Mapa final'!$Y$54="Media",'Mapa final'!$AA$54="Catastrófico"),CONCATENATE("R8C",'Mapa final'!$O$54),"")</f>
        <v/>
      </c>
      <c r="AK33" s="42" t="str">
        <f>IF(AND('Mapa final'!$Y$55="Media",'Mapa final'!$AA$55="Catastrófico"),CONCATENATE("R8C",'Mapa final'!$O$55),"")</f>
        <v/>
      </c>
      <c r="AL33" s="42" t="str">
        <f>IF(AND('Mapa final'!$Y$56="Media",'Mapa final'!$AA$56="Catastrófico"),CONCATENATE("R8C",'Mapa final'!$O$56),"")</f>
        <v/>
      </c>
      <c r="AM33" s="43" t="str">
        <f>IF(AND('Mapa final'!$Y$57="Media",'Mapa final'!$AA$57="Catastrófico"),CONCATENATE("R8C",'Mapa final'!$O$57),"")</f>
        <v/>
      </c>
      <c r="AN33" s="70"/>
      <c r="AO33" s="431"/>
      <c r="AP33" s="432"/>
      <c r="AQ33" s="432"/>
      <c r="AR33" s="432"/>
      <c r="AS33" s="432"/>
      <c r="AT33" s="433"/>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row>
    <row r="34" spans="1:80" ht="15" customHeight="1" x14ac:dyDescent="0.25">
      <c r="A34" s="70"/>
      <c r="B34" s="349"/>
      <c r="C34" s="349"/>
      <c r="D34" s="350"/>
      <c r="E34" s="390"/>
      <c r="F34" s="391"/>
      <c r="G34" s="391"/>
      <c r="H34" s="391"/>
      <c r="I34" s="392"/>
      <c r="J34" s="54" t="str">
        <f>IF(AND('Mapa final'!$Y$58="Media",'Mapa final'!$AA$58="Leve"),CONCATENATE("R9C",'Mapa final'!$O$58),"")</f>
        <v/>
      </c>
      <c r="K34" s="55" t="str">
        <f>IF(AND('Mapa final'!$Y$59="Media",'Mapa final'!$AA$59="Leve"),CONCATENATE("R9C",'Mapa final'!$O$59),"")</f>
        <v/>
      </c>
      <c r="L34" s="55" t="str">
        <f>IF(AND('Mapa final'!$Y$60="Media",'Mapa final'!$AA$60="Leve"),CONCATENATE("R9C",'Mapa final'!$O$60),"")</f>
        <v/>
      </c>
      <c r="M34" s="55" t="str">
        <f>IF(AND('Mapa final'!$Y$61="Media",'Mapa final'!$AA$61="Leve"),CONCATENATE("R9C",'Mapa final'!$O$61),"")</f>
        <v/>
      </c>
      <c r="N34" s="55" t="str">
        <f>IF(AND('Mapa final'!$Y$62="Media",'Mapa final'!$AA$62="Leve"),CONCATENATE("R9C",'Mapa final'!$O$62),"")</f>
        <v/>
      </c>
      <c r="O34" s="56" t="str">
        <f>IF(AND('Mapa final'!$Y$63="Media",'Mapa final'!$AA$63="Leve"),CONCATENATE("R9C",'Mapa final'!$O$63),"")</f>
        <v/>
      </c>
      <c r="P34" s="54" t="str">
        <f>IF(AND('Mapa final'!$Y$58="Media",'Mapa final'!$AA$58="Menor"),CONCATENATE("R9C",'Mapa final'!$O$58),"")</f>
        <v/>
      </c>
      <c r="Q34" s="55" t="str">
        <f>IF(AND('Mapa final'!$Y$59="Media",'Mapa final'!$AA$59="Menor"),CONCATENATE("R9C",'Mapa final'!$O$59),"")</f>
        <v/>
      </c>
      <c r="R34" s="55" t="str">
        <f>IF(AND('Mapa final'!$Y$60="Media",'Mapa final'!$AA$60="Menor"),CONCATENATE("R9C",'Mapa final'!$O$60),"")</f>
        <v/>
      </c>
      <c r="S34" s="55" t="str">
        <f>IF(AND('Mapa final'!$Y$61="Media",'Mapa final'!$AA$61="Menor"),CONCATENATE("R9C",'Mapa final'!$O$61),"")</f>
        <v/>
      </c>
      <c r="T34" s="55" t="str">
        <f>IF(AND('Mapa final'!$Y$62="Media",'Mapa final'!$AA$62="Menor"),CONCATENATE("R9C",'Mapa final'!$O$62),"")</f>
        <v/>
      </c>
      <c r="U34" s="56" t="str">
        <f>IF(AND('Mapa final'!$Y$63="Media",'Mapa final'!$AA$63="Menor"),CONCATENATE("R9C",'Mapa final'!$O$63),"")</f>
        <v/>
      </c>
      <c r="V34" s="54" t="str">
        <f>IF(AND('Mapa final'!$Y$58="Media",'Mapa final'!$AA$58="Moderado"),CONCATENATE("R9C",'Mapa final'!$O$58),"")</f>
        <v/>
      </c>
      <c r="W34" s="55" t="str">
        <f>IF(AND('Mapa final'!$Y$59="Media",'Mapa final'!$AA$59="Moderado"),CONCATENATE("R9C",'Mapa final'!$O$59),"")</f>
        <v/>
      </c>
      <c r="X34" s="55" t="str">
        <f>IF(AND('Mapa final'!$Y$60="Media",'Mapa final'!$AA$60="Moderado"),CONCATENATE("R9C",'Mapa final'!$O$60),"")</f>
        <v/>
      </c>
      <c r="Y34" s="55" t="str">
        <f>IF(AND('Mapa final'!$Y$61="Media",'Mapa final'!$AA$61="Moderado"),CONCATENATE("R9C",'Mapa final'!$O$61),"")</f>
        <v/>
      </c>
      <c r="Z34" s="55" t="str">
        <f>IF(AND('Mapa final'!$Y$62="Media",'Mapa final'!$AA$62="Moderado"),CONCATENATE("R9C",'Mapa final'!$O$62),"")</f>
        <v/>
      </c>
      <c r="AA34" s="56" t="str">
        <f>IF(AND('Mapa final'!$Y$63="Media",'Mapa final'!$AA$63="Moderado"),CONCATENATE("R9C",'Mapa final'!$O$63),"")</f>
        <v/>
      </c>
      <c r="AB34" s="38" t="str">
        <f>IF(AND('Mapa final'!$Y$58="Media",'Mapa final'!$AA$58="Mayor"),CONCATENATE("R9C",'Mapa final'!$O$58),"")</f>
        <v/>
      </c>
      <c r="AC34" s="39" t="str">
        <f>IF(AND('Mapa final'!$Y$59="Media",'Mapa final'!$AA$59="Mayor"),CONCATENATE("R9C",'Mapa final'!$O$59),"")</f>
        <v/>
      </c>
      <c r="AD34" s="44" t="str">
        <f>IF(AND('Mapa final'!$Y$60="Media",'Mapa final'!$AA$60="Mayor"),CONCATENATE("R9C",'Mapa final'!$O$60),"")</f>
        <v/>
      </c>
      <c r="AE34" s="44" t="str">
        <f>IF(AND('Mapa final'!$Y$61="Media",'Mapa final'!$AA$61="Mayor"),CONCATENATE("R9C",'Mapa final'!$O$61),"")</f>
        <v/>
      </c>
      <c r="AF34" s="44" t="str">
        <f>IF(AND('Mapa final'!$Y$62="Media",'Mapa final'!$AA$62="Mayor"),CONCATENATE("R9C",'Mapa final'!$O$62),"")</f>
        <v/>
      </c>
      <c r="AG34" s="40" t="str">
        <f>IF(AND('Mapa final'!$Y$63="Media",'Mapa final'!$AA$63="Mayor"),CONCATENATE("R9C",'Mapa final'!$O$63),"")</f>
        <v/>
      </c>
      <c r="AH34" s="41" t="str">
        <f>IF(AND('Mapa final'!$Y$58="Media",'Mapa final'!$AA$58="Catastrófico"),CONCATENATE("R9C",'Mapa final'!$O$58),"")</f>
        <v/>
      </c>
      <c r="AI34" s="42" t="str">
        <f>IF(AND('Mapa final'!$Y$59="Media",'Mapa final'!$AA$59="Catastrófico"),CONCATENATE("R9C",'Mapa final'!$O$59),"")</f>
        <v/>
      </c>
      <c r="AJ34" s="42" t="str">
        <f>IF(AND('Mapa final'!$Y$60="Media",'Mapa final'!$AA$60="Catastrófico"),CONCATENATE("R9C",'Mapa final'!$O$60),"")</f>
        <v/>
      </c>
      <c r="AK34" s="42" t="str">
        <f>IF(AND('Mapa final'!$Y$61="Media",'Mapa final'!$AA$61="Catastrófico"),CONCATENATE("R9C",'Mapa final'!$O$61),"")</f>
        <v/>
      </c>
      <c r="AL34" s="42" t="str">
        <f>IF(AND('Mapa final'!$Y$62="Media",'Mapa final'!$AA$62="Catastrófico"),CONCATENATE("R9C",'Mapa final'!$O$62),"")</f>
        <v/>
      </c>
      <c r="AM34" s="43" t="str">
        <f>IF(AND('Mapa final'!$Y$63="Media",'Mapa final'!$AA$63="Catastrófico"),CONCATENATE("R9C",'Mapa final'!$O$63),"")</f>
        <v/>
      </c>
      <c r="AN34" s="70"/>
      <c r="AO34" s="431"/>
      <c r="AP34" s="432"/>
      <c r="AQ34" s="432"/>
      <c r="AR34" s="432"/>
      <c r="AS34" s="432"/>
      <c r="AT34" s="433"/>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row>
    <row r="35" spans="1:80" ht="15.75" customHeight="1" thickBot="1" x14ac:dyDescent="0.3">
      <c r="A35" s="70"/>
      <c r="B35" s="349"/>
      <c r="C35" s="349"/>
      <c r="D35" s="350"/>
      <c r="E35" s="393"/>
      <c r="F35" s="394"/>
      <c r="G35" s="394"/>
      <c r="H35" s="394"/>
      <c r="I35" s="395"/>
      <c r="J35" s="54" t="str">
        <f>IF(AND('Mapa final'!$Y$64="Media",'Mapa final'!$AA$64="Leve"),CONCATENATE("R10C",'Mapa final'!$O$64),"")</f>
        <v/>
      </c>
      <c r="K35" s="55" t="str">
        <f>IF(AND('Mapa final'!$Y$65="Media",'Mapa final'!$AA$65="Leve"),CONCATENATE("R10C",'Mapa final'!$O$65),"")</f>
        <v/>
      </c>
      <c r="L35" s="55" t="str">
        <f>IF(AND('Mapa final'!$Y$66="Media",'Mapa final'!$AA$66="Leve"),CONCATENATE("R10C",'Mapa final'!$O$66),"")</f>
        <v/>
      </c>
      <c r="M35" s="55" t="str">
        <f>IF(AND('Mapa final'!$Y$67="Media",'Mapa final'!$AA$67="Leve"),CONCATENATE("R10C",'Mapa final'!$O$67),"")</f>
        <v/>
      </c>
      <c r="N35" s="55" t="str">
        <f>IF(AND('Mapa final'!$Y$68="Media",'Mapa final'!$AA$68="Leve"),CONCATENATE("R10C",'Mapa final'!$O$68),"")</f>
        <v/>
      </c>
      <c r="O35" s="56" t="str">
        <f>IF(AND('Mapa final'!$Y$69="Media",'Mapa final'!$AA$69="Leve"),CONCATENATE("R10C",'Mapa final'!$O$69),"")</f>
        <v/>
      </c>
      <c r="P35" s="54" t="str">
        <f>IF(AND('Mapa final'!$Y$64="Media",'Mapa final'!$AA$64="Menor"),CONCATENATE("R10C",'Mapa final'!$O$64),"")</f>
        <v/>
      </c>
      <c r="Q35" s="55" t="str">
        <f>IF(AND('Mapa final'!$Y$65="Media",'Mapa final'!$AA$65="Menor"),CONCATENATE("R10C",'Mapa final'!$O$65),"")</f>
        <v/>
      </c>
      <c r="R35" s="55" t="str">
        <f>IF(AND('Mapa final'!$Y$66="Media",'Mapa final'!$AA$66="Menor"),CONCATENATE("R10C",'Mapa final'!$O$66),"")</f>
        <v/>
      </c>
      <c r="S35" s="55" t="str">
        <f>IF(AND('Mapa final'!$Y$67="Media",'Mapa final'!$AA$67="Menor"),CONCATENATE("R10C",'Mapa final'!$O$67),"")</f>
        <v/>
      </c>
      <c r="T35" s="55" t="str">
        <f>IF(AND('Mapa final'!$Y$68="Media",'Mapa final'!$AA$68="Menor"),CONCATENATE("R10C",'Mapa final'!$O$68),"")</f>
        <v/>
      </c>
      <c r="U35" s="56" t="str">
        <f>IF(AND('Mapa final'!$Y$69="Media",'Mapa final'!$AA$69="Menor"),CONCATENATE("R10C",'Mapa final'!$O$69),"")</f>
        <v/>
      </c>
      <c r="V35" s="54" t="str">
        <f>IF(AND('Mapa final'!$Y$64="Media",'Mapa final'!$AA$64="Moderado"),CONCATENATE("R10C",'Mapa final'!$O$64),"")</f>
        <v/>
      </c>
      <c r="W35" s="55" t="str">
        <f>IF(AND('Mapa final'!$Y$65="Media",'Mapa final'!$AA$65="Moderado"),CONCATENATE("R10C",'Mapa final'!$O$65),"")</f>
        <v/>
      </c>
      <c r="X35" s="55" t="str">
        <f>IF(AND('Mapa final'!$Y$66="Media",'Mapa final'!$AA$66="Moderado"),CONCATENATE("R10C",'Mapa final'!$O$66),"")</f>
        <v/>
      </c>
      <c r="Y35" s="55" t="str">
        <f>IF(AND('Mapa final'!$Y$67="Media",'Mapa final'!$AA$67="Moderado"),CONCATENATE("R10C",'Mapa final'!$O$67),"")</f>
        <v/>
      </c>
      <c r="Z35" s="55" t="str">
        <f>IF(AND('Mapa final'!$Y$68="Media",'Mapa final'!$AA$68="Moderado"),CONCATENATE("R10C",'Mapa final'!$O$68),"")</f>
        <v/>
      </c>
      <c r="AA35" s="56" t="str">
        <f>IF(AND('Mapa final'!$Y$69="Media",'Mapa final'!$AA$69="Moderado"),CONCATENATE("R10C",'Mapa final'!$O$69),"")</f>
        <v/>
      </c>
      <c r="AB35" s="45" t="str">
        <f>IF(AND('Mapa final'!$Y$64="Media",'Mapa final'!$AA$64="Mayor"),CONCATENATE("R10C",'Mapa final'!$O$64),"")</f>
        <v/>
      </c>
      <c r="AC35" s="46" t="str">
        <f>IF(AND('Mapa final'!$Y$65="Media",'Mapa final'!$AA$65="Mayor"),CONCATENATE("R10C",'Mapa final'!$O$65),"")</f>
        <v/>
      </c>
      <c r="AD35" s="46" t="str">
        <f>IF(AND('Mapa final'!$Y$66="Media",'Mapa final'!$AA$66="Mayor"),CONCATENATE("R10C",'Mapa final'!$O$66),"")</f>
        <v/>
      </c>
      <c r="AE35" s="46" t="str">
        <f>IF(AND('Mapa final'!$Y$67="Media",'Mapa final'!$AA$67="Mayor"),CONCATENATE("R10C",'Mapa final'!$O$67),"")</f>
        <v/>
      </c>
      <c r="AF35" s="46" t="str">
        <f>IF(AND('Mapa final'!$Y$68="Media",'Mapa final'!$AA$68="Mayor"),CONCATENATE("R10C",'Mapa final'!$O$68),"")</f>
        <v/>
      </c>
      <c r="AG35" s="47" t="str">
        <f>IF(AND('Mapa final'!$Y$69="Media",'Mapa final'!$AA$69="Mayor"),CONCATENATE("R10C",'Mapa final'!$O$69),"")</f>
        <v/>
      </c>
      <c r="AH35" s="48" t="str">
        <f>IF(AND('Mapa final'!$Y$64="Media",'Mapa final'!$AA$64="Catastrófico"),CONCATENATE("R10C",'Mapa final'!$O$64),"")</f>
        <v/>
      </c>
      <c r="AI35" s="49" t="str">
        <f>IF(AND('Mapa final'!$Y$65="Media",'Mapa final'!$AA$65="Catastrófico"),CONCATENATE("R10C",'Mapa final'!$O$65),"")</f>
        <v/>
      </c>
      <c r="AJ35" s="49" t="str">
        <f>IF(AND('Mapa final'!$Y$66="Media",'Mapa final'!$AA$66="Catastrófico"),CONCATENATE("R10C",'Mapa final'!$O$66),"")</f>
        <v/>
      </c>
      <c r="AK35" s="49" t="str">
        <f>IF(AND('Mapa final'!$Y$67="Media",'Mapa final'!$AA$67="Catastrófico"),CONCATENATE("R10C",'Mapa final'!$O$67),"")</f>
        <v/>
      </c>
      <c r="AL35" s="49" t="str">
        <f>IF(AND('Mapa final'!$Y$68="Media",'Mapa final'!$AA$68="Catastrófico"),CONCATENATE("R10C",'Mapa final'!$O$68),"")</f>
        <v/>
      </c>
      <c r="AM35" s="50" t="str">
        <f>IF(AND('Mapa final'!$Y$69="Media",'Mapa final'!$AA$69="Catastrófico"),CONCATENATE("R10C",'Mapa final'!$O$69),"")</f>
        <v/>
      </c>
      <c r="AN35" s="70"/>
      <c r="AO35" s="434"/>
      <c r="AP35" s="435"/>
      <c r="AQ35" s="435"/>
      <c r="AR35" s="435"/>
      <c r="AS35" s="435"/>
      <c r="AT35" s="436"/>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row>
    <row r="36" spans="1:80" ht="15" customHeight="1" x14ac:dyDescent="0.25">
      <c r="A36" s="70"/>
      <c r="B36" s="349"/>
      <c r="C36" s="349"/>
      <c r="D36" s="350"/>
      <c r="E36" s="387" t="s">
        <v>114</v>
      </c>
      <c r="F36" s="388"/>
      <c r="G36" s="388"/>
      <c r="H36" s="388"/>
      <c r="I36" s="388"/>
      <c r="J36" s="60" t="str">
        <f>IF(AND('Mapa final'!$Y$10="Baja",'Mapa final'!$AA$10="Leve"),CONCATENATE("R1C",'Mapa final'!$O$10),"")</f>
        <v/>
      </c>
      <c r="K36" s="61" t="str">
        <f>IF(AND('Mapa final'!$Y$11="Baja",'Mapa final'!$AA$11="Leve"),CONCATENATE("R1C",'Mapa final'!$O$11),"")</f>
        <v/>
      </c>
      <c r="L36" s="61" t="str">
        <f>IF(AND('Mapa final'!$Y$12="Baja",'Mapa final'!$AA$12="Leve"),CONCATENATE("R1C",'Mapa final'!$O$12),"")</f>
        <v/>
      </c>
      <c r="M36" s="61" t="str">
        <f>IF(AND('Mapa final'!$Y$13="Baja",'Mapa final'!$AA$13="Leve"),CONCATENATE("R1C",'Mapa final'!$O$13),"")</f>
        <v/>
      </c>
      <c r="N36" s="61" t="str">
        <f>IF(AND('Mapa final'!$Y$14="Baja",'Mapa final'!$AA$14="Leve"),CONCATENATE("R1C",'Mapa final'!$O$14),"")</f>
        <v/>
      </c>
      <c r="O36" s="62" t="str">
        <f>IF(AND('Mapa final'!$Y$15="Baja",'Mapa final'!$AA$15="Leve"),CONCATENATE("R1C",'Mapa final'!$O$15),"")</f>
        <v/>
      </c>
      <c r="P36" s="51" t="str">
        <f>IF(AND('Mapa final'!$Y$10="Baja",'Mapa final'!$AA$10="Menor"),CONCATENATE("R1C",'Mapa final'!$O$10),"")</f>
        <v/>
      </c>
      <c r="Q36" s="52" t="str">
        <f>IF(AND('Mapa final'!$Y$11="Baja",'Mapa final'!$AA$11="Menor"),CONCATENATE("R1C",'Mapa final'!$O$11),"")</f>
        <v/>
      </c>
      <c r="R36" s="52" t="str">
        <f>IF(AND('Mapa final'!$Y$12="Baja",'Mapa final'!$AA$12="Menor"),CONCATENATE("R1C",'Mapa final'!$O$12),"")</f>
        <v/>
      </c>
      <c r="S36" s="52" t="str">
        <f>IF(AND('Mapa final'!$Y$13="Baja",'Mapa final'!$AA$13="Menor"),CONCATENATE("R1C",'Mapa final'!$O$13),"")</f>
        <v/>
      </c>
      <c r="T36" s="52" t="str">
        <f>IF(AND('Mapa final'!$Y$14="Baja",'Mapa final'!$AA$14="Menor"),CONCATENATE("R1C",'Mapa final'!$O$14),"")</f>
        <v/>
      </c>
      <c r="U36" s="53" t="str">
        <f>IF(AND('Mapa final'!$Y$15="Baja",'Mapa final'!$AA$15="Menor"),CONCATENATE("R1C",'Mapa final'!$O$15),"")</f>
        <v/>
      </c>
      <c r="V36" s="51" t="str">
        <f>IF(AND('Mapa final'!$Y$10="Baja",'Mapa final'!$AA$10="Moderado"),CONCATENATE("R1C",'Mapa final'!$O$10),"")</f>
        <v>R1C12</v>
      </c>
      <c r="W36" s="52" t="str">
        <f>IF(AND('Mapa final'!$Y$11="Baja",'Mapa final'!$AA$11="Moderado"),CONCATENATE("R1C",'Mapa final'!$O$11),"")</f>
        <v/>
      </c>
      <c r="X36" s="52" t="str">
        <f>IF(AND('Mapa final'!$Y$12="Baja",'Mapa final'!$AA$12="Moderado"),CONCATENATE("R1C",'Mapa final'!$O$12),"")</f>
        <v/>
      </c>
      <c r="Y36" s="52" t="str">
        <f>IF(AND('Mapa final'!$Y$13="Baja",'Mapa final'!$AA$13="Moderado"),CONCATENATE("R1C",'Mapa final'!$O$13),"")</f>
        <v/>
      </c>
      <c r="Z36" s="52" t="str">
        <f>IF(AND('Mapa final'!$Y$14="Baja",'Mapa final'!$AA$14="Moderado"),CONCATENATE("R1C",'Mapa final'!$O$14),"")</f>
        <v/>
      </c>
      <c r="AA36" s="53" t="str">
        <f>IF(AND('Mapa final'!$Y$15="Baja",'Mapa final'!$AA$15="Moderado"),CONCATENATE("R1C",'Mapa final'!$O$15),"")</f>
        <v/>
      </c>
      <c r="AB36" s="32" t="str">
        <f>IF(AND('Mapa final'!$Y$10="Baja",'Mapa final'!$AA$10="Mayor"),CONCATENATE("R1C",'Mapa final'!$O$10),"")</f>
        <v/>
      </c>
      <c r="AC36" s="33" t="str">
        <f>IF(AND('Mapa final'!$Y$11="Baja",'Mapa final'!$AA$11="Mayor"),CONCATENATE("R1C",'Mapa final'!$O$11),"")</f>
        <v/>
      </c>
      <c r="AD36" s="33" t="str">
        <f>IF(AND('Mapa final'!$Y$12="Baja",'Mapa final'!$AA$12="Mayor"),CONCATENATE("R1C",'Mapa final'!$O$12),"")</f>
        <v/>
      </c>
      <c r="AE36" s="33" t="str">
        <f>IF(AND('Mapa final'!$Y$13="Baja",'Mapa final'!$AA$13="Mayor"),CONCATENATE("R1C",'Mapa final'!$O$13),"")</f>
        <v/>
      </c>
      <c r="AF36" s="33" t="str">
        <f>IF(AND('Mapa final'!$Y$14="Baja",'Mapa final'!$AA$14="Mayor"),CONCATENATE("R1C",'Mapa final'!$O$14),"")</f>
        <v/>
      </c>
      <c r="AG36" s="34" t="str">
        <f>IF(AND('Mapa final'!$Y$15="Baja",'Mapa final'!$AA$15="Mayor"),CONCATENATE("R1C",'Mapa final'!$O$15),"")</f>
        <v/>
      </c>
      <c r="AH36" s="35" t="str">
        <f>IF(AND('Mapa final'!$Y$10="Baja",'Mapa final'!$AA$10="Catastrófico"),CONCATENATE("R1C",'Mapa final'!$O$10),"")</f>
        <v/>
      </c>
      <c r="AI36" s="36" t="str">
        <f>IF(AND('Mapa final'!$Y$11="Baja",'Mapa final'!$AA$11="Catastrófico"),CONCATENATE("R1C",'Mapa final'!$O$11),"")</f>
        <v/>
      </c>
      <c r="AJ36" s="36" t="str">
        <f>IF(AND('Mapa final'!$Y$12="Baja",'Mapa final'!$AA$12="Catastrófico"),CONCATENATE("R1C",'Mapa final'!$O$12),"")</f>
        <v/>
      </c>
      <c r="AK36" s="36" t="str">
        <f>IF(AND('Mapa final'!$Y$13="Baja",'Mapa final'!$AA$13="Catastrófico"),CONCATENATE("R1C",'Mapa final'!$O$13),"")</f>
        <v/>
      </c>
      <c r="AL36" s="36" t="str">
        <f>IF(AND('Mapa final'!$Y$14="Baja",'Mapa final'!$AA$14="Catastrófico"),CONCATENATE("R1C",'Mapa final'!$O$14),"")</f>
        <v/>
      </c>
      <c r="AM36" s="37" t="str">
        <f>IF(AND('Mapa final'!$Y$15="Baja",'Mapa final'!$AA$15="Catastrófico"),CONCATENATE("R1C",'Mapa final'!$O$15),"")</f>
        <v/>
      </c>
      <c r="AN36" s="70"/>
      <c r="AO36" s="419" t="s">
        <v>82</v>
      </c>
      <c r="AP36" s="420"/>
      <c r="AQ36" s="420"/>
      <c r="AR36" s="420"/>
      <c r="AS36" s="420"/>
      <c r="AT36" s="421"/>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row>
    <row r="37" spans="1:80" ht="15" customHeight="1" x14ac:dyDescent="0.25">
      <c r="A37" s="70"/>
      <c r="B37" s="349"/>
      <c r="C37" s="349"/>
      <c r="D37" s="350"/>
      <c r="E37" s="406"/>
      <c r="F37" s="407"/>
      <c r="G37" s="407"/>
      <c r="H37" s="407"/>
      <c r="I37" s="407"/>
      <c r="J37" s="63" t="str">
        <f>IF(AND('Mapa final'!$Y$16="Baja",'Mapa final'!$AA$16="Leve"),CONCATENATE("R2C",'Mapa final'!$O$16),"")</f>
        <v/>
      </c>
      <c r="K37" s="64" t="str">
        <f>IF(AND('Mapa final'!$Y$17="Baja",'Mapa final'!$AA$17="Leve"),CONCATENATE("R2C",'Mapa final'!$O$17),"")</f>
        <v/>
      </c>
      <c r="L37" s="64" t="str">
        <f>IF(AND('Mapa final'!$Y$18="Baja",'Mapa final'!$AA$18="Leve"),CONCATENATE("R2C",'Mapa final'!$O$18),"")</f>
        <v/>
      </c>
      <c r="M37" s="64" t="str">
        <f>IF(AND('Mapa final'!$Y$19="Baja",'Mapa final'!$AA$19="Leve"),CONCATENATE("R2C",'Mapa final'!$O$19),"")</f>
        <v/>
      </c>
      <c r="N37" s="64" t="str">
        <f>IF(AND('Mapa final'!$Y$20="Baja",'Mapa final'!$AA$20="Leve"),CONCATENATE("R2C",'Mapa final'!$O$20),"")</f>
        <v/>
      </c>
      <c r="O37" s="65" t="str">
        <f>IF(AND('Mapa final'!$Y$21="Baja",'Mapa final'!$AA$21="Leve"),CONCATENATE("R2C",'Mapa final'!$O$21),"")</f>
        <v/>
      </c>
      <c r="P37" s="54" t="str">
        <f>IF(AND('Mapa final'!$Y$16="Baja",'Mapa final'!$AA$16="Menor"),CONCATENATE("R2C",'Mapa final'!$O$16),"")</f>
        <v/>
      </c>
      <c r="Q37" s="55" t="str">
        <f>IF(AND('Mapa final'!$Y$17="Baja",'Mapa final'!$AA$17="Menor"),CONCATENATE("R2C",'Mapa final'!$O$17),"")</f>
        <v/>
      </c>
      <c r="R37" s="55" t="str">
        <f>IF(AND('Mapa final'!$Y$18="Baja",'Mapa final'!$AA$18="Menor"),CONCATENATE("R2C",'Mapa final'!$O$18),"")</f>
        <v/>
      </c>
      <c r="S37" s="55" t="str">
        <f>IF(AND('Mapa final'!$Y$19="Baja",'Mapa final'!$AA$19="Menor"),CONCATENATE("R2C",'Mapa final'!$O$19),"")</f>
        <v/>
      </c>
      <c r="T37" s="55" t="str">
        <f>IF(AND('Mapa final'!$Y$20="Baja",'Mapa final'!$AA$20="Menor"),CONCATENATE("R2C",'Mapa final'!$O$20),"")</f>
        <v/>
      </c>
      <c r="U37" s="56" t="str">
        <f>IF(AND('Mapa final'!$Y$21="Baja",'Mapa final'!$AA$21="Menor"),CONCATENATE("R2C",'Mapa final'!$O$21),"")</f>
        <v/>
      </c>
      <c r="V37" s="54" t="str">
        <f>IF(AND('Mapa final'!$Y$16="Baja",'Mapa final'!$AA$16="Moderado"),CONCATENATE("R2C",'Mapa final'!$O$16),"")</f>
        <v/>
      </c>
      <c r="W37" s="55" t="str">
        <f>IF(AND('Mapa final'!$Y$17="Baja",'Mapa final'!$AA$17="Moderado"),CONCATENATE("R2C",'Mapa final'!$O$17),"")</f>
        <v/>
      </c>
      <c r="X37" s="55" t="str">
        <f>IF(AND('Mapa final'!$Y$18="Baja",'Mapa final'!$AA$18="Moderado"),CONCATENATE("R2C",'Mapa final'!$O$18),"")</f>
        <v/>
      </c>
      <c r="Y37" s="55" t="str">
        <f>IF(AND('Mapa final'!$Y$19="Baja",'Mapa final'!$AA$19="Moderado"),CONCATENATE("R2C",'Mapa final'!$O$19),"")</f>
        <v/>
      </c>
      <c r="Z37" s="55" t="str">
        <f>IF(AND('Mapa final'!$Y$20="Baja",'Mapa final'!$AA$20="Moderado"),CONCATENATE("R2C",'Mapa final'!$O$20),"")</f>
        <v/>
      </c>
      <c r="AA37" s="56" t="str">
        <f>IF(AND('Mapa final'!$Y$21="Baja",'Mapa final'!$AA$21="Moderado"),CONCATENATE("R2C",'Mapa final'!$O$21),"")</f>
        <v/>
      </c>
      <c r="AB37" s="38" t="str">
        <f>IF(AND('Mapa final'!$Y$16="Baja",'Mapa final'!$AA$16="Mayor"),CONCATENATE("R2C",'Mapa final'!$O$16),"")</f>
        <v>R2C13</v>
      </c>
      <c r="AC37" s="39" t="str">
        <f>IF(AND('Mapa final'!$Y$17="Baja",'Mapa final'!$AA$17="Mayor"),CONCATENATE("R2C",'Mapa final'!$O$17),"")</f>
        <v/>
      </c>
      <c r="AD37" s="39" t="str">
        <f>IF(AND('Mapa final'!$Y$18="Baja",'Mapa final'!$AA$18="Mayor"),CONCATENATE("R2C",'Mapa final'!$O$18),"")</f>
        <v/>
      </c>
      <c r="AE37" s="39" t="str">
        <f>IF(AND('Mapa final'!$Y$19="Baja",'Mapa final'!$AA$19="Mayor"),CONCATENATE("R2C",'Mapa final'!$O$19),"")</f>
        <v/>
      </c>
      <c r="AF37" s="39" t="str">
        <f>IF(AND('Mapa final'!$Y$20="Baja",'Mapa final'!$AA$20="Mayor"),CONCATENATE("R2C",'Mapa final'!$O$20),"")</f>
        <v/>
      </c>
      <c r="AG37" s="40" t="str">
        <f>IF(AND('Mapa final'!$Y$21="Baja",'Mapa final'!$AA$21="Mayor"),CONCATENATE("R2C",'Mapa final'!$O$21),"")</f>
        <v/>
      </c>
      <c r="AH37" s="41" t="str">
        <f>IF(AND('Mapa final'!$Y$16="Baja",'Mapa final'!$AA$16="Catastrófico"),CONCATENATE("R2C",'Mapa final'!$O$16),"")</f>
        <v/>
      </c>
      <c r="AI37" s="42" t="str">
        <f>IF(AND('Mapa final'!$Y$17="Baja",'Mapa final'!$AA$17="Catastrófico"),CONCATENATE("R2C",'Mapa final'!$O$17),"")</f>
        <v/>
      </c>
      <c r="AJ37" s="42" t="str">
        <f>IF(AND('Mapa final'!$Y$18="Baja",'Mapa final'!$AA$18="Catastrófico"),CONCATENATE("R2C",'Mapa final'!$O$18),"")</f>
        <v/>
      </c>
      <c r="AK37" s="42" t="str">
        <f>IF(AND('Mapa final'!$Y$19="Baja",'Mapa final'!$AA$19="Catastrófico"),CONCATENATE("R2C",'Mapa final'!$O$19),"")</f>
        <v/>
      </c>
      <c r="AL37" s="42" t="str">
        <f>IF(AND('Mapa final'!$Y$20="Baja",'Mapa final'!$AA$20="Catastrófico"),CONCATENATE("R2C",'Mapa final'!$O$20),"")</f>
        <v/>
      </c>
      <c r="AM37" s="43" t="str">
        <f>IF(AND('Mapa final'!$Y$21="Baja",'Mapa final'!$AA$21="Catastrófico"),CONCATENATE("R2C",'Mapa final'!$O$21),"")</f>
        <v/>
      </c>
      <c r="AN37" s="70"/>
      <c r="AO37" s="422"/>
      <c r="AP37" s="423"/>
      <c r="AQ37" s="423"/>
      <c r="AR37" s="423"/>
      <c r="AS37" s="423"/>
      <c r="AT37" s="424"/>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row>
    <row r="38" spans="1:80" ht="15" customHeight="1" x14ac:dyDescent="0.25">
      <c r="A38" s="70"/>
      <c r="B38" s="349"/>
      <c r="C38" s="349"/>
      <c r="D38" s="350"/>
      <c r="E38" s="390"/>
      <c r="F38" s="391"/>
      <c r="G38" s="391"/>
      <c r="H38" s="391"/>
      <c r="I38" s="407"/>
      <c r="J38" s="63" t="str">
        <f>IF(AND('Mapa final'!$Y$22="Baja",'Mapa final'!$AA$22="Leve"),CONCATENATE("R3C",'Mapa final'!$O$22),"")</f>
        <v/>
      </c>
      <c r="K38" s="64" t="str">
        <f>IF(AND('Mapa final'!$Y$23="Baja",'Mapa final'!$AA$23="Leve"),CONCATENATE("R3C",'Mapa final'!$O$23),"")</f>
        <v/>
      </c>
      <c r="L38" s="64" t="str">
        <f>IF(AND('Mapa final'!$Y$24="Baja",'Mapa final'!$AA$24="Leve"),CONCATENATE("R3C",'Mapa final'!$O$24),"")</f>
        <v/>
      </c>
      <c r="M38" s="64" t="str">
        <f>IF(AND('Mapa final'!$Y$25="Baja",'Mapa final'!$AA$25="Leve"),CONCATENATE("R3C",'Mapa final'!$O$25),"")</f>
        <v/>
      </c>
      <c r="N38" s="64" t="str">
        <f>IF(AND('Mapa final'!$Y$26="Baja",'Mapa final'!$AA$26="Leve"),CONCATENATE("R3C",'Mapa final'!$O$26),"")</f>
        <v/>
      </c>
      <c r="O38" s="65" t="str">
        <f>IF(AND('Mapa final'!$Y$27="Baja",'Mapa final'!$AA$27="Leve"),CONCATENATE("R3C",'Mapa final'!$O$27),"")</f>
        <v/>
      </c>
      <c r="P38" s="54" t="str">
        <f>IF(AND('Mapa final'!$Y$22="Baja",'Mapa final'!$AA$22="Menor"),CONCATENATE("R3C",'Mapa final'!$O$22),"")</f>
        <v/>
      </c>
      <c r="Q38" s="55" t="str">
        <f>IF(AND('Mapa final'!$Y$23="Baja",'Mapa final'!$AA$23="Menor"),CONCATENATE("R3C",'Mapa final'!$O$23),"")</f>
        <v/>
      </c>
      <c r="R38" s="55" t="str">
        <f>IF(AND('Mapa final'!$Y$24="Baja",'Mapa final'!$AA$24="Menor"),CONCATENATE("R3C",'Mapa final'!$O$24),"")</f>
        <v/>
      </c>
      <c r="S38" s="55" t="str">
        <f>IF(AND('Mapa final'!$Y$25="Baja",'Mapa final'!$AA$25="Menor"),CONCATENATE("R3C",'Mapa final'!$O$25),"")</f>
        <v/>
      </c>
      <c r="T38" s="55" t="str">
        <f>IF(AND('Mapa final'!$Y$26="Baja",'Mapa final'!$AA$26="Menor"),CONCATENATE("R3C",'Mapa final'!$O$26),"")</f>
        <v/>
      </c>
      <c r="U38" s="56" t="str">
        <f>IF(AND('Mapa final'!$Y$27="Baja",'Mapa final'!$AA$27="Menor"),CONCATENATE("R3C",'Mapa final'!$O$27),"")</f>
        <v/>
      </c>
      <c r="V38" s="54" t="str">
        <f>IF(AND('Mapa final'!$Y$22="Baja",'Mapa final'!$AA$22="Moderado"),CONCATENATE("R3C",'Mapa final'!$O$22),"")</f>
        <v/>
      </c>
      <c r="W38" s="55" t="str">
        <f>IF(AND('Mapa final'!$Y$23="Baja",'Mapa final'!$AA$23="Moderado"),CONCATENATE("R3C",'Mapa final'!$O$23),"")</f>
        <v/>
      </c>
      <c r="X38" s="55" t="str">
        <f>IF(AND('Mapa final'!$Y$24="Baja",'Mapa final'!$AA$24="Moderado"),CONCATENATE("R3C",'Mapa final'!$O$24),"")</f>
        <v/>
      </c>
      <c r="Y38" s="55" t="str">
        <f>IF(AND('Mapa final'!$Y$25="Baja",'Mapa final'!$AA$25="Moderado"),CONCATENATE("R3C",'Mapa final'!$O$25),"")</f>
        <v/>
      </c>
      <c r="Z38" s="55" t="str">
        <f>IF(AND('Mapa final'!$Y$26="Baja",'Mapa final'!$AA$26="Moderado"),CONCATENATE("R3C",'Mapa final'!$O$26),"")</f>
        <v/>
      </c>
      <c r="AA38" s="56" t="str">
        <f>IF(AND('Mapa final'!$Y$27="Baja",'Mapa final'!$AA$27="Moderado"),CONCATENATE("R3C",'Mapa final'!$O$27),"")</f>
        <v/>
      </c>
      <c r="AB38" s="38" t="str">
        <f>IF(AND('Mapa final'!$Y$22="Baja",'Mapa final'!$AA$22="Mayor"),CONCATENATE("R3C",'Mapa final'!$O$22),"")</f>
        <v/>
      </c>
      <c r="AC38" s="39" t="str">
        <f>IF(AND('Mapa final'!$Y$23="Baja",'Mapa final'!$AA$23="Mayor"),CONCATENATE("R3C",'Mapa final'!$O$23),"")</f>
        <v/>
      </c>
      <c r="AD38" s="39" t="str">
        <f>IF(AND('Mapa final'!$Y$24="Baja",'Mapa final'!$AA$24="Mayor"),CONCATENATE("R3C",'Mapa final'!$O$24),"")</f>
        <v/>
      </c>
      <c r="AE38" s="39" t="str">
        <f>IF(AND('Mapa final'!$Y$25="Baja",'Mapa final'!$AA$25="Mayor"),CONCATENATE("R3C",'Mapa final'!$O$25),"")</f>
        <v/>
      </c>
      <c r="AF38" s="39" t="str">
        <f>IF(AND('Mapa final'!$Y$26="Baja",'Mapa final'!$AA$26="Mayor"),CONCATENATE("R3C",'Mapa final'!$O$26),"")</f>
        <v/>
      </c>
      <c r="AG38" s="40" t="str">
        <f>IF(AND('Mapa final'!$Y$27="Baja",'Mapa final'!$AA$27="Mayor"),CONCATENATE("R3C",'Mapa final'!$O$27),"")</f>
        <v/>
      </c>
      <c r="AH38" s="41" t="str">
        <f>IF(AND('Mapa final'!$Y$22="Baja",'Mapa final'!$AA$22="Catastrófico"),CONCATENATE("R3C",'Mapa final'!$O$22),"")</f>
        <v/>
      </c>
      <c r="AI38" s="42" t="str">
        <f>IF(AND('Mapa final'!$Y$23="Baja",'Mapa final'!$AA$23="Catastrófico"),CONCATENATE("R3C",'Mapa final'!$O$23),"")</f>
        <v/>
      </c>
      <c r="AJ38" s="42" t="str">
        <f>IF(AND('Mapa final'!$Y$24="Baja",'Mapa final'!$AA$24="Catastrófico"),CONCATENATE("R3C",'Mapa final'!$O$24),"")</f>
        <v/>
      </c>
      <c r="AK38" s="42" t="str">
        <f>IF(AND('Mapa final'!$Y$25="Baja",'Mapa final'!$AA$25="Catastrófico"),CONCATENATE("R3C",'Mapa final'!$O$25),"")</f>
        <v/>
      </c>
      <c r="AL38" s="42" t="str">
        <f>IF(AND('Mapa final'!$Y$26="Baja",'Mapa final'!$AA$26="Catastrófico"),CONCATENATE("R3C",'Mapa final'!$O$26),"")</f>
        <v/>
      </c>
      <c r="AM38" s="43" t="str">
        <f>IF(AND('Mapa final'!$Y$27="Baja",'Mapa final'!$AA$27="Catastrófico"),CONCATENATE("R3C",'Mapa final'!$O$27),"")</f>
        <v/>
      </c>
      <c r="AN38" s="70"/>
      <c r="AO38" s="422"/>
      <c r="AP38" s="423"/>
      <c r="AQ38" s="423"/>
      <c r="AR38" s="423"/>
      <c r="AS38" s="423"/>
      <c r="AT38" s="424"/>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row>
    <row r="39" spans="1:80" ht="15" customHeight="1" x14ac:dyDescent="0.25">
      <c r="A39" s="70"/>
      <c r="B39" s="349"/>
      <c r="C39" s="349"/>
      <c r="D39" s="350"/>
      <c r="E39" s="390"/>
      <c r="F39" s="391"/>
      <c r="G39" s="391"/>
      <c r="H39" s="391"/>
      <c r="I39" s="407"/>
      <c r="J39" s="63" t="str">
        <f>IF(AND('Mapa final'!$Y$28="Baja",'Mapa final'!$AA$28="Leve"),CONCATENATE("R4C",'Mapa final'!$O$28),"")</f>
        <v/>
      </c>
      <c r="K39" s="64" t="str">
        <f>IF(AND('Mapa final'!$Y$29="Baja",'Mapa final'!$AA$29="Leve"),CONCATENATE("R4C",'Mapa final'!$O$29),"")</f>
        <v/>
      </c>
      <c r="L39" s="64" t="str">
        <f>IF(AND('Mapa final'!$Y$30="Baja",'Mapa final'!$AA$30="Leve"),CONCATENATE("R4C",'Mapa final'!$O$30),"")</f>
        <v/>
      </c>
      <c r="M39" s="64" t="str">
        <f>IF(AND('Mapa final'!$Y$31="Baja",'Mapa final'!$AA$31="Leve"),CONCATENATE("R4C",'Mapa final'!$O$31),"")</f>
        <v/>
      </c>
      <c r="N39" s="64" t="str">
        <f>IF(AND('Mapa final'!$Y$32="Baja",'Mapa final'!$AA$32="Leve"),CONCATENATE("R4C",'Mapa final'!$O$32),"")</f>
        <v/>
      </c>
      <c r="O39" s="65" t="str">
        <f>IF(AND('Mapa final'!$Y$33="Baja",'Mapa final'!$AA$33="Leve"),CONCATENATE("R4C",'Mapa final'!$O$33),"")</f>
        <v/>
      </c>
      <c r="P39" s="54" t="str">
        <f>IF(AND('Mapa final'!$Y$28="Baja",'Mapa final'!$AA$28="Menor"),CONCATENATE("R4C",'Mapa final'!$O$28),"")</f>
        <v>R4C15</v>
      </c>
      <c r="Q39" s="55" t="str">
        <f>IF(AND('Mapa final'!$Y$29="Baja",'Mapa final'!$AA$29="Menor"),CONCATENATE("R4C",'Mapa final'!$O$29),"")</f>
        <v/>
      </c>
      <c r="R39" s="55" t="str">
        <f>IF(AND('Mapa final'!$Y$30="Baja",'Mapa final'!$AA$30="Menor"),CONCATENATE("R4C",'Mapa final'!$O$30),"")</f>
        <v/>
      </c>
      <c r="S39" s="55" t="str">
        <f>IF(AND('Mapa final'!$Y$31="Baja",'Mapa final'!$AA$31="Menor"),CONCATENATE("R4C",'Mapa final'!$O$31),"")</f>
        <v/>
      </c>
      <c r="T39" s="55" t="str">
        <f>IF(AND('Mapa final'!$Y$32="Baja",'Mapa final'!$AA$32="Menor"),CONCATENATE("R4C",'Mapa final'!$O$32),"")</f>
        <v/>
      </c>
      <c r="U39" s="56" t="str">
        <f>IF(AND('Mapa final'!$Y$33="Baja",'Mapa final'!$AA$33="Menor"),CONCATENATE("R4C",'Mapa final'!$O$33),"")</f>
        <v/>
      </c>
      <c r="V39" s="54" t="str">
        <f>IF(AND('Mapa final'!$Y$28="Baja",'Mapa final'!$AA$28="Moderado"),CONCATENATE("R4C",'Mapa final'!$O$28),"")</f>
        <v/>
      </c>
      <c r="W39" s="55" t="str">
        <f>IF(AND('Mapa final'!$Y$29="Baja",'Mapa final'!$AA$29="Moderado"),CONCATENATE("R4C",'Mapa final'!$O$29),"")</f>
        <v/>
      </c>
      <c r="X39" s="55" t="str">
        <f>IF(AND('Mapa final'!$Y$30="Baja",'Mapa final'!$AA$30="Moderado"),CONCATENATE("R4C",'Mapa final'!$O$30),"")</f>
        <v/>
      </c>
      <c r="Y39" s="55" t="str">
        <f>IF(AND('Mapa final'!$Y$31="Baja",'Mapa final'!$AA$31="Moderado"),CONCATENATE("R4C",'Mapa final'!$O$31),"")</f>
        <v/>
      </c>
      <c r="Z39" s="55" t="str">
        <f>IF(AND('Mapa final'!$Y$32="Baja",'Mapa final'!$AA$32="Moderado"),CONCATENATE("R4C",'Mapa final'!$O$32),"")</f>
        <v/>
      </c>
      <c r="AA39" s="56" t="str">
        <f>IF(AND('Mapa final'!$Y$33="Baja",'Mapa final'!$AA$33="Moderado"),CONCATENATE("R4C",'Mapa final'!$O$33),"")</f>
        <v/>
      </c>
      <c r="AB39" s="38" t="str">
        <f>IF(AND('Mapa final'!$Y$28="Baja",'Mapa final'!$AA$28="Mayor"),CONCATENATE("R4C",'Mapa final'!$O$28),"")</f>
        <v/>
      </c>
      <c r="AC39" s="39" t="str">
        <f>IF(AND('Mapa final'!$Y$29="Baja",'Mapa final'!$AA$29="Mayor"),CONCATENATE("R4C",'Mapa final'!$O$29),"")</f>
        <v/>
      </c>
      <c r="AD39" s="39" t="str">
        <f>IF(AND('Mapa final'!$Y$30="Baja",'Mapa final'!$AA$30="Mayor"),CONCATENATE("R4C",'Mapa final'!$O$30),"")</f>
        <v/>
      </c>
      <c r="AE39" s="39" t="str">
        <f>IF(AND('Mapa final'!$Y$31="Baja",'Mapa final'!$AA$31="Mayor"),CONCATENATE("R4C",'Mapa final'!$O$31),"")</f>
        <v/>
      </c>
      <c r="AF39" s="39" t="str">
        <f>IF(AND('Mapa final'!$Y$32="Baja",'Mapa final'!$AA$32="Mayor"),CONCATENATE("R4C",'Mapa final'!$O$32),"")</f>
        <v/>
      </c>
      <c r="AG39" s="40" t="str">
        <f>IF(AND('Mapa final'!$Y$33="Baja",'Mapa final'!$AA$33="Mayor"),CONCATENATE("R4C",'Mapa final'!$O$33),"")</f>
        <v/>
      </c>
      <c r="AH39" s="41" t="str">
        <f>IF(AND('Mapa final'!$Y$28="Baja",'Mapa final'!$AA$28="Catastrófico"),CONCATENATE("R4C",'Mapa final'!$O$28),"")</f>
        <v/>
      </c>
      <c r="AI39" s="42" t="str">
        <f>IF(AND('Mapa final'!$Y$29="Baja",'Mapa final'!$AA$29="Catastrófico"),CONCATENATE("R4C",'Mapa final'!$O$29),"")</f>
        <v/>
      </c>
      <c r="AJ39" s="42" t="str">
        <f>IF(AND('Mapa final'!$Y$30="Baja",'Mapa final'!$AA$30="Catastrófico"),CONCATENATE("R4C",'Mapa final'!$O$30),"")</f>
        <v/>
      </c>
      <c r="AK39" s="42" t="str">
        <f>IF(AND('Mapa final'!$Y$31="Baja",'Mapa final'!$AA$31="Catastrófico"),CONCATENATE("R4C",'Mapa final'!$O$31),"")</f>
        <v/>
      </c>
      <c r="AL39" s="42" t="str">
        <f>IF(AND('Mapa final'!$Y$32="Baja",'Mapa final'!$AA$32="Catastrófico"),CONCATENATE("R4C",'Mapa final'!$O$32),"")</f>
        <v/>
      </c>
      <c r="AM39" s="43" t="str">
        <f>IF(AND('Mapa final'!$Y$33="Baja",'Mapa final'!$AA$33="Catastrófico"),CONCATENATE("R4C",'Mapa final'!$O$33),"")</f>
        <v/>
      </c>
      <c r="AN39" s="70"/>
      <c r="AO39" s="422"/>
      <c r="AP39" s="423"/>
      <c r="AQ39" s="423"/>
      <c r="AR39" s="423"/>
      <c r="AS39" s="423"/>
      <c r="AT39" s="424"/>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row>
    <row r="40" spans="1:80" ht="15" customHeight="1" x14ac:dyDescent="0.25">
      <c r="A40" s="70"/>
      <c r="B40" s="349"/>
      <c r="C40" s="349"/>
      <c r="D40" s="350"/>
      <c r="E40" s="390"/>
      <c r="F40" s="391"/>
      <c r="G40" s="391"/>
      <c r="H40" s="391"/>
      <c r="I40" s="407"/>
      <c r="J40" s="63" t="str">
        <f>IF(AND('Mapa final'!$Y$34="Baja",'Mapa final'!$AA$34="Leve"),CONCATENATE("R5C",'Mapa final'!$O$34),"")</f>
        <v/>
      </c>
      <c r="K40" s="64" t="str">
        <f>IF(AND('Mapa final'!$Y$35="Baja",'Mapa final'!$AA$35="Leve"),CONCATENATE("R5C",'Mapa final'!$O$35),"")</f>
        <v/>
      </c>
      <c r="L40" s="64" t="str">
        <f>IF(AND('Mapa final'!$Y$36="Baja",'Mapa final'!$AA$36="Leve"),CONCATENATE("R5C",'Mapa final'!$O$36),"")</f>
        <v/>
      </c>
      <c r="M40" s="64" t="str">
        <f>IF(AND('Mapa final'!$Y$37="Baja",'Mapa final'!$AA$37="Leve"),CONCATENATE("R5C",'Mapa final'!$O$37),"")</f>
        <v/>
      </c>
      <c r="N40" s="64" t="str">
        <f>IF(AND('Mapa final'!$Y$38="Baja",'Mapa final'!$AA$38="Leve"),CONCATENATE("R5C",'Mapa final'!$O$38),"")</f>
        <v/>
      </c>
      <c r="O40" s="65" t="str">
        <f>IF(AND('Mapa final'!$Y$39="Baja",'Mapa final'!$AA$39="Leve"),CONCATENATE("R5C",'Mapa final'!$O$39),"")</f>
        <v/>
      </c>
      <c r="P40" s="54" t="str">
        <f>IF(AND('Mapa final'!$Y$34="Baja",'Mapa final'!$AA$34="Menor"),CONCATENATE("R5C",'Mapa final'!$O$34),"")</f>
        <v>R5C16</v>
      </c>
      <c r="Q40" s="55" t="str">
        <f>IF(AND('Mapa final'!$Y$35="Baja",'Mapa final'!$AA$35="Menor"),CONCATENATE("R5C",'Mapa final'!$O$35),"")</f>
        <v/>
      </c>
      <c r="R40" s="55" t="str">
        <f>IF(AND('Mapa final'!$Y$36="Baja",'Mapa final'!$AA$36="Menor"),CONCATENATE("R5C",'Mapa final'!$O$36),"")</f>
        <v/>
      </c>
      <c r="S40" s="55" t="str">
        <f>IF(AND('Mapa final'!$Y$37="Baja",'Mapa final'!$AA$37="Menor"),CONCATENATE("R5C",'Mapa final'!$O$37),"")</f>
        <v/>
      </c>
      <c r="T40" s="55" t="str">
        <f>IF(AND('Mapa final'!$Y$38="Baja",'Mapa final'!$AA$38="Menor"),CONCATENATE("R5C",'Mapa final'!$O$38),"")</f>
        <v/>
      </c>
      <c r="U40" s="56" t="str">
        <f>IF(AND('Mapa final'!$Y$39="Baja",'Mapa final'!$AA$39="Menor"),CONCATENATE("R5C",'Mapa final'!$O$39),"")</f>
        <v/>
      </c>
      <c r="V40" s="54" t="str">
        <f>IF(AND('Mapa final'!$Y$34="Baja",'Mapa final'!$AA$34="Moderado"),CONCATENATE("R5C",'Mapa final'!$O$34),"")</f>
        <v/>
      </c>
      <c r="W40" s="55" t="str">
        <f>IF(AND('Mapa final'!$Y$35="Baja",'Mapa final'!$AA$35="Moderado"),CONCATENATE("R5C",'Mapa final'!$O$35),"")</f>
        <v/>
      </c>
      <c r="X40" s="55" t="str">
        <f>IF(AND('Mapa final'!$Y$36="Baja",'Mapa final'!$AA$36="Moderado"),CONCATENATE("R5C",'Mapa final'!$O$36),"")</f>
        <v/>
      </c>
      <c r="Y40" s="55" t="str">
        <f>IF(AND('Mapa final'!$Y$37="Baja",'Mapa final'!$AA$37="Moderado"),CONCATENATE("R5C",'Mapa final'!$O$37),"")</f>
        <v/>
      </c>
      <c r="Z40" s="55" t="str">
        <f>IF(AND('Mapa final'!$Y$38="Baja",'Mapa final'!$AA$38="Moderado"),CONCATENATE("R5C",'Mapa final'!$O$38),"")</f>
        <v/>
      </c>
      <c r="AA40" s="56" t="str">
        <f>IF(AND('Mapa final'!$Y$39="Baja",'Mapa final'!$AA$39="Moderado"),CONCATENATE("R5C",'Mapa final'!$O$39),"")</f>
        <v/>
      </c>
      <c r="AB40" s="38" t="str">
        <f>IF(AND('Mapa final'!$Y$34="Baja",'Mapa final'!$AA$34="Mayor"),CONCATENATE("R5C",'Mapa final'!$O$34),"")</f>
        <v/>
      </c>
      <c r="AC40" s="39" t="str">
        <f>IF(AND('Mapa final'!$Y$35="Baja",'Mapa final'!$AA$35="Mayor"),CONCATENATE("R5C",'Mapa final'!$O$35),"")</f>
        <v/>
      </c>
      <c r="AD40" s="44" t="str">
        <f>IF(AND('Mapa final'!$Y$36="Baja",'Mapa final'!$AA$36="Mayor"),CONCATENATE("R5C",'Mapa final'!$O$36),"")</f>
        <v/>
      </c>
      <c r="AE40" s="44" t="str">
        <f>IF(AND('Mapa final'!$Y$37="Baja",'Mapa final'!$AA$37="Mayor"),CONCATENATE("R5C",'Mapa final'!$O$37),"")</f>
        <v/>
      </c>
      <c r="AF40" s="44" t="str">
        <f>IF(AND('Mapa final'!$Y$38="Baja",'Mapa final'!$AA$38="Mayor"),CONCATENATE("R5C",'Mapa final'!$O$38),"")</f>
        <v/>
      </c>
      <c r="AG40" s="40" t="str">
        <f>IF(AND('Mapa final'!$Y$39="Baja",'Mapa final'!$AA$39="Mayor"),CONCATENATE("R5C",'Mapa final'!$O$39),"")</f>
        <v/>
      </c>
      <c r="AH40" s="41" t="str">
        <f>IF(AND('Mapa final'!$Y$34="Baja",'Mapa final'!$AA$34="Catastrófico"),CONCATENATE("R5C",'Mapa final'!$O$34),"")</f>
        <v/>
      </c>
      <c r="AI40" s="42" t="str">
        <f>IF(AND('Mapa final'!$Y$35="Baja",'Mapa final'!$AA$35="Catastrófico"),CONCATENATE("R5C",'Mapa final'!$O$35),"")</f>
        <v/>
      </c>
      <c r="AJ40" s="42" t="str">
        <f>IF(AND('Mapa final'!$Y$36="Baja",'Mapa final'!$AA$36="Catastrófico"),CONCATENATE("R5C",'Mapa final'!$O$36),"")</f>
        <v/>
      </c>
      <c r="AK40" s="42" t="str">
        <f>IF(AND('Mapa final'!$Y$37="Baja",'Mapa final'!$AA$37="Catastrófico"),CONCATENATE("R5C",'Mapa final'!$O$37),"")</f>
        <v/>
      </c>
      <c r="AL40" s="42" t="str">
        <f>IF(AND('Mapa final'!$Y$38="Baja",'Mapa final'!$AA$38="Catastrófico"),CONCATENATE("R5C",'Mapa final'!$O$38),"")</f>
        <v/>
      </c>
      <c r="AM40" s="43" t="str">
        <f>IF(AND('Mapa final'!$Y$39="Baja",'Mapa final'!$AA$39="Catastrófico"),CONCATENATE("R5C",'Mapa final'!$O$39),"")</f>
        <v/>
      </c>
      <c r="AN40" s="70"/>
      <c r="AO40" s="422"/>
      <c r="AP40" s="423"/>
      <c r="AQ40" s="423"/>
      <c r="AR40" s="423"/>
      <c r="AS40" s="423"/>
      <c r="AT40" s="424"/>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row>
    <row r="41" spans="1:80" ht="15" customHeight="1" x14ac:dyDescent="0.25">
      <c r="A41" s="70"/>
      <c r="B41" s="349"/>
      <c r="C41" s="349"/>
      <c r="D41" s="350"/>
      <c r="E41" s="390"/>
      <c r="F41" s="391"/>
      <c r="G41" s="391"/>
      <c r="H41" s="391"/>
      <c r="I41" s="407"/>
      <c r="J41" s="63" t="str">
        <f>IF(AND('Mapa final'!$Y$40="Baja",'Mapa final'!$AA$40="Leve"),CONCATENATE("R6C",'Mapa final'!$O$40),"")</f>
        <v/>
      </c>
      <c r="K41" s="64" t="str">
        <f>IF(AND('Mapa final'!$Y$41="Baja",'Mapa final'!$AA$41="Leve"),CONCATENATE("R6C",'Mapa final'!$O$41),"")</f>
        <v/>
      </c>
      <c r="L41" s="64" t="str">
        <f>IF(AND('Mapa final'!$Y$42="Baja",'Mapa final'!$AA$42="Leve"),CONCATENATE("R6C",'Mapa final'!$O$42),"")</f>
        <v/>
      </c>
      <c r="M41" s="64" t="str">
        <f>IF(AND('Mapa final'!$Y$43="Baja",'Mapa final'!$AA$43="Leve"),CONCATENATE("R6C",'Mapa final'!$O$43),"")</f>
        <v/>
      </c>
      <c r="N41" s="64" t="str">
        <f>IF(AND('Mapa final'!$Y$44="Baja",'Mapa final'!$AA$44="Leve"),CONCATENATE("R6C",'Mapa final'!$O$44),"")</f>
        <v/>
      </c>
      <c r="O41" s="65" t="str">
        <f>IF(AND('Mapa final'!$Y$45="Baja",'Mapa final'!$AA$45="Leve"),CONCATENATE("R6C",'Mapa final'!$O$45),"")</f>
        <v/>
      </c>
      <c r="P41" s="54" t="str">
        <f>IF(AND('Mapa final'!$Y$40="Baja",'Mapa final'!$AA$40="Menor"),CONCATENATE("R6C",'Mapa final'!$O$40),"")</f>
        <v/>
      </c>
      <c r="Q41" s="55" t="str">
        <f>IF(AND('Mapa final'!$Y$41="Baja",'Mapa final'!$AA$41="Menor"),CONCATENATE("R6C",'Mapa final'!$O$41),"")</f>
        <v/>
      </c>
      <c r="R41" s="55" t="str">
        <f>IF(AND('Mapa final'!$Y$42="Baja",'Mapa final'!$AA$42="Menor"),CONCATENATE("R6C",'Mapa final'!$O$42),"")</f>
        <v/>
      </c>
      <c r="S41" s="55" t="str">
        <f>IF(AND('Mapa final'!$Y$43="Baja",'Mapa final'!$AA$43="Menor"),CONCATENATE("R6C",'Mapa final'!$O$43),"")</f>
        <v/>
      </c>
      <c r="T41" s="55" t="str">
        <f>IF(AND('Mapa final'!$Y$44="Baja",'Mapa final'!$AA$44="Menor"),CONCATENATE("R6C",'Mapa final'!$O$44),"")</f>
        <v/>
      </c>
      <c r="U41" s="56" t="str">
        <f>IF(AND('Mapa final'!$Y$45="Baja",'Mapa final'!$AA$45="Menor"),CONCATENATE("R6C",'Mapa final'!$O$45),"")</f>
        <v/>
      </c>
      <c r="V41" s="54" t="str">
        <f>IF(AND('Mapa final'!$Y$40="Baja",'Mapa final'!$AA$40="Moderado"),CONCATENATE("R6C",'Mapa final'!$O$40),"")</f>
        <v>R6C17</v>
      </c>
      <c r="W41" s="55" t="str">
        <f>IF(AND('Mapa final'!$Y$41="Baja",'Mapa final'!$AA$41="Moderado"),CONCATENATE("R6C",'Mapa final'!$O$41),"")</f>
        <v/>
      </c>
      <c r="X41" s="55" t="str">
        <f>IF(AND('Mapa final'!$Y$42="Baja",'Mapa final'!$AA$42="Moderado"),CONCATENATE("R6C",'Mapa final'!$O$42),"")</f>
        <v/>
      </c>
      <c r="Y41" s="55" t="str">
        <f>IF(AND('Mapa final'!$Y$43="Baja",'Mapa final'!$AA$43="Moderado"),CONCATENATE("R6C",'Mapa final'!$O$43),"")</f>
        <v/>
      </c>
      <c r="Z41" s="55" t="str">
        <f>IF(AND('Mapa final'!$Y$44="Baja",'Mapa final'!$AA$44="Moderado"),CONCATENATE("R6C",'Mapa final'!$O$44),"")</f>
        <v/>
      </c>
      <c r="AA41" s="56" t="str">
        <f>IF(AND('Mapa final'!$Y$45="Baja",'Mapa final'!$AA$45="Moderado"),CONCATENATE("R6C",'Mapa final'!$O$45),"")</f>
        <v/>
      </c>
      <c r="AB41" s="38" t="str">
        <f>IF(AND('Mapa final'!$Y$40="Baja",'Mapa final'!$AA$40="Mayor"),CONCATENATE("R6C",'Mapa final'!$O$40),"")</f>
        <v/>
      </c>
      <c r="AC41" s="39" t="str">
        <f>IF(AND('Mapa final'!$Y$41="Baja",'Mapa final'!$AA$41="Mayor"),CONCATENATE("R6C",'Mapa final'!$O$41),"")</f>
        <v/>
      </c>
      <c r="AD41" s="44" t="str">
        <f>IF(AND('Mapa final'!$Y$42="Baja",'Mapa final'!$AA$42="Mayor"),CONCATENATE("R6C",'Mapa final'!$O$42),"")</f>
        <v/>
      </c>
      <c r="AE41" s="44" t="str">
        <f>IF(AND('Mapa final'!$Y$43="Baja",'Mapa final'!$AA$43="Mayor"),CONCATENATE("R6C",'Mapa final'!$O$43),"")</f>
        <v/>
      </c>
      <c r="AF41" s="44" t="str">
        <f>IF(AND('Mapa final'!$Y$44="Baja",'Mapa final'!$AA$44="Mayor"),CONCATENATE("R6C",'Mapa final'!$O$44),"")</f>
        <v/>
      </c>
      <c r="AG41" s="40" t="str">
        <f>IF(AND('Mapa final'!$Y$45="Baja",'Mapa final'!$AA$45="Mayor"),CONCATENATE("R6C",'Mapa final'!$O$45),"")</f>
        <v/>
      </c>
      <c r="AH41" s="41" t="str">
        <f>IF(AND('Mapa final'!$Y$40="Baja",'Mapa final'!$AA$40="Catastrófico"),CONCATENATE("R6C",'Mapa final'!$O$40),"")</f>
        <v/>
      </c>
      <c r="AI41" s="42" t="str">
        <f>IF(AND('Mapa final'!$Y$41="Baja",'Mapa final'!$AA$41="Catastrófico"),CONCATENATE("R6C",'Mapa final'!$O$41),"")</f>
        <v/>
      </c>
      <c r="AJ41" s="42" t="str">
        <f>IF(AND('Mapa final'!$Y$42="Baja",'Mapa final'!$AA$42="Catastrófico"),CONCATENATE("R6C",'Mapa final'!$O$42),"")</f>
        <v/>
      </c>
      <c r="AK41" s="42" t="str">
        <f>IF(AND('Mapa final'!$Y$43="Baja",'Mapa final'!$AA$43="Catastrófico"),CONCATENATE("R6C",'Mapa final'!$O$43),"")</f>
        <v/>
      </c>
      <c r="AL41" s="42" t="str">
        <f>IF(AND('Mapa final'!$Y$44="Baja",'Mapa final'!$AA$44="Catastrófico"),CONCATENATE("R6C",'Mapa final'!$O$44),"")</f>
        <v/>
      </c>
      <c r="AM41" s="43" t="str">
        <f>IF(AND('Mapa final'!$Y$45="Baja",'Mapa final'!$AA$45="Catastrófico"),CONCATENATE("R6C",'Mapa final'!$O$45),"")</f>
        <v/>
      </c>
      <c r="AN41" s="70"/>
      <c r="AO41" s="422"/>
      <c r="AP41" s="423"/>
      <c r="AQ41" s="423"/>
      <c r="AR41" s="423"/>
      <c r="AS41" s="423"/>
      <c r="AT41" s="424"/>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row>
    <row r="42" spans="1:80" ht="15" customHeight="1" x14ac:dyDescent="0.25">
      <c r="A42" s="70"/>
      <c r="B42" s="349"/>
      <c r="C42" s="349"/>
      <c r="D42" s="350"/>
      <c r="E42" s="390"/>
      <c r="F42" s="391"/>
      <c r="G42" s="391"/>
      <c r="H42" s="391"/>
      <c r="I42" s="407"/>
      <c r="J42" s="63" t="str">
        <f>IF(AND('Mapa final'!$Y$46="Baja",'Mapa final'!$AA$46="Leve"),CONCATENATE("R7C",'Mapa final'!$O$46),"")</f>
        <v/>
      </c>
      <c r="K42" s="64" t="str">
        <f>IF(AND('Mapa final'!$Y$47="Baja",'Mapa final'!$AA$47="Leve"),CONCATENATE("R7C",'Mapa final'!$O$47),"")</f>
        <v/>
      </c>
      <c r="L42" s="64" t="str">
        <f>IF(AND('Mapa final'!$Y$48="Baja",'Mapa final'!$AA$48="Leve"),CONCATENATE("R7C",'Mapa final'!$O$48),"")</f>
        <v/>
      </c>
      <c r="M42" s="64" t="str">
        <f>IF(AND('Mapa final'!$Y$49="Baja",'Mapa final'!$AA$49="Leve"),CONCATENATE("R7C",'Mapa final'!$O$49),"")</f>
        <v/>
      </c>
      <c r="N42" s="64" t="str">
        <f>IF(AND('Mapa final'!$Y$50="Baja",'Mapa final'!$AA$50="Leve"),CONCATENATE("R7C",'Mapa final'!$O$50),"")</f>
        <v/>
      </c>
      <c r="O42" s="65" t="str">
        <f>IF(AND('Mapa final'!$Y$51="Baja",'Mapa final'!$AA$51="Leve"),CONCATENATE("R7C",'Mapa final'!$O$51),"")</f>
        <v/>
      </c>
      <c r="P42" s="54" t="str">
        <f>IF(AND('Mapa final'!$Y$46="Baja",'Mapa final'!$AA$46="Menor"),CONCATENATE("R7C",'Mapa final'!$O$46),"")</f>
        <v/>
      </c>
      <c r="Q42" s="55" t="str">
        <f>IF(AND('Mapa final'!$Y$47="Baja",'Mapa final'!$AA$47="Menor"),CONCATENATE("R7C",'Mapa final'!$O$47),"")</f>
        <v/>
      </c>
      <c r="R42" s="55" t="str">
        <f>IF(AND('Mapa final'!$Y$48="Baja",'Mapa final'!$AA$48="Menor"),CONCATENATE("R7C",'Mapa final'!$O$48),"")</f>
        <v/>
      </c>
      <c r="S42" s="55" t="str">
        <f>IF(AND('Mapa final'!$Y$49="Baja",'Mapa final'!$AA$49="Menor"),CONCATENATE("R7C",'Mapa final'!$O$49),"")</f>
        <v/>
      </c>
      <c r="T42" s="55" t="str">
        <f>IF(AND('Mapa final'!$Y$50="Baja",'Mapa final'!$AA$50="Menor"),CONCATENATE("R7C",'Mapa final'!$O$50),"")</f>
        <v/>
      </c>
      <c r="U42" s="56" t="str">
        <f>IF(AND('Mapa final'!$Y$51="Baja",'Mapa final'!$AA$51="Menor"),CONCATENATE("R7C",'Mapa final'!$O$51),"")</f>
        <v/>
      </c>
      <c r="V42" s="54" t="str">
        <f>IF(AND('Mapa final'!$Y$46="Baja",'Mapa final'!$AA$46="Moderado"),CONCATENATE("R7C",'Mapa final'!$O$46),"")</f>
        <v/>
      </c>
      <c r="W42" s="55" t="str">
        <f>IF(AND('Mapa final'!$Y$47="Baja",'Mapa final'!$AA$47="Moderado"),CONCATENATE("R7C",'Mapa final'!$O$47),"")</f>
        <v/>
      </c>
      <c r="X42" s="55" t="str">
        <f>IF(AND('Mapa final'!$Y$48="Baja",'Mapa final'!$AA$48="Moderado"),CONCATENATE("R7C",'Mapa final'!$O$48),"")</f>
        <v/>
      </c>
      <c r="Y42" s="55" t="str">
        <f>IF(AND('Mapa final'!$Y$49="Baja",'Mapa final'!$AA$49="Moderado"),CONCATENATE("R7C",'Mapa final'!$O$49),"")</f>
        <v/>
      </c>
      <c r="Z42" s="55" t="str">
        <f>IF(AND('Mapa final'!$Y$50="Baja",'Mapa final'!$AA$50="Moderado"),CONCATENATE("R7C",'Mapa final'!$O$50),"")</f>
        <v/>
      </c>
      <c r="AA42" s="56" t="str">
        <f>IF(AND('Mapa final'!$Y$51="Baja",'Mapa final'!$AA$51="Moderado"),CONCATENATE("R7C",'Mapa final'!$O$51),"")</f>
        <v/>
      </c>
      <c r="AB42" s="38" t="str">
        <f>IF(AND('Mapa final'!$Y$46="Baja",'Mapa final'!$AA$46="Mayor"),CONCATENATE("R7C",'Mapa final'!$O$46),"")</f>
        <v/>
      </c>
      <c r="AC42" s="39" t="str">
        <f>IF(AND('Mapa final'!$Y$47="Baja",'Mapa final'!$AA$47="Mayor"),CONCATENATE("R7C",'Mapa final'!$O$47),"")</f>
        <v/>
      </c>
      <c r="AD42" s="44" t="str">
        <f>IF(AND('Mapa final'!$Y$48="Baja",'Mapa final'!$AA$48="Mayor"),CONCATENATE("R7C",'Mapa final'!$O$48),"")</f>
        <v/>
      </c>
      <c r="AE42" s="44" t="str">
        <f>IF(AND('Mapa final'!$Y$49="Baja",'Mapa final'!$AA$49="Mayor"),CONCATENATE("R7C",'Mapa final'!$O$49),"")</f>
        <v/>
      </c>
      <c r="AF42" s="44" t="str">
        <f>IF(AND('Mapa final'!$Y$50="Baja",'Mapa final'!$AA$50="Mayor"),CONCATENATE("R7C",'Mapa final'!$O$50),"")</f>
        <v/>
      </c>
      <c r="AG42" s="40" t="str">
        <f>IF(AND('Mapa final'!$Y$51="Baja",'Mapa final'!$AA$51="Mayor"),CONCATENATE("R7C",'Mapa final'!$O$51),"")</f>
        <v/>
      </c>
      <c r="AH42" s="41" t="str">
        <f>IF(AND('Mapa final'!$Y$46="Baja",'Mapa final'!$AA$46="Catastrófico"),CONCATENATE("R7C",'Mapa final'!$O$46),"")</f>
        <v/>
      </c>
      <c r="AI42" s="42" t="str">
        <f>IF(AND('Mapa final'!$Y$47="Baja",'Mapa final'!$AA$47="Catastrófico"),CONCATENATE("R7C",'Mapa final'!$O$47),"")</f>
        <v/>
      </c>
      <c r="AJ42" s="42" t="str">
        <f>IF(AND('Mapa final'!$Y$48="Baja",'Mapa final'!$AA$48="Catastrófico"),CONCATENATE("R7C",'Mapa final'!$O$48),"")</f>
        <v/>
      </c>
      <c r="AK42" s="42" t="str">
        <f>IF(AND('Mapa final'!$Y$49="Baja",'Mapa final'!$AA$49="Catastrófico"),CONCATENATE("R7C",'Mapa final'!$O$49),"")</f>
        <v/>
      </c>
      <c r="AL42" s="42" t="str">
        <f>IF(AND('Mapa final'!$Y$50="Baja",'Mapa final'!$AA$50="Catastrófico"),CONCATENATE("R7C",'Mapa final'!$O$50),"")</f>
        <v/>
      </c>
      <c r="AM42" s="43" t="str">
        <f>IF(AND('Mapa final'!$Y$51="Baja",'Mapa final'!$AA$51="Catastrófico"),CONCATENATE("R7C",'Mapa final'!$O$51),"")</f>
        <v/>
      </c>
      <c r="AN42" s="70"/>
      <c r="AO42" s="422"/>
      <c r="AP42" s="423"/>
      <c r="AQ42" s="423"/>
      <c r="AR42" s="423"/>
      <c r="AS42" s="423"/>
      <c r="AT42" s="424"/>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row>
    <row r="43" spans="1:80" ht="15" customHeight="1" x14ac:dyDescent="0.25">
      <c r="A43" s="70"/>
      <c r="B43" s="349"/>
      <c r="C43" s="349"/>
      <c r="D43" s="350"/>
      <c r="E43" s="390"/>
      <c r="F43" s="391"/>
      <c r="G43" s="391"/>
      <c r="H43" s="391"/>
      <c r="I43" s="407"/>
      <c r="J43" s="63" t="str">
        <f>IF(AND('Mapa final'!$Y$52="Baja",'Mapa final'!$AA$52="Leve"),CONCATENATE("R8C",'Mapa final'!$O$52),"")</f>
        <v/>
      </c>
      <c r="K43" s="64" t="str">
        <f>IF(AND('Mapa final'!$Y$53="Baja",'Mapa final'!$AA$53="Leve"),CONCATENATE("R8C",'Mapa final'!$O$53),"")</f>
        <v/>
      </c>
      <c r="L43" s="64" t="str">
        <f>IF(AND('Mapa final'!$Y$54="Baja",'Mapa final'!$AA$54="Leve"),CONCATENATE("R8C",'Mapa final'!$O$54),"")</f>
        <v/>
      </c>
      <c r="M43" s="64" t="str">
        <f>IF(AND('Mapa final'!$Y$55="Baja",'Mapa final'!$AA$55="Leve"),CONCATENATE("R8C",'Mapa final'!$O$55),"")</f>
        <v/>
      </c>
      <c r="N43" s="64" t="str">
        <f>IF(AND('Mapa final'!$Y$56="Baja",'Mapa final'!$AA$56="Leve"),CONCATENATE("R8C",'Mapa final'!$O$56),"")</f>
        <v/>
      </c>
      <c r="O43" s="65" t="str">
        <f>IF(AND('Mapa final'!$Y$57="Baja",'Mapa final'!$AA$57="Leve"),CONCATENATE("R8C",'Mapa final'!$O$57),"")</f>
        <v/>
      </c>
      <c r="P43" s="54" t="str">
        <f>IF(AND('Mapa final'!$Y$52="Baja",'Mapa final'!$AA$52="Menor"),CONCATENATE("R8C",'Mapa final'!$O$52),"")</f>
        <v/>
      </c>
      <c r="Q43" s="55" t="str">
        <f>IF(AND('Mapa final'!$Y$53="Baja",'Mapa final'!$AA$53="Menor"),CONCATENATE("R8C",'Mapa final'!$O$53),"")</f>
        <v/>
      </c>
      <c r="R43" s="55" t="str">
        <f>IF(AND('Mapa final'!$Y$54="Baja",'Mapa final'!$AA$54="Menor"),CONCATENATE("R8C",'Mapa final'!$O$54),"")</f>
        <v/>
      </c>
      <c r="S43" s="55" t="str">
        <f>IF(AND('Mapa final'!$Y$55="Baja",'Mapa final'!$AA$55="Menor"),CONCATENATE("R8C",'Mapa final'!$O$55),"")</f>
        <v/>
      </c>
      <c r="T43" s="55" t="str">
        <f>IF(AND('Mapa final'!$Y$56="Baja",'Mapa final'!$AA$56="Menor"),CONCATENATE("R8C",'Mapa final'!$O$56),"")</f>
        <v/>
      </c>
      <c r="U43" s="56" t="str">
        <f>IF(AND('Mapa final'!$Y$57="Baja",'Mapa final'!$AA$57="Menor"),CONCATENATE("R8C",'Mapa final'!$O$57),"")</f>
        <v/>
      </c>
      <c r="V43" s="54" t="str">
        <f>IF(AND('Mapa final'!$Y$52="Baja",'Mapa final'!$AA$52="Moderado"),CONCATENATE("R8C",'Mapa final'!$O$52),"")</f>
        <v/>
      </c>
      <c r="W43" s="55" t="str">
        <f>IF(AND('Mapa final'!$Y$53="Baja",'Mapa final'!$AA$53="Moderado"),CONCATENATE("R8C",'Mapa final'!$O$53),"")</f>
        <v/>
      </c>
      <c r="X43" s="55" t="str">
        <f>IF(AND('Mapa final'!$Y$54="Baja",'Mapa final'!$AA$54="Moderado"),CONCATENATE("R8C",'Mapa final'!$O$54),"")</f>
        <v/>
      </c>
      <c r="Y43" s="55" t="str">
        <f>IF(AND('Mapa final'!$Y$55="Baja",'Mapa final'!$AA$55="Moderado"),CONCATENATE("R8C",'Mapa final'!$O$55),"")</f>
        <v/>
      </c>
      <c r="Z43" s="55" t="str">
        <f>IF(AND('Mapa final'!$Y$56="Baja",'Mapa final'!$AA$56="Moderado"),CONCATENATE("R8C",'Mapa final'!$O$56),"")</f>
        <v/>
      </c>
      <c r="AA43" s="56" t="str">
        <f>IF(AND('Mapa final'!$Y$57="Baja",'Mapa final'!$AA$57="Moderado"),CONCATENATE("R8C",'Mapa final'!$O$57),"")</f>
        <v/>
      </c>
      <c r="AB43" s="38" t="str">
        <f>IF(AND('Mapa final'!$Y$52="Baja",'Mapa final'!$AA$52="Mayor"),CONCATENATE("R8C",'Mapa final'!$O$52),"")</f>
        <v/>
      </c>
      <c r="AC43" s="39" t="str">
        <f>IF(AND('Mapa final'!$Y$53="Baja",'Mapa final'!$AA$53="Mayor"),CONCATENATE("R8C",'Mapa final'!$O$53),"")</f>
        <v/>
      </c>
      <c r="AD43" s="44" t="str">
        <f>IF(AND('Mapa final'!$Y$54="Baja",'Mapa final'!$AA$54="Mayor"),CONCATENATE("R8C",'Mapa final'!$O$54),"")</f>
        <v/>
      </c>
      <c r="AE43" s="44" t="str">
        <f>IF(AND('Mapa final'!$Y$55="Baja",'Mapa final'!$AA$55="Mayor"),CONCATENATE("R8C",'Mapa final'!$O$55),"")</f>
        <v/>
      </c>
      <c r="AF43" s="44" t="str">
        <f>IF(AND('Mapa final'!$Y$56="Baja",'Mapa final'!$AA$56="Mayor"),CONCATENATE("R8C",'Mapa final'!$O$56),"")</f>
        <v/>
      </c>
      <c r="AG43" s="40" t="str">
        <f>IF(AND('Mapa final'!$Y$57="Baja",'Mapa final'!$AA$57="Mayor"),CONCATENATE("R8C",'Mapa final'!$O$57),"")</f>
        <v/>
      </c>
      <c r="AH43" s="41" t="str">
        <f>IF(AND('Mapa final'!$Y$52="Baja",'Mapa final'!$AA$52="Catastrófico"),CONCATENATE("R8C",'Mapa final'!$O$52),"")</f>
        <v/>
      </c>
      <c r="AI43" s="42" t="str">
        <f>IF(AND('Mapa final'!$Y$53="Baja",'Mapa final'!$AA$53="Catastrófico"),CONCATENATE("R8C",'Mapa final'!$O$53),"")</f>
        <v/>
      </c>
      <c r="AJ43" s="42" t="str">
        <f>IF(AND('Mapa final'!$Y$54="Baja",'Mapa final'!$AA$54="Catastrófico"),CONCATENATE("R8C",'Mapa final'!$O$54),"")</f>
        <v/>
      </c>
      <c r="AK43" s="42" t="str">
        <f>IF(AND('Mapa final'!$Y$55="Baja",'Mapa final'!$AA$55="Catastrófico"),CONCATENATE("R8C",'Mapa final'!$O$55),"")</f>
        <v/>
      </c>
      <c r="AL43" s="42" t="str">
        <f>IF(AND('Mapa final'!$Y$56="Baja",'Mapa final'!$AA$56="Catastrófico"),CONCATENATE("R8C",'Mapa final'!$O$56),"")</f>
        <v/>
      </c>
      <c r="AM43" s="43" t="str">
        <f>IF(AND('Mapa final'!$Y$57="Baja",'Mapa final'!$AA$57="Catastrófico"),CONCATENATE("R8C",'Mapa final'!$O$57),"")</f>
        <v/>
      </c>
      <c r="AN43" s="70"/>
      <c r="AO43" s="422"/>
      <c r="AP43" s="423"/>
      <c r="AQ43" s="423"/>
      <c r="AR43" s="423"/>
      <c r="AS43" s="423"/>
      <c r="AT43" s="424"/>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row>
    <row r="44" spans="1:80" ht="15" customHeight="1" x14ac:dyDescent="0.25">
      <c r="A44" s="70"/>
      <c r="B44" s="349"/>
      <c r="C44" s="349"/>
      <c r="D44" s="350"/>
      <c r="E44" s="390"/>
      <c r="F44" s="391"/>
      <c r="G44" s="391"/>
      <c r="H44" s="391"/>
      <c r="I44" s="407"/>
      <c r="J44" s="63" t="str">
        <f>IF(AND('Mapa final'!$Y$58="Baja",'Mapa final'!$AA$58="Leve"),CONCATENATE("R9C",'Mapa final'!$O$58),"")</f>
        <v/>
      </c>
      <c r="K44" s="64" t="str">
        <f>IF(AND('Mapa final'!$Y$59="Baja",'Mapa final'!$AA$59="Leve"),CONCATENATE("R9C",'Mapa final'!$O$59),"")</f>
        <v/>
      </c>
      <c r="L44" s="64" t="str">
        <f>IF(AND('Mapa final'!$Y$60="Baja",'Mapa final'!$AA$60="Leve"),CONCATENATE("R9C",'Mapa final'!$O$60),"")</f>
        <v/>
      </c>
      <c r="M44" s="64" t="str">
        <f>IF(AND('Mapa final'!$Y$61="Baja",'Mapa final'!$AA$61="Leve"),CONCATENATE("R9C",'Mapa final'!$O$61),"")</f>
        <v/>
      </c>
      <c r="N44" s="64" t="str">
        <f>IF(AND('Mapa final'!$Y$62="Baja",'Mapa final'!$AA$62="Leve"),CONCATENATE("R9C",'Mapa final'!$O$62),"")</f>
        <v/>
      </c>
      <c r="O44" s="65" t="str">
        <f>IF(AND('Mapa final'!$Y$63="Baja",'Mapa final'!$AA$63="Leve"),CONCATENATE("R9C",'Mapa final'!$O$63),"")</f>
        <v/>
      </c>
      <c r="P44" s="54" t="str">
        <f>IF(AND('Mapa final'!$Y$58="Baja",'Mapa final'!$AA$58="Menor"),CONCATENATE("R9C",'Mapa final'!$O$58),"")</f>
        <v/>
      </c>
      <c r="Q44" s="55" t="str">
        <f>IF(AND('Mapa final'!$Y$59="Baja",'Mapa final'!$AA$59="Menor"),CONCATENATE("R9C",'Mapa final'!$O$59),"")</f>
        <v/>
      </c>
      <c r="R44" s="55" t="str">
        <f>IF(AND('Mapa final'!$Y$60="Baja",'Mapa final'!$AA$60="Menor"),CONCATENATE("R9C",'Mapa final'!$O$60),"")</f>
        <v/>
      </c>
      <c r="S44" s="55" t="str">
        <f>IF(AND('Mapa final'!$Y$61="Baja",'Mapa final'!$AA$61="Menor"),CONCATENATE("R9C",'Mapa final'!$O$61),"")</f>
        <v/>
      </c>
      <c r="T44" s="55" t="str">
        <f>IF(AND('Mapa final'!$Y$62="Baja",'Mapa final'!$AA$62="Menor"),CONCATENATE("R9C",'Mapa final'!$O$62),"")</f>
        <v/>
      </c>
      <c r="U44" s="56" t="str">
        <f>IF(AND('Mapa final'!$Y$63="Baja",'Mapa final'!$AA$63="Menor"),CONCATENATE("R9C",'Mapa final'!$O$63),"")</f>
        <v/>
      </c>
      <c r="V44" s="54" t="str">
        <f>IF(AND('Mapa final'!$Y$58="Baja",'Mapa final'!$AA$58="Moderado"),CONCATENATE("R9C",'Mapa final'!$O$58),"")</f>
        <v/>
      </c>
      <c r="W44" s="55" t="str">
        <f>IF(AND('Mapa final'!$Y$59="Baja",'Mapa final'!$AA$59="Moderado"),CONCATENATE("R9C",'Mapa final'!$O$59),"")</f>
        <v/>
      </c>
      <c r="X44" s="55" t="str">
        <f>IF(AND('Mapa final'!$Y$60="Baja",'Mapa final'!$AA$60="Moderado"),CONCATENATE("R9C",'Mapa final'!$O$60),"")</f>
        <v/>
      </c>
      <c r="Y44" s="55" t="str">
        <f>IF(AND('Mapa final'!$Y$61="Baja",'Mapa final'!$AA$61="Moderado"),CONCATENATE("R9C",'Mapa final'!$O$61),"")</f>
        <v/>
      </c>
      <c r="Z44" s="55" t="str">
        <f>IF(AND('Mapa final'!$Y$62="Baja",'Mapa final'!$AA$62="Moderado"),CONCATENATE("R9C",'Mapa final'!$O$62),"")</f>
        <v/>
      </c>
      <c r="AA44" s="56" t="str">
        <f>IF(AND('Mapa final'!$Y$63="Baja",'Mapa final'!$AA$63="Moderado"),CONCATENATE("R9C",'Mapa final'!$O$63),"")</f>
        <v/>
      </c>
      <c r="AB44" s="38" t="str">
        <f>IF(AND('Mapa final'!$Y$58="Baja",'Mapa final'!$AA$58="Mayor"),CONCATENATE("R9C",'Mapa final'!$O$58),"")</f>
        <v/>
      </c>
      <c r="AC44" s="39" t="str">
        <f>IF(AND('Mapa final'!$Y$59="Baja",'Mapa final'!$AA$59="Mayor"),CONCATENATE("R9C",'Mapa final'!$O$59),"")</f>
        <v/>
      </c>
      <c r="AD44" s="44" t="str">
        <f>IF(AND('Mapa final'!$Y$60="Baja",'Mapa final'!$AA$60="Mayor"),CONCATENATE("R9C",'Mapa final'!$O$60),"")</f>
        <v/>
      </c>
      <c r="AE44" s="44" t="str">
        <f>IF(AND('Mapa final'!$Y$61="Baja",'Mapa final'!$AA$61="Mayor"),CONCATENATE("R9C",'Mapa final'!$O$61),"")</f>
        <v/>
      </c>
      <c r="AF44" s="44" t="str">
        <f>IF(AND('Mapa final'!$Y$62="Baja",'Mapa final'!$AA$62="Mayor"),CONCATENATE("R9C",'Mapa final'!$O$62),"")</f>
        <v/>
      </c>
      <c r="AG44" s="40" t="str">
        <f>IF(AND('Mapa final'!$Y$63="Baja",'Mapa final'!$AA$63="Mayor"),CONCATENATE("R9C",'Mapa final'!$O$63),"")</f>
        <v/>
      </c>
      <c r="AH44" s="41" t="str">
        <f>IF(AND('Mapa final'!$Y$58="Baja",'Mapa final'!$AA$58="Catastrófico"),CONCATENATE("R9C",'Mapa final'!$O$58),"")</f>
        <v/>
      </c>
      <c r="AI44" s="42" t="str">
        <f>IF(AND('Mapa final'!$Y$59="Baja",'Mapa final'!$AA$59="Catastrófico"),CONCATENATE("R9C",'Mapa final'!$O$59),"")</f>
        <v/>
      </c>
      <c r="AJ44" s="42" t="str">
        <f>IF(AND('Mapa final'!$Y$60="Baja",'Mapa final'!$AA$60="Catastrófico"),CONCATENATE("R9C",'Mapa final'!$O$60),"")</f>
        <v/>
      </c>
      <c r="AK44" s="42" t="str">
        <f>IF(AND('Mapa final'!$Y$61="Baja",'Mapa final'!$AA$61="Catastrófico"),CONCATENATE("R9C",'Mapa final'!$O$61),"")</f>
        <v/>
      </c>
      <c r="AL44" s="42" t="str">
        <f>IF(AND('Mapa final'!$Y$62="Baja",'Mapa final'!$AA$62="Catastrófico"),CONCATENATE("R9C",'Mapa final'!$O$62),"")</f>
        <v/>
      </c>
      <c r="AM44" s="43" t="str">
        <f>IF(AND('Mapa final'!$Y$63="Baja",'Mapa final'!$AA$63="Catastrófico"),CONCATENATE("R9C",'Mapa final'!$O$63),"")</f>
        <v/>
      </c>
      <c r="AN44" s="70"/>
      <c r="AO44" s="422"/>
      <c r="AP44" s="423"/>
      <c r="AQ44" s="423"/>
      <c r="AR44" s="423"/>
      <c r="AS44" s="423"/>
      <c r="AT44" s="424"/>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row>
    <row r="45" spans="1:80" ht="15.75" customHeight="1" thickBot="1" x14ac:dyDescent="0.3">
      <c r="A45" s="70"/>
      <c r="B45" s="349"/>
      <c r="C45" s="349"/>
      <c r="D45" s="350"/>
      <c r="E45" s="393"/>
      <c r="F45" s="394"/>
      <c r="G45" s="394"/>
      <c r="H45" s="394"/>
      <c r="I45" s="394"/>
      <c r="J45" s="66" t="str">
        <f>IF(AND('Mapa final'!$Y$64="Baja",'Mapa final'!$AA$64="Leve"),CONCATENATE("R10C",'Mapa final'!$O$64),"")</f>
        <v/>
      </c>
      <c r="K45" s="67" t="str">
        <f>IF(AND('Mapa final'!$Y$65="Baja",'Mapa final'!$AA$65="Leve"),CONCATENATE("R10C",'Mapa final'!$O$65),"")</f>
        <v/>
      </c>
      <c r="L45" s="67" t="str">
        <f>IF(AND('Mapa final'!$Y$66="Baja",'Mapa final'!$AA$66="Leve"),CONCATENATE("R10C",'Mapa final'!$O$66),"")</f>
        <v/>
      </c>
      <c r="M45" s="67" t="str">
        <f>IF(AND('Mapa final'!$Y$67="Baja",'Mapa final'!$AA$67="Leve"),CONCATENATE("R10C",'Mapa final'!$O$67),"")</f>
        <v/>
      </c>
      <c r="N45" s="67" t="str">
        <f>IF(AND('Mapa final'!$Y$68="Baja",'Mapa final'!$AA$68="Leve"),CONCATENATE("R10C",'Mapa final'!$O$68),"")</f>
        <v/>
      </c>
      <c r="O45" s="68" t="str">
        <f>IF(AND('Mapa final'!$Y$69="Baja",'Mapa final'!$AA$69="Leve"),CONCATENATE("R10C",'Mapa final'!$O$69),"")</f>
        <v/>
      </c>
      <c r="P45" s="54" t="str">
        <f>IF(AND('Mapa final'!$Y$64="Baja",'Mapa final'!$AA$64="Menor"),CONCATENATE("R10C",'Mapa final'!$O$64),"")</f>
        <v/>
      </c>
      <c r="Q45" s="55" t="str">
        <f>IF(AND('Mapa final'!$Y$65="Baja",'Mapa final'!$AA$65="Menor"),CONCATENATE("R10C",'Mapa final'!$O$65),"")</f>
        <v/>
      </c>
      <c r="R45" s="55" t="str">
        <f>IF(AND('Mapa final'!$Y$66="Baja",'Mapa final'!$AA$66="Menor"),CONCATENATE("R10C",'Mapa final'!$O$66),"")</f>
        <v/>
      </c>
      <c r="S45" s="55" t="str">
        <f>IF(AND('Mapa final'!$Y$67="Baja",'Mapa final'!$AA$67="Menor"),CONCATENATE("R10C",'Mapa final'!$O$67),"")</f>
        <v/>
      </c>
      <c r="T45" s="55" t="str">
        <f>IF(AND('Mapa final'!$Y$68="Baja",'Mapa final'!$AA$68="Menor"),CONCATENATE("R10C",'Mapa final'!$O$68),"")</f>
        <v/>
      </c>
      <c r="U45" s="56" t="str">
        <f>IF(AND('Mapa final'!$Y$69="Baja",'Mapa final'!$AA$69="Menor"),CONCATENATE("R10C",'Mapa final'!$O$69),"")</f>
        <v/>
      </c>
      <c r="V45" s="57" t="str">
        <f>IF(AND('Mapa final'!$Y$64="Baja",'Mapa final'!$AA$64="Moderado"),CONCATENATE("R10C",'Mapa final'!$O$64),"")</f>
        <v/>
      </c>
      <c r="W45" s="58" t="str">
        <f>IF(AND('Mapa final'!$Y$65="Baja",'Mapa final'!$AA$65="Moderado"),CONCATENATE("R10C",'Mapa final'!$O$65),"")</f>
        <v/>
      </c>
      <c r="X45" s="58" t="str">
        <f>IF(AND('Mapa final'!$Y$66="Baja",'Mapa final'!$AA$66="Moderado"),CONCATENATE("R10C",'Mapa final'!$O$66),"")</f>
        <v/>
      </c>
      <c r="Y45" s="58" t="str">
        <f>IF(AND('Mapa final'!$Y$67="Baja",'Mapa final'!$AA$67="Moderado"),CONCATENATE("R10C",'Mapa final'!$O$67),"")</f>
        <v/>
      </c>
      <c r="Z45" s="58" t="str">
        <f>IF(AND('Mapa final'!$Y$68="Baja",'Mapa final'!$AA$68="Moderado"),CONCATENATE("R10C",'Mapa final'!$O$68),"")</f>
        <v/>
      </c>
      <c r="AA45" s="59" t="str">
        <f>IF(AND('Mapa final'!$Y$69="Baja",'Mapa final'!$AA$69="Moderado"),CONCATENATE("R10C",'Mapa final'!$O$69),"")</f>
        <v/>
      </c>
      <c r="AB45" s="45" t="str">
        <f>IF(AND('Mapa final'!$Y$64="Baja",'Mapa final'!$AA$64="Mayor"),CONCATENATE("R10C",'Mapa final'!$O$64),"")</f>
        <v/>
      </c>
      <c r="AC45" s="46" t="str">
        <f>IF(AND('Mapa final'!$Y$65="Baja",'Mapa final'!$AA$65="Mayor"),CONCATENATE("R10C",'Mapa final'!$O$65),"")</f>
        <v/>
      </c>
      <c r="AD45" s="46" t="str">
        <f>IF(AND('Mapa final'!$Y$66="Baja",'Mapa final'!$AA$66="Mayor"),CONCATENATE("R10C",'Mapa final'!$O$66),"")</f>
        <v/>
      </c>
      <c r="AE45" s="46" t="str">
        <f>IF(AND('Mapa final'!$Y$67="Baja",'Mapa final'!$AA$67="Mayor"),CONCATENATE("R10C",'Mapa final'!$O$67),"")</f>
        <v/>
      </c>
      <c r="AF45" s="46" t="str">
        <f>IF(AND('Mapa final'!$Y$68="Baja",'Mapa final'!$AA$68="Mayor"),CONCATENATE("R10C",'Mapa final'!$O$68),"")</f>
        <v/>
      </c>
      <c r="AG45" s="47" t="str">
        <f>IF(AND('Mapa final'!$Y$69="Baja",'Mapa final'!$AA$69="Mayor"),CONCATENATE("R10C",'Mapa final'!$O$69),"")</f>
        <v/>
      </c>
      <c r="AH45" s="48" t="str">
        <f>IF(AND('Mapa final'!$Y$64="Baja",'Mapa final'!$AA$64="Catastrófico"),CONCATENATE("R10C",'Mapa final'!$O$64),"")</f>
        <v/>
      </c>
      <c r="AI45" s="49" t="str">
        <f>IF(AND('Mapa final'!$Y$65="Baja",'Mapa final'!$AA$65="Catastrófico"),CONCATENATE("R10C",'Mapa final'!$O$65),"")</f>
        <v/>
      </c>
      <c r="AJ45" s="49" t="str">
        <f>IF(AND('Mapa final'!$Y$66="Baja",'Mapa final'!$AA$66="Catastrófico"),CONCATENATE("R10C",'Mapa final'!$O$66),"")</f>
        <v/>
      </c>
      <c r="AK45" s="49" t="str">
        <f>IF(AND('Mapa final'!$Y$67="Baja",'Mapa final'!$AA$67="Catastrófico"),CONCATENATE("R10C",'Mapa final'!$O$67),"")</f>
        <v/>
      </c>
      <c r="AL45" s="49" t="str">
        <f>IF(AND('Mapa final'!$Y$68="Baja",'Mapa final'!$AA$68="Catastrófico"),CONCATENATE("R10C",'Mapa final'!$O$68),"")</f>
        <v/>
      </c>
      <c r="AM45" s="50" t="str">
        <f>IF(AND('Mapa final'!$Y$69="Baja",'Mapa final'!$AA$69="Catastrófico"),CONCATENATE("R10C",'Mapa final'!$O$69),"")</f>
        <v/>
      </c>
      <c r="AN45" s="70"/>
      <c r="AO45" s="425"/>
      <c r="AP45" s="426"/>
      <c r="AQ45" s="426"/>
      <c r="AR45" s="426"/>
      <c r="AS45" s="426"/>
      <c r="AT45" s="427"/>
    </row>
    <row r="46" spans="1:80" ht="46.5" customHeight="1" x14ac:dyDescent="0.35">
      <c r="A46" s="70"/>
      <c r="B46" s="349"/>
      <c r="C46" s="349"/>
      <c r="D46" s="350"/>
      <c r="E46" s="387" t="s">
        <v>113</v>
      </c>
      <c r="F46" s="388"/>
      <c r="G46" s="388"/>
      <c r="H46" s="388"/>
      <c r="I46" s="389"/>
      <c r="J46" s="60" t="str">
        <f>IF(AND('Mapa final'!$Y$10="Muy Baja",'Mapa final'!$AA$10="Leve"),CONCATENATE("R1C",'Mapa final'!$O$10),"")</f>
        <v/>
      </c>
      <c r="K46" s="61" t="str">
        <f>IF(AND('Mapa final'!$Y$11="Muy Baja",'Mapa final'!$AA$11="Leve"),CONCATENATE("R1C",'Mapa final'!$O$11),"")</f>
        <v/>
      </c>
      <c r="L46" s="61" t="str">
        <f>IF(AND('Mapa final'!$Y$12="Muy Baja",'Mapa final'!$AA$12="Leve"),CONCATENATE("R1C",'Mapa final'!$O$12),"")</f>
        <v/>
      </c>
      <c r="M46" s="61" t="str">
        <f>IF(AND('Mapa final'!$Y$13="Muy Baja",'Mapa final'!$AA$13="Leve"),CONCATENATE("R1C",'Mapa final'!$O$13),"")</f>
        <v/>
      </c>
      <c r="N46" s="61" t="str">
        <f>IF(AND('Mapa final'!$Y$14="Muy Baja",'Mapa final'!$AA$14="Leve"),CONCATENATE("R1C",'Mapa final'!$O$14),"")</f>
        <v/>
      </c>
      <c r="O46" s="62" t="str">
        <f>IF(AND('Mapa final'!$Y$15="Muy Baja",'Mapa final'!$AA$15="Leve"),CONCATENATE("R1C",'Mapa final'!$O$15),"")</f>
        <v/>
      </c>
      <c r="P46" s="60" t="str">
        <f>IF(AND('Mapa final'!$Y$10="Muy Baja",'Mapa final'!$AA$10="Menor"),CONCATENATE("R1C",'Mapa final'!$O$10),"")</f>
        <v/>
      </c>
      <c r="Q46" s="61" t="str">
        <f>IF(AND('Mapa final'!$Y$11="Muy Baja",'Mapa final'!$AA$11="Menor"),CONCATENATE("R1C",'Mapa final'!$O$11),"")</f>
        <v/>
      </c>
      <c r="R46" s="61" t="str">
        <f>IF(AND('Mapa final'!$Y$12="Muy Baja",'Mapa final'!$AA$12="Menor"),CONCATENATE("R1C",'Mapa final'!$O$12),"")</f>
        <v/>
      </c>
      <c r="S46" s="61" t="str">
        <f>IF(AND('Mapa final'!$Y$13="Muy Baja",'Mapa final'!$AA$13="Menor"),CONCATENATE("R1C",'Mapa final'!$O$13),"")</f>
        <v/>
      </c>
      <c r="T46" s="61" t="str">
        <f>IF(AND('Mapa final'!$Y$14="Muy Baja",'Mapa final'!$AA$14="Menor"),CONCATENATE("R1C",'Mapa final'!$O$14),"")</f>
        <v/>
      </c>
      <c r="U46" s="62" t="str">
        <f>IF(AND('Mapa final'!$Y$15="Muy Baja",'Mapa final'!$AA$15="Menor"),CONCATENATE("R1C",'Mapa final'!$O$15),"")</f>
        <v/>
      </c>
      <c r="V46" s="51" t="str">
        <f>IF(AND('Mapa final'!$Y$10="Muy Baja",'Mapa final'!$AA$10="Moderado"),CONCATENATE("R1C",'Mapa final'!$O$10),"")</f>
        <v/>
      </c>
      <c r="W46" s="69" t="str">
        <f>IF(AND('Mapa final'!$Y$11="Muy Baja",'Mapa final'!$AA$11="Moderado"),CONCATENATE("R1C",'Mapa final'!$O$11),"")</f>
        <v/>
      </c>
      <c r="X46" s="52" t="str">
        <f>IF(AND('Mapa final'!$Y$12="Muy Baja",'Mapa final'!$AA$12="Moderado"),CONCATENATE("R1C",'Mapa final'!$O$12),"")</f>
        <v/>
      </c>
      <c r="Y46" s="52" t="str">
        <f>IF(AND('Mapa final'!$Y$13="Muy Baja",'Mapa final'!$AA$13="Moderado"),CONCATENATE("R1C",'Mapa final'!$O$13),"")</f>
        <v/>
      </c>
      <c r="Z46" s="52" t="str">
        <f>IF(AND('Mapa final'!$Y$14="Muy Baja",'Mapa final'!$AA$14="Moderado"),CONCATENATE("R1C",'Mapa final'!$O$14),"")</f>
        <v/>
      </c>
      <c r="AA46" s="53" t="str">
        <f>IF(AND('Mapa final'!$Y$15="Muy Baja",'Mapa final'!$AA$15="Moderado"),CONCATENATE("R1C",'Mapa final'!$O$15),"")</f>
        <v/>
      </c>
      <c r="AB46" s="32" t="str">
        <f>IF(AND('Mapa final'!$Y$10="Muy Baja",'Mapa final'!$AA$10="Mayor"),CONCATENATE("R1C",'Mapa final'!$O$10),"")</f>
        <v/>
      </c>
      <c r="AC46" s="33" t="str">
        <f>IF(AND('Mapa final'!$Y$11="Muy Baja",'Mapa final'!$AA$11="Mayor"),CONCATENATE("R1C",'Mapa final'!$O$11),"")</f>
        <v/>
      </c>
      <c r="AD46" s="33" t="str">
        <f>IF(AND('Mapa final'!$Y$12="Muy Baja",'Mapa final'!$AA$12="Mayor"),CONCATENATE("R1C",'Mapa final'!$O$12),"")</f>
        <v/>
      </c>
      <c r="AE46" s="33" t="str">
        <f>IF(AND('Mapa final'!$Y$13="Muy Baja",'Mapa final'!$AA$13="Mayor"),CONCATENATE("R1C",'Mapa final'!$O$13),"")</f>
        <v/>
      </c>
      <c r="AF46" s="33" t="str">
        <f>IF(AND('Mapa final'!$Y$14="Muy Baja",'Mapa final'!$AA$14="Mayor"),CONCATENATE("R1C",'Mapa final'!$O$14),"")</f>
        <v/>
      </c>
      <c r="AG46" s="34" t="str">
        <f>IF(AND('Mapa final'!$Y$15="Muy Baja",'Mapa final'!$AA$15="Mayor"),CONCATENATE("R1C",'Mapa final'!$O$15),"")</f>
        <v/>
      </c>
      <c r="AH46" s="35" t="str">
        <f>IF(AND('Mapa final'!$Y$10="Muy Baja",'Mapa final'!$AA$10="Catastrófico"),CONCATENATE("R1C",'Mapa final'!$O$10),"")</f>
        <v/>
      </c>
      <c r="AI46" s="36" t="str">
        <f>IF(AND('Mapa final'!$Y$11="Muy Baja",'Mapa final'!$AA$11="Catastrófico"),CONCATENATE("R1C",'Mapa final'!$O$11),"")</f>
        <v/>
      </c>
      <c r="AJ46" s="36" t="str">
        <f>IF(AND('Mapa final'!$Y$12="Muy Baja",'Mapa final'!$AA$12="Catastrófico"),CONCATENATE("R1C",'Mapa final'!$O$12),"")</f>
        <v/>
      </c>
      <c r="AK46" s="36" t="str">
        <f>IF(AND('Mapa final'!$Y$13="Muy Baja",'Mapa final'!$AA$13="Catastrófico"),CONCATENATE("R1C",'Mapa final'!$O$13),"")</f>
        <v/>
      </c>
      <c r="AL46" s="36" t="str">
        <f>IF(AND('Mapa final'!$Y$14="Muy Baja",'Mapa final'!$AA$14="Catastrófico"),CONCATENATE("R1C",'Mapa final'!$O$14),"")</f>
        <v/>
      </c>
      <c r="AM46" s="37" t="str">
        <f>IF(AND('Mapa final'!$Y$15="Muy Baja",'Mapa final'!$AA$15="Catastrófico"),CONCATENATE("R1C",'Mapa final'!$O$15),"")</f>
        <v/>
      </c>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ht="46.5" customHeight="1" x14ac:dyDescent="0.25">
      <c r="A47" s="70"/>
      <c r="B47" s="349"/>
      <c r="C47" s="349"/>
      <c r="D47" s="350"/>
      <c r="E47" s="406"/>
      <c r="F47" s="407"/>
      <c r="G47" s="407"/>
      <c r="H47" s="407"/>
      <c r="I47" s="392"/>
      <c r="J47" s="63" t="str">
        <f>IF(AND('Mapa final'!$Y$16="Muy Baja",'Mapa final'!$AA$16="Leve"),CONCATENATE("R2C",'Mapa final'!$O$16),"")</f>
        <v/>
      </c>
      <c r="K47" s="64" t="str">
        <f>IF(AND('Mapa final'!$Y$17="Muy Baja",'Mapa final'!$AA$17="Leve"),CONCATENATE("R2C",'Mapa final'!$O$17),"")</f>
        <v/>
      </c>
      <c r="L47" s="64" t="str">
        <f>IF(AND('Mapa final'!$Y$18="Muy Baja",'Mapa final'!$AA$18="Leve"),CONCATENATE("R2C",'Mapa final'!$O$18),"")</f>
        <v/>
      </c>
      <c r="M47" s="64" t="str">
        <f>IF(AND('Mapa final'!$Y$19="Muy Baja",'Mapa final'!$AA$19="Leve"),CONCATENATE("R2C",'Mapa final'!$O$19),"")</f>
        <v/>
      </c>
      <c r="N47" s="64" t="str">
        <f>IF(AND('Mapa final'!$Y$20="Muy Baja",'Mapa final'!$AA$20="Leve"),CONCATENATE("R2C",'Mapa final'!$O$20),"")</f>
        <v/>
      </c>
      <c r="O47" s="65" t="str">
        <f>IF(AND('Mapa final'!$Y$21="Muy Baja",'Mapa final'!$AA$21="Leve"),CONCATENATE("R2C",'Mapa final'!$O$21),"")</f>
        <v/>
      </c>
      <c r="P47" s="63" t="str">
        <f>IF(AND('Mapa final'!$Y$16="Muy Baja",'Mapa final'!$AA$16="Menor"),CONCATENATE("R2C",'Mapa final'!$O$16),"")</f>
        <v/>
      </c>
      <c r="Q47" s="64" t="str">
        <f>IF(AND('Mapa final'!$Y$17="Muy Baja",'Mapa final'!$AA$17="Menor"),CONCATENATE("R2C",'Mapa final'!$O$17),"")</f>
        <v/>
      </c>
      <c r="R47" s="64" t="str">
        <f>IF(AND('Mapa final'!$Y$18="Muy Baja",'Mapa final'!$AA$18="Menor"),CONCATENATE("R2C",'Mapa final'!$O$18),"")</f>
        <v/>
      </c>
      <c r="S47" s="64" t="str">
        <f>IF(AND('Mapa final'!$Y$19="Muy Baja",'Mapa final'!$AA$19="Menor"),CONCATENATE("R2C",'Mapa final'!$O$19),"")</f>
        <v/>
      </c>
      <c r="T47" s="64" t="str">
        <f>IF(AND('Mapa final'!$Y$20="Muy Baja",'Mapa final'!$AA$20="Menor"),CONCATENATE("R2C",'Mapa final'!$O$20),"")</f>
        <v/>
      </c>
      <c r="U47" s="65" t="str">
        <f>IF(AND('Mapa final'!$Y$21="Muy Baja",'Mapa final'!$AA$21="Menor"),CONCATENATE("R2C",'Mapa final'!$O$21),"")</f>
        <v/>
      </c>
      <c r="V47" s="54" t="str">
        <f>IF(AND('Mapa final'!$Y$16="Muy Baja",'Mapa final'!$AA$16="Moderado"),CONCATENATE("R2C",'Mapa final'!$O$16),"")</f>
        <v/>
      </c>
      <c r="W47" s="55" t="str">
        <f>IF(AND('Mapa final'!$Y$17="Muy Baja",'Mapa final'!$AA$17="Moderado"),CONCATENATE("R2C",'Mapa final'!$O$17),"")</f>
        <v/>
      </c>
      <c r="X47" s="55" t="str">
        <f>IF(AND('Mapa final'!$Y$18="Muy Baja",'Mapa final'!$AA$18="Moderado"),CONCATENATE("R2C",'Mapa final'!$O$18),"")</f>
        <v/>
      </c>
      <c r="Y47" s="55" t="str">
        <f>IF(AND('Mapa final'!$Y$19="Muy Baja",'Mapa final'!$AA$19="Moderado"),CONCATENATE("R2C",'Mapa final'!$O$19),"")</f>
        <v/>
      </c>
      <c r="Z47" s="55" t="str">
        <f>IF(AND('Mapa final'!$Y$20="Muy Baja",'Mapa final'!$AA$20="Moderado"),CONCATENATE("R2C",'Mapa final'!$O$20),"")</f>
        <v/>
      </c>
      <c r="AA47" s="56" t="str">
        <f>IF(AND('Mapa final'!$Y$21="Muy Baja",'Mapa final'!$AA$21="Moderado"),CONCATENATE("R2C",'Mapa final'!$O$21),"")</f>
        <v/>
      </c>
      <c r="AB47" s="38" t="str">
        <f>IF(AND('Mapa final'!$Y$16="Muy Baja",'Mapa final'!$AA$16="Mayor"),CONCATENATE("R2C",'Mapa final'!$O$16),"")</f>
        <v/>
      </c>
      <c r="AC47" s="39" t="str">
        <f>IF(AND('Mapa final'!$Y$17="Muy Baja",'Mapa final'!$AA$17="Mayor"),CONCATENATE("R2C",'Mapa final'!$O$17),"")</f>
        <v/>
      </c>
      <c r="AD47" s="39" t="str">
        <f>IF(AND('Mapa final'!$Y$18="Muy Baja",'Mapa final'!$AA$18="Mayor"),CONCATENATE("R2C",'Mapa final'!$O$18),"")</f>
        <v/>
      </c>
      <c r="AE47" s="39" t="str">
        <f>IF(AND('Mapa final'!$Y$19="Muy Baja",'Mapa final'!$AA$19="Mayor"),CONCATENATE("R2C",'Mapa final'!$O$19),"")</f>
        <v/>
      </c>
      <c r="AF47" s="39" t="str">
        <f>IF(AND('Mapa final'!$Y$20="Muy Baja",'Mapa final'!$AA$20="Mayor"),CONCATENATE("R2C",'Mapa final'!$O$20),"")</f>
        <v/>
      </c>
      <c r="AG47" s="40" t="str">
        <f>IF(AND('Mapa final'!$Y$21="Muy Baja",'Mapa final'!$AA$21="Mayor"),CONCATENATE("R2C",'Mapa final'!$O$21),"")</f>
        <v/>
      </c>
      <c r="AH47" s="41" t="str">
        <f>IF(AND('Mapa final'!$Y$16="Muy Baja",'Mapa final'!$AA$16="Catastrófico"),CONCATENATE("R2C",'Mapa final'!$O$16),"")</f>
        <v/>
      </c>
      <c r="AI47" s="42" t="str">
        <f>IF(AND('Mapa final'!$Y$17="Muy Baja",'Mapa final'!$AA$17="Catastrófico"),CONCATENATE("R2C",'Mapa final'!$O$17),"")</f>
        <v/>
      </c>
      <c r="AJ47" s="42" t="str">
        <f>IF(AND('Mapa final'!$Y$18="Muy Baja",'Mapa final'!$AA$18="Catastrófico"),CONCATENATE("R2C",'Mapa final'!$O$18),"")</f>
        <v/>
      </c>
      <c r="AK47" s="42" t="str">
        <f>IF(AND('Mapa final'!$Y$19="Muy Baja",'Mapa final'!$AA$19="Catastrófico"),CONCATENATE("R2C",'Mapa final'!$O$19),"")</f>
        <v/>
      </c>
      <c r="AL47" s="42" t="str">
        <f>IF(AND('Mapa final'!$Y$20="Muy Baja",'Mapa final'!$AA$20="Catastrófico"),CONCATENATE("R2C",'Mapa final'!$O$20),"")</f>
        <v/>
      </c>
      <c r="AM47" s="43" t="str">
        <f>IF(AND('Mapa final'!$Y$21="Muy Baja",'Mapa final'!$AA$21="Catastrófico"),CONCATENATE("R2C",'Mapa final'!$O$21),"")</f>
        <v/>
      </c>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ht="15" customHeight="1" x14ac:dyDescent="0.25">
      <c r="A48" s="70"/>
      <c r="B48" s="349"/>
      <c r="C48" s="349"/>
      <c r="D48" s="350"/>
      <c r="E48" s="406"/>
      <c r="F48" s="407"/>
      <c r="G48" s="407"/>
      <c r="H48" s="407"/>
      <c r="I48" s="392"/>
      <c r="J48" s="63" t="str">
        <f>IF(AND('Mapa final'!$Y$22="Muy Baja",'Mapa final'!$AA$22="Leve"),CONCATENATE("R3C",'Mapa final'!$O$22),"")</f>
        <v/>
      </c>
      <c r="K48" s="64" t="str">
        <f>IF(AND('Mapa final'!$Y$23="Muy Baja",'Mapa final'!$AA$23="Leve"),CONCATENATE("R3C",'Mapa final'!$O$23),"")</f>
        <v/>
      </c>
      <c r="L48" s="64" t="str">
        <f>IF(AND('Mapa final'!$Y$24="Muy Baja",'Mapa final'!$AA$24="Leve"),CONCATENATE("R3C",'Mapa final'!$O$24),"")</f>
        <v/>
      </c>
      <c r="M48" s="64" t="str">
        <f>IF(AND('Mapa final'!$Y$25="Muy Baja",'Mapa final'!$AA$25="Leve"),CONCATENATE("R3C",'Mapa final'!$O$25),"")</f>
        <v/>
      </c>
      <c r="N48" s="64" t="str">
        <f>IF(AND('Mapa final'!$Y$26="Muy Baja",'Mapa final'!$AA$26="Leve"),CONCATENATE("R3C",'Mapa final'!$O$26),"")</f>
        <v/>
      </c>
      <c r="O48" s="65" t="str">
        <f>IF(AND('Mapa final'!$Y$27="Muy Baja",'Mapa final'!$AA$27="Leve"),CONCATENATE("R3C",'Mapa final'!$O$27),"")</f>
        <v/>
      </c>
      <c r="P48" s="63" t="str">
        <f>IF(AND('Mapa final'!$Y$22="Muy Baja",'Mapa final'!$AA$22="Menor"),CONCATENATE("R3C",'Mapa final'!$O$22),"")</f>
        <v/>
      </c>
      <c r="Q48" s="64" t="str">
        <f>IF(AND('Mapa final'!$Y$23="Muy Baja",'Mapa final'!$AA$23="Menor"),CONCATENATE("R3C",'Mapa final'!$O$23),"")</f>
        <v/>
      </c>
      <c r="R48" s="64" t="str">
        <f>IF(AND('Mapa final'!$Y$24="Muy Baja",'Mapa final'!$AA$24="Menor"),CONCATENATE("R3C",'Mapa final'!$O$24),"")</f>
        <v/>
      </c>
      <c r="S48" s="64" t="str">
        <f>IF(AND('Mapa final'!$Y$25="Muy Baja",'Mapa final'!$AA$25="Menor"),CONCATENATE("R3C",'Mapa final'!$O$25),"")</f>
        <v/>
      </c>
      <c r="T48" s="64" t="str">
        <f>IF(AND('Mapa final'!$Y$26="Muy Baja",'Mapa final'!$AA$26="Menor"),CONCATENATE("R3C",'Mapa final'!$O$26),"")</f>
        <v/>
      </c>
      <c r="U48" s="65" t="str">
        <f>IF(AND('Mapa final'!$Y$27="Muy Baja",'Mapa final'!$AA$27="Menor"),CONCATENATE("R3C",'Mapa final'!$O$27),"")</f>
        <v/>
      </c>
      <c r="V48" s="54" t="str">
        <f>IF(AND('Mapa final'!$Y$22="Muy Baja",'Mapa final'!$AA$22="Moderado"),CONCATENATE("R3C",'Mapa final'!$O$22),"")</f>
        <v/>
      </c>
      <c r="W48" s="55" t="str">
        <f>IF(AND('Mapa final'!$Y$23="Muy Baja",'Mapa final'!$AA$23="Moderado"),CONCATENATE("R3C",'Mapa final'!$O$23),"")</f>
        <v/>
      </c>
      <c r="X48" s="55" t="str">
        <f>IF(AND('Mapa final'!$Y$24="Muy Baja",'Mapa final'!$AA$24="Moderado"),CONCATENATE("R3C",'Mapa final'!$O$24),"")</f>
        <v/>
      </c>
      <c r="Y48" s="55" t="str">
        <f>IF(AND('Mapa final'!$Y$25="Muy Baja",'Mapa final'!$AA$25="Moderado"),CONCATENATE("R3C",'Mapa final'!$O$25),"")</f>
        <v/>
      </c>
      <c r="Z48" s="55" t="str">
        <f>IF(AND('Mapa final'!$Y$26="Muy Baja",'Mapa final'!$AA$26="Moderado"),CONCATENATE("R3C",'Mapa final'!$O$26),"")</f>
        <v/>
      </c>
      <c r="AA48" s="56" t="str">
        <f>IF(AND('Mapa final'!$Y$27="Muy Baja",'Mapa final'!$AA$27="Moderado"),CONCATENATE("R3C",'Mapa final'!$O$27),"")</f>
        <v/>
      </c>
      <c r="AB48" s="38" t="str">
        <f>IF(AND('Mapa final'!$Y$22="Muy Baja",'Mapa final'!$AA$22="Mayor"),CONCATENATE("R3C",'Mapa final'!$O$22),"")</f>
        <v/>
      </c>
      <c r="AC48" s="39" t="str">
        <f>IF(AND('Mapa final'!$Y$23="Muy Baja",'Mapa final'!$AA$23="Mayor"),CONCATENATE("R3C",'Mapa final'!$O$23),"")</f>
        <v/>
      </c>
      <c r="AD48" s="39" t="str">
        <f>IF(AND('Mapa final'!$Y$24="Muy Baja",'Mapa final'!$AA$24="Mayor"),CONCATENATE("R3C",'Mapa final'!$O$24),"")</f>
        <v/>
      </c>
      <c r="AE48" s="39" t="str">
        <f>IF(AND('Mapa final'!$Y$25="Muy Baja",'Mapa final'!$AA$25="Mayor"),CONCATENATE("R3C",'Mapa final'!$O$25),"")</f>
        <v/>
      </c>
      <c r="AF48" s="39" t="str">
        <f>IF(AND('Mapa final'!$Y$26="Muy Baja",'Mapa final'!$AA$26="Mayor"),CONCATENATE("R3C",'Mapa final'!$O$26),"")</f>
        <v/>
      </c>
      <c r="AG48" s="40" t="str">
        <f>IF(AND('Mapa final'!$Y$27="Muy Baja",'Mapa final'!$AA$27="Mayor"),CONCATENATE("R3C",'Mapa final'!$O$27),"")</f>
        <v/>
      </c>
      <c r="AH48" s="41" t="str">
        <f>IF(AND('Mapa final'!$Y$22="Muy Baja",'Mapa final'!$AA$22="Catastrófico"),CONCATENATE("R3C",'Mapa final'!$O$22),"")</f>
        <v/>
      </c>
      <c r="AI48" s="42" t="str">
        <f>IF(AND('Mapa final'!$Y$23="Muy Baja",'Mapa final'!$AA$23="Catastrófico"),CONCATENATE("R3C",'Mapa final'!$O$23),"")</f>
        <v/>
      </c>
      <c r="AJ48" s="42" t="str">
        <f>IF(AND('Mapa final'!$Y$24="Muy Baja",'Mapa final'!$AA$24="Catastrófico"),CONCATENATE("R3C",'Mapa final'!$O$24),"")</f>
        <v/>
      </c>
      <c r="AK48" s="42" t="str">
        <f>IF(AND('Mapa final'!$Y$25="Muy Baja",'Mapa final'!$AA$25="Catastrófico"),CONCATENATE("R3C",'Mapa final'!$O$25),"")</f>
        <v/>
      </c>
      <c r="AL48" s="42" t="str">
        <f>IF(AND('Mapa final'!$Y$26="Muy Baja",'Mapa final'!$AA$26="Catastrófico"),CONCATENATE("R3C",'Mapa final'!$O$26),"")</f>
        <v/>
      </c>
      <c r="AM48" s="43" t="str">
        <f>IF(AND('Mapa final'!$Y$27="Muy Baja",'Mapa final'!$AA$27="Catastrófico"),CONCATENATE("R3C",'Mapa final'!$O$27),"")</f>
        <v/>
      </c>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ht="15" customHeight="1" x14ac:dyDescent="0.25">
      <c r="A49" s="70"/>
      <c r="B49" s="349"/>
      <c r="C49" s="349"/>
      <c r="D49" s="350"/>
      <c r="E49" s="390"/>
      <c r="F49" s="391"/>
      <c r="G49" s="391"/>
      <c r="H49" s="391"/>
      <c r="I49" s="392"/>
      <c r="J49" s="63" t="str">
        <f>IF(AND('Mapa final'!$Y$28="Muy Baja",'Mapa final'!$AA$28="Leve"),CONCATENATE("R4C",'Mapa final'!$O$28),"")</f>
        <v/>
      </c>
      <c r="K49" s="64" t="str">
        <f>IF(AND('Mapa final'!$Y$29="Muy Baja",'Mapa final'!$AA$29="Leve"),CONCATENATE("R4C",'Mapa final'!$O$29),"")</f>
        <v/>
      </c>
      <c r="L49" s="64" t="str">
        <f>IF(AND('Mapa final'!$Y$30="Muy Baja",'Mapa final'!$AA$30="Leve"),CONCATENATE("R4C",'Mapa final'!$O$30),"")</f>
        <v/>
      </c>
      <c r="M49" s="64" t="str">
        <f>IF(AND('Mapa final'!$Y$31="Muy Baja",'Mapa final'!$AA$31="Leve"),CONCATENATE("R4C",'Mapa final'!$O$31),"")</f>
        <v/>
      </c>
      <c r="N49" s="64" t="str">
        <f>IF(AND('Mapa final'!$Y$32="Muy Baja",'Mapa final'!$AA$32="Leve"),CONCATENATE("R4C",'Mapa final'!$O$32),"")</f>
        <v/>
      </c>
      <c r="O49" s="65" t="str">
        <f>IF(AND('Mapa final'!$Y$33="Muy Baja",'Mapa final'!$AA$33="Leve"),CONCATENATE("R4C",'Mapa final'!$O$33),"")</f>
        <v/>
      </c>
      <c r="P49" s="63" t="str">
        <f>IF(AND('Mapa final'!$Y$28="Muy Baja",'Mapa final'!$AA$28="Menor"),CONCATENATE("R4C",'Mapa final'!$O$28),"")</f>
        <v/>
      </c>
      <c r="Q49" s="64" t="str">
        <f>IF(AND('Mapa final'!$Y$29="Muy Baja",'Mapa final'!$AA$29="Menor"),CONCATENATE("R4C",'Mapa final'!$O$29),"")</f>
        <v/>
      </c>
      <c r="R49" s="64" t="str">
        <f>IF(AND('Mapa final'!$Y$30="Muy Baja",'Mapa final'!$AA$30="Menor"),CONCATENATE("R4C",'Mapa final'!$O$30),"")</f>
        <v/>
      </c>
      <c r="S49" s="64" t="str">
        <f>IF(AND('Mapa final'!$Y$31="Muy Baja",'Mapa final'!$AA$31="Menor"),CONCATENATE("R4C",'Mapa final'!$O$31),"")</f>
        <v/>
      </c>
      <c r="T49" s="64" t="str">
        <f>IF(AND('Mapa final'!$Y$32="Muy Baja",'Mapa final'!$AA$32="Menor"),CONCATENATE("R4C",'Mapa final'!$O$32),"")</f>
        <v/>
      </c>
      <c r="U49" s="65" t="str">
        <f>IF(AND('Mapa final'!$Y$33="Muy Baja",'Mapa final'!$AA$33="Menor"),CONCATENATE("R4C",'Mapa final'!$O$33),"")</f>
        <v/>
      </c>
      <c r="V49" s="54" t="str">
        <f>IF(AND('Mapa final'!$Y$28="Muy Baja",'Mapa final'!$AA$28="Moderado"),CONCATENATE("R4C",'Mapa final'!$O$28),"")</f>
        <v/>
      </c>
      <c r="W49" s="55" t="str">
        <f>IF(AND('Mapa final'!$Y$29="Muy Baja",'Mapa final'!$AA$29="Moderado"),CONCATENATE("R4C",'Mapa final'!$O$29),"")</f>
        <v/>
      </c>
      <c r="X49" s="55" t="str">
        <f>IF(AND('Mapa final'!$Y$30="Muy Baja",'Mapa final'!$AA$30="Moderado"),CONCATENATE("R4C",'Mapa final'!$O$30),"")</f>
        <v/>
      </c>
      <c r="Y49" s="55" t="str">
        <f>IF(AND('Mapa final'!$Y$31="Muy Baja",'Mapa final'!$AA$31="Moderado"),CONCATENATE("R4C",'Mapa final'!$O$31),"")</f>
        <v/>
      </c>
      <c r="Z49" s="55" t="str">
        <f>IF(AND('Mapa final'!$Y$32="Muy Baja",'Mapa final'!$AA$32="Moderado"),CONCATENATE("R4C",'Mapa final'!$O$32),"")</f>
        <v/>
      </c>
      <c r="AA49" s="56" t="str">
        <f>IF(AND('Mapa final'!$Y$33="Muy Baja",'Mapa final'!$AA$33="Moderado"),CONCATENATE("R4C",'Mapa final'!$O$33),"")</f>
        <v/>
      </c>
      <c r="AB49" s="38" t="str">
        <f>IF(AND('Mapa final'!$Y$28="Muy Baja",'Mapa final'!$AA$28="Mayor"),CONCATENATE("R4C",'Mapa final'!$O$28),"")</f>
        <v/>
      </c>
      <c r="AC49" s="39" t="str">
        <f>IF(AND('Mapa final'!$Y$29="Muy Baja",'Mapa final'!$AA$29="Mayor"),CONCATENATE("R4C",'Mapa final'!$O$29),"")</f>
        <v/>
      </c>
      <c r="AD49" s="39" t="str">
        <f>IF(AND('Mapa final'!$Y$30="Muy Baja",'Mapa final'!$AA$30="Mayor"),CONCATENATE("R4C",'Mapa final'!$O$30),"")</f>
        <v/>
      </c>
      <c r="AE49" s="39" t="str">
        <f>IF(AND('Mapa final'!$Y$31="Muy Baja",'Mapa final'!$AA$31="Mayor"),CONCATENATE("R4C",'Mapa final'!$O$31),"")</f>
        <v/>
      </c>
      <c r="AF49" s="39" t="str">
        <f>IF(AND('Mapa final'!$Y$32="Muy Baja",'Mapa final'!$AA$32="Mayor"),CONCATENATE("R4C",'Mapa final'!$O$32),"")</f>
        <v/>
      </c>
      <c r="AG49" s="40" t="str">
        <f>IF(AND('Mapa final'!$Y$33="Muy Baja",'Mapa final'!$AA$33="Mayor"),CONCATENATE("R4C",'Mapa final'!$O$33),"")</f>
        <v/>
      </c>
      <c r="AH49" s="41" t="str">
        <f>IF(AND('Mapa final'!$Y$28="Muy Baja",'Mapa final'!$AA$28="Catastrófico"),CONCATENATE("R4C",'Mapa final'!$O$28),"")</f>
        <v/>
      </c>
      <c r="AI49" s="42" t="str">
        <f>IF(AND('Mapa final'!$Y$29="Muy Baja",'Mapa final'!$AA$29="Catastrófico"),CONCATENATE("R4C",'Mapa final'!$O$29),"")</f>
        <v/>
      </c>
      <c r="AJ49" s="42" t="str">
        <f>IF(AND('Mapa final'!$Y$30="Muy Baja",'Mapa final'!$AA$30="Catastrófico"),CONCATENATE("R4C",'Mapa final'!$O$30),"")</f>
        <v/>
      </c>
      <c r="AK49" s="42" t="str">
        <f>IF(AND('Mapa final'!$Y$31="Muy Baja",'Mapa final'!$AA$31="Catastrófico"),CONCATENATE("R4C",'Mapa final'!$O$31),"")</f>
        <v/>
      </c>
      <c r="AL49" s="42" t="str">
        <f>IF(AND('Mapa final'!$Y$32="Muy Baja",'Mapa final'!$AA$32="Catastrófico"),CONCATENATE("R4C",'Mapa final'!$O$32),"")</f>
        <v/>
      </c>
      <c r="AM49" s="43" t="str">
        <f>IF(AND('Mapa final'!$Y$33="Muy Baja",'Mapa final'!$AA$33="Catastrófico"),CONCATENATE("R4C",'Mapa final'!$O$33),"")</f>
        <v/>
      </c>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ht="15" customHeight="1" x14ac:dyDescent="0.25">
      <c r="A50" s="70"/>
      <c r="B50" s="349"/>
      <c r="C50" s="349"/>
      <c r="D50" s="350"/>
      <c r="E50" s="390"/>
      <c r="F50" s="391"/>
      <c r="G50" s="391"/>
      <c r="H50" s="391"/>
      <c r="I50" s="392"/>
      <c r="J50" s="63" t="str">
        <f>IF(AND('Mapa final'!$Y$34="Muy Baja",'Mapa final'!$AA$34="Leve"),CONCATENATE("R5C",'Mapa final'!$O$34),"")</f>
        <v/>
      </c>
      <c r="K50" s="64" t="str">
        <f>IF(AND('Mapa final'!$Y$35="Muy Baja",'Mapa final'!$AA$35="Leve"),CONCATENATE("R5C",'Mapa final'!$O$35),"")</f>
        <v/>
      </c>
      <c r="L50" s="64" t="str">
        <f>IF(AND('Mapa final'!$Y$36="Muy Baja",'Mapa final'!$AA$36="Leve"),CONCATENATE("R5C",'Mapa final'!$O$36),"")</f>
        <v/>
      </c>
      <c r="M50" s="64" t="str">
        <f>IF(AND('Mapa final'!$Y$37="Muy Baja",'Mapa final'!$AA$37="Leve"),CONCATENATE("R5C",'Mapa final'!$O$37),"")</f>
        <v/>
      </c>
      <c r="N50" s="64" t="str">
        <f>IF(AND('Mapa final'!$Y$38="Muy Baja",'Mapa final'!$AA$38="Leve"),CONCATENATE("R5C",'Mapa final'!$O$38),"")</f>
        <v/>
      </c>
      <c r="O50" s="65" t="str">
        <f>IF(AND('Mapa final'!$Y$39="Muy Baja",'Mapa final'!$AA$39="Leve"),CONCATENATE("R5C",'Mapa final'!$O$39),"")</f>
        <v/>
      </c>
      <c r="P50" s="63" t="str">
        <f>IF(AND('Mapa final'!$Y$34="Muy Baja",'Mapa final'!$AA$34="Menor"),CONCATENATE("R5C",'Mapa final'!$O$34),"")</f>
        <v/>
      </c>
      <c r="Q50" s="64" t="str">
        <f>IF(AND('Mapa final'!$Y$35="Muy Baja",'Mapa final'!$AA$35="Menor"),CONCATENATE("R5C",'Mapa final'!$O$35),"")</f>
        <v/>
      </c>
      <c r="R50" s="64" t="str">
        <f>IF(AND('Mapa final'!$Y$36="Muy Baja",'Mapa final'!$AA$36="Menor"),CONCATENATE("R5C",'Mapa final'!$O$36),"")</f>
        <v/>
      </c>
      <c r="S50" s="64" t="str">
        <f>IF(AND('Mapa final'!$Y$37="Muy Baja",'Mapa final'!$AA$37="Menor"),CONCATENATE("R5C",'Mapa final'!$O$37),"")</f>
        <v/>
      </c>
      <c r="T50" s="64" t="str">
        <f>IF(AND('Mapa final'!$Y$38="Muy Baja",'Mapa final'!$AA$38="Menor"),CONCATENATE("R5C",'Mapa final'!$O$38),"")</f>
        <v/>
      </c>
      <c r="U50" s="65" t="str">
        <f>IF(AND('Mapa final'!$Y$39="Muy Baja",'Mapa final'!$AA$39="Menor"),CONCATENATE("R5C",'Mapa final'!$O$39),"")</f>
        <v/>
      </c>
      <c r="V50" s="54" t="str">
        <f>IF(AND('Mapa final'!$Y$34="Muy Baja",'Mapa final'!$AA$34="Moderado"),CONCATENATE("R5C",'Mapa final'!$O$34),"")</f>
        <v/>
      </c>
      <c r="W50" s="55" t="str">
        <f>IF(AND('Mapa final'!$Y$35="Muy Baja",'Mapa final'!$AA$35="Moderado"),CONCATENATE("R5C",'Mapa final'!$O$35),"")</f>
        <v/>
      </c>
      <c r="X50" s="55" t="str">
        <f>IF(AND('Mapa final'!$Y$36="Muy Baja",'Mapa final'!$AA$36="Moderado"),CONCATENATE("R5C",'Mapa final'!$O$36),"")</f>
        <v/>
      </c>
      <c r="Y50" s="55" t="str">
        <f>IF(AND('Mapa final'!$Y$37="Muy Baja",'Mapa final'!$AA$37="Moderado"),CONCATENATE("R5C",'Mapa final'!$O$37),"")</f>
        <v/>
      </c>
      <c r="Z50" s="55" t="str">
        <f>IF(AND('Mapa final'!$Y$38="Muy Baja",'Mapa final'!$AA$38="Moderado"),CONCATENATE("R5C",'Mapa final'!$O$38),"")</f>
        <v/>
      </c>
      <c r="AA50" s="56" t="str">
        <f>IF(AND('Mapa final'!$Y$39="Muy Baja",'Mapa final'!$AA$39="Moderado"),CONCATENATE("R5C",'Mapa final'!$O$39),"")</f>
        <v/>
      </c>
      <c r="AB50" s="38" t="str">
        <f>IF(AND('Mapa final'!$Y$34="Muy Baja",'Mapa final'!$AA$34="Mayor"),CONCATENATE("R5C",'Mapa final'!$O$34),"")</f>
        <v/>
      </c>
      <c r="AC50" s="39" t="str">
        <f>IF(AND('Mapa final'!$Y$35="Muy Baja",'Mapa final'!$AA$35="Mayor"),CONCATENATE("R5C",'Mapa final'!$O$35),"")</f>
        <v/>
      </c>
      <c r="AD50" s="44" t="str">
        <f>IF(AND('Mapa final'!$Y$36="Muy Baja",'Mapa final'!$AA$36="Mayor"),CONCATENATE("R5C",'Mapa final'!$O$36),"")</f>
        <v/>
      </c>
      <c r="AE50" s="44" t="str">
        <f>IF(AND('Mapa final'!$Y$37="Muy Baja",'Mapa final'!$AA$37="Mayor"),CONCATENATE("R5C",'Mapa final'!$O$37),"")</f>
        <v/>
      </c>
      <c r="AF50" s="44" t="str">
        <f>IF(AND('Mapa final'!$Y$38="Muy Baja",'Mapa final'!$AA$38="Mayor"),CONCATENATE("R5C",'Mapa final'!$O$38),"")</f>
        <v/>
      </c>
      <c r="AG50" s="40" t="str">
        <f>IF(AND('Mapa final'!$Y$39="Muy Baja",'Mapa final'!$AA$39="Mayor"),CONCATENATE("R5C",'Mapa final'!$O$39),"")</f>
        <v/>
      </c>
      <c r="AH50" s="41" t="str">
        <f>IF(AND('Mapa final'!$Y$34="Muy Baja",'Mapa final'!$AA$34="Catastrófico"),CONCATENATE("R5C",'Mapa final'!$O$34),"")</f>
        <v/>
      </c>
      <c r="AI50" s="42" t="str">
        <f>IF(AND('Mapa final'!$Y$35="Muy Baja",'Mapa final'!$AA$35="Catastrófico"),CONCATENATE("R5C",'Mapa final'!$O$35),"")</f>
        <v/>
      </c>
      <c r="AJ50" s="42" t="str">
        <f>IF(AND('Mapa final'!$Y$36="Muy Baja",'Mapa final'!$AA$36="Catastrófico"),CONCATENATE("R5C",'Mapa final'!$O$36),"")</f>
        <v/>
      </c>
      <c r="AK50" s="42" t="str">
        <f>IF(AND('Mapa final'!$Y$37="Muy Baja",'Mapa final'!$AA$37="Catastrófico"),CONCATENATE("R5C",'Mapa final'!$O$37),"")</f>
        <v/>
      </c>
      <c r="AL50" s="42" t="str">
        <f>IF(AND('Mapa final'!$Y$38="Muy Baja",'Mapa final'!$AA$38="Catastrófico"),CONCATENATE("R5C",'Mapa final'!$O$38),"")</f>
        <v/>
      </c>
      <c r="AM50" s="43" t="str">
        <f>IF(AND('Mapa final'!$Y$39="Muy Baja",'Mapa final'!$AA$39="Catastrófico"),CONCATENATE("R5C",'Mapa final'!$O$39),"")</f>
        <v/>
      </c>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 customHeight="1" x14ac:dyDescent="0.25">
      <c r="A51" s="70"/>
      <c r="B51" s="349"/>
      <c r="C51" s="349"/>
      <c r="D51" s="350"/>
      <c r="E51" s="390"/>
      <c r="F51" s="391"/>
      <c r="G51" s="391"/>
      <c r="H51" s="391"/>
      <c r="I51" s="392"/>
      <c r="J51" s="63" t="str">
        <f>IF(AND('Mapa final'!$Y$40="Muy Baja",'Mapa final'!$AA$40="Leve"),CONCATENATE("R6C",'Mapa final'!$O$40),"")</f>
        <v/>
      </c>
      <c r="K51" s="64" t="str">
        <f>IF(AND('Mapa final'!$Y$41="Muy Baja",'Mapa final'!$AA$41="Leve"),CONCATENATE("R6C",'Mapa final'!$O$41),"")</f>
        <v/>
      </c>
      <c r="L51" s="64" t="str">
        <f>IF(AND('Mapa final'!$Y$42="Muy Baja",'Mapa final'!$AA$42="Leve"),CONCATENATE("R6C",'Mapa final'!$O$42),"")</f>
        <v/>
      </c>
      <c r="M51" s="64" t="str">
        <f>IF(AND('Mapa final'!$Y$43="Muy Baja",'Mapa final'!$AA$43="Leve"),CONCATENATE("R6C",'Mapa final'!$O$43),"")</f>
        <v/>
      </c>
      <c r="N51" s="64" t="str">
        <f>IF(AND('Mapa final'!$Y$44="Muy Baja",'Mapa final'!$AA$44="Leve"),CONCATENATE("R6C",'Mapa final'!$O$44),"")</f>
        <v/>
      </c>
      <c r="O51" s="65" t="str">
        <f>IF(AND('Mapa final'!$Y$45="Muy Baja",'Mapa final'!$AA$45="Leve"),CONCATENATE("R6C",'Mapa final'!$O$45),"")</f>
        <v/>
      </c>
      <c r="P51" s="63" t="str">
        <f>IF(AND('Mapa final'!$Y$40="Muy Baja",'Mapa final'!$AA$40="Menor"),CONCATENATE("R6C",'Mapa final'!$O$40),"")</f>
        <v/>
      </c>
      <c r="Q51" s="64" t="str">
        <f>IF(AND('Mapa final'!$Y$41="Muy Baja",'Mapa final'!$AA$41="Menor"),CONCATENATE("R6C",'Mapa final'!$O$41),"")</f>
        <v/>
      </c>
      <c r="R51" s="64" t="str">
        <f>IF(AND('Mapa final'!$Y$42="Muy Baja",'Mapa final'!$AA$42="Menor"),CONCATENATE("R6C",'Mapa final'!$O$42),"")</f>
        <v/>
      </c>
      <c r="S51" s="64" t="str">
        <f>IF(AND('Mapa final'!$Y$43="Muy Baja",'Mapa final'!$AA$43="Menor"),CONCATENATE("R6C",'Mapa final'!$O$43),"")</f>
        <v/>
      </c>
      <c r="T51" s="64" t="str">
        <f>IF(AND('Mapa final'!$Y$44="Muy Baja",'Mapa final'!$AA$44="Menor"),CONCATENATE("R6C",'Mapa final'!$O$44),"")</f>
        <v/>
      </c>
      <c r="U51" s="65" t="str">
        <f>IF(AND('Mapa final'!$Y$45="Muy Baja",'Mapa final'!$AA$45="Menor"),CONCATENATE("R6C",'Mapa final'!$O$45),"")</f>
        <v/>
      </c>
      <c r="V51" s="54" t="str">
        <f>IF(AND('Mapa final'!$Y$40="Muy Baja",'Mapa final'!$AA$40="Moderado"),CONCATENATE("R6C",'Mapa final'!$O$40),"")</f>
        <v/>
      </c>
      <c r="W51" s="55" t="str">
        <f>IF(AND('Mapa final'!$Y$41="Muy Baja",'Mapa final'!$AA$41="Moderado"),CONCATENATE("R6C",'Mapa final'!$O$41),"")</f>
        <v/>
      </c>
      <c r="X51" s="55" t="str">
        <f>IF(AND('Mapa final'!$Y$42="Muy Baja",'Mapa final'!$AA$42="Moderado"),CONCATENATE("R6C",'Mapa final'!$O$42),"")</f>
        <v/>
      </c>
      <c r="Y51" s="55" t="str">
        <f>IF(AND('Mapa final'!$Y$43="Muy Baja",'Mapa final'!$AA$43="Moderado"),CONCATENATE("R6C",'Mapa final'!$O$43),"")</f>
        <v/>
      </c>
      <c r="Z51" s="55" t="str">
        <f>IF(AND('Mapa final'!$Y$44="Muy Baja",'Mapa final'!$AA$44="Moderado"),CONCATENATE("R6C",'Mapa final'!$O$44),"")</f>
        <v/>
      </c>
      <c r="AA51" s="56" t="str">
        <f>IF(AND('Mapa final'!$Y$45="Muy Baja",'Mapa final'!$AA$45="Moderado"),CONCATENATE("R6C",'Mapa final'!$O$45),"")</f>
        <v/>
      </c>
      <c r="AB51" s="38" t="str">
        <f>IF(AND('Mapa final'!$Y$40="Muy Baja",'Mapa final'!$AA$40="Mayor"),CONCATENATE("R6C",'Mapa final'!$O$40),"")</f>
        <v/>
      </c>
      <c r="AC51" s="39" t="str">
        <f>IF(AND('Mapa final'!$Y$41="Muy Baja",'Mapa final'!$AA$41="Mayor"),CONCATENATE("R6C",'Mapa final'!$O$41),"")</f>
        <v/>
      </c>
      <c r="AD51" s="44" t="str">
        <f>IF(AND('Mapa final'!$Y$42="Muy Baja",'Mapa final'!$AA$42="Mayor"),CONCATENATE("R6C",'Mapa final'!$O$42),"")</f>
        <v/>
      </c>
      <c r="AE51" s="44" t="str">
        <f>IF(AND('Mapa final'!$Y$43="Muy Baja",'Mapa final'!$AA$43="Mayor"),CONCATENATE("R6C",'Mapa final'!$O$43),"")</f>
        <v/>
      </c>
      <c r="AF51" s="44" t="str">
        <f>IF(AND('Mapa final'!$Y$44="Muy Baja",'Mapa final'!$AA$44="Mayor"),CONCATENATE("R6C",'Mapa final'!$O$44),"")</f>
        <v/>
      </c>
      <c r="AG51" s="40" t="str">
        <f>IF(AND('Mapa final'!$Y$45="Muy Baja",'Mapa final'!$AA$45="Mayor"),CONCATENATE("R6C",'Mapa final'!$O$45),"")</f>
        <v/>
      </c>
      <c r="AH51" s="41" t="str">
        <f>IF(AND('Mapa final'!$Y$40="Muy Baja",'Mapa final'!$AA$40="Catastrófico"),CONCATENATE("R6C",'Mapa final'!$O$40),"")</f>
        <v/>
      </c>
      <c r="AI51" s="42" t="str">
        <f>IF(AND('Mapa final'!$Y$41="Muy Baja",'Mapa final'!$AA$41="Catastrófico"),CONCATENATE("R6C",'Mapa final'!$O$41),"")</f>
        <v/>
      </c>
      <c r="AJ51" s="42" t="str">
        <f>IF(AND('Mapa final'!$Y$42="Muy Baja",'Mapa final'!$AA$42="Catastrófico"),CONCATENATE("R6C",'Mapa final'!$O$42),"")</f>
        <v/>
      </c>
      <c r="AK51" s="42" t="str">
        <f>IF(AND('Mapa final'!$Y$43="Muy Baja",'Mapa final'!$AA$43="Catastrófico"),CONCATENATE("R6C",'Mapa final'!$O$43),"")</f>
        <v/>
      </c>
      <c r="AL51" s="42" t="str">
        <f>IF(AND('Mapa final'!$Y$44="Muy Baja",'Mapa final'!$AA$44="Catastrófico"),CONCATENATE("R6C",'Mapa final'!$O$44),"")</f>
        <v/>
      </c>
      <c r="AM51" s="43" t="str">
        <f>IF(AND('Mapa final'!$Y$45="Muy Baja",'Mapa final'!$AA$45="Catastrófico"),CONCATENATE("R6C",'Mapa final'!$O$45),"")</f>
        <v/>
      </c>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ht="15" customHeight="1" x14ac:dyDescent="0.25">
      <c r="A52" s="70"/>
      <c r="B52" s="349"/>
      <c r="C52" s="349"/>
      <c r="D52" s="350"/>
      <c r="E52" s="390"/>
      <c r="F52" s="391"/>
      <c r="G52" s="391"/>
      <c r="H52" s="391"/>
      <c r="I52" s="392"/>
      <c r="J52" s="63" t="str">
        <f>IF(AND('Mapa final'!$Y$46="Muy Baja",'Mapa final'!$AA$46="Leve"),CONCATENATE("R7C",'Mapa final'!$O$46),"")</f>
        <v/>
      </c>
      <c r="K52" s="64" t="str">
        <f>IF(AND('Mapa final'!$Y$47="Muy Baja",'Mapa final'!$AA$47="Leve"),CONCATENATE("R7C",'Mapa final'!$O$47),"")</f>
        <v/>
      </c>
      <c r="L52" s="64" t="str">
        <f>IF(AND('Mapa final'!$Y$48="Muy Baja",'Mapa final'!$AA$48="Leve"),CONCATENATE("R7C",'Mapa final'!$O$48),"")</f>
        <v/>
      </c>
      <c r="M52" s="64" t="str">
        <f>IF(AND('Mapa final'!$Y$49="Muy Baja",'Mapa final'!$AA$49="Leve"),CONCATENATE("R7C",'Mapa final'!$O$49),"")</f>
        <v/>
      </c>
      <c r="N52" s="64" t="str">
        <f>IF(AND('Mapa final'!$Y$50="Muy Baja",'Mapa final'!$AA$50="Leve"),CONCATENATE("R7C",'Mapa final'!$O$50),"")</f>
        <v/>
      </c>
      <c r="O52" s="65" t="str">
        <f>IF(AND('Mapa final'!$Y$51="Muy Baja",'Mapa final'!$AA$51="Leve"),CONCATENATE("R7C",'Mapa final'!$O$51),"")</f>
        <v/>
      </c>
      <c r="P52" s="63" t="str">
        <f>IF(AND('Mapa final'!$Y$46="Muy Baja",'Mapa final'!$AA$46="Menor"),CONCATENATE("R7C",'Mapa final'!$O$46),"")</f>
        <v/>
      </c>
      <c r="Q52" s="64" t="str">
        <f>IF(AND('Mapa final'!$Y$47="Muy Baja",'Mapa final'!$AA$47="Menor"),CONCATENATE("R7C",'Mapa final'!$O$47),"")</f>
        <v/>
      </c>
      <c r="R52" s="64" t="str">
        <f>IF(AND('Mapa final'!$Y$48="Muy Baja",'Mapa final'!$AA$48="Menor"),CONCATENATE("R7C",'Mapa final'!$O$48),"")</f>
        <v/>
      </c>
      <c r="S52" s="64" t="str">
        <f>IF(AND('Mapa final'!$Y$49="Muy Baja",'Mapa final'!$AA$49="Menor"),CONCATENATE("R7C",'Mapa final'!$O$49),"")</f>
        <v/>
      </c>
      <c r="T52" s="64" t="str">
        <f>IF(AND('Mapa final'!$Y$50="Muy Baja",'Mapa final'!$AA$50="Menor"),CONCATENATE("R7C",'Mapa final'!$O$50),"")</f>
        <v/>
      </c>
      <c r="U52" s="65" t="str">
        <f>IF(AND('Mapa final'!$Y$51="Muy Baja",'Mapa final'!$AA$51="Menor"),CONCATENATE("R7C",'Mapa final'!$O$51),"")</f>
        <v/>
      </c>
      <c r="V52" s="54" t="str">
        <f>IF(AND('Mapa final'!$Y$46="Muy Baja",'Mapa final'!$AA$46="Moderado"),CONCATENATE("R7C",'Mapa final'!$O$46),"")</f>
        <v/>
      </c>
      <c r="W52" s="55" t="str">
        <f>IF(AND('Mapa final'!$Y$47="Muy Baja",'Mapa final'!$AA$47="Moderado"),CONCATENATE("R7C",'Mapa final'!$O$47),"")</f>
        <v/>
      </c>
      <c r="X52" s="55" t="str">
        <f>IF(AND('Mapa final'!$Y$48="Muy Baja",'Mapa final'!$AA$48="Moderado"),CONCATENATE("R7C",'Mapa final'!$O$48),"")</f>
        <v/>
      </c>
      <c r="Y52" s="55" t="str">
        <f>IF(AND('Mapa final'!$Y$49="Muy Baja",'Mapa final'!$AA$49="Moderado"),CONCATENATE("R7C",'Mapa final'!$O$49),"")</f>
        <v/>
      </c>
      <c r="Z52" s="55" t="str">
        <f>IF(AND('Mapa final'!$Y$50="Muy Baja",'Mapa final'!$AA$50="Moderado"),CONCATENATE("R7C",'Mapa final'!$O$50),"")</f>
        <v/>
      </c>
      <c r="AA52" s="56" t="str">
        <f>IF(AND('Mapa final'!$Y$51="Muy Baja",'Mapa final'!$AA$51="Moderado"),CONCATENATE("R7C",'Mapa final'!$O$51),"")</f>
        <v/>
      </c>
      <c r="AB52" s="38" t="str">
        <f>IF(AND('Mapa final'!$Y$46="Muy Baja",'Mapa final'!$AA$46="Mayor"),CONCATENATE("R7C",'Mapa final'!$O$46),"")</f>
        <v/>
      </c>
      <c r="AC52" s="39" t="str">
        <f>IF(AND('Mapa final'!$Y$47="Muy Baja",'Mapa final'!$AA$47="Mayor"),CONCATENATE("R7C",'Mapa final'!$O$47),"")</f>
        <v/>
      </c>
      <c r="AD52" s="44" t="str">
        <f>IF(AND('Mapa final'!$Y$48="Muy Baja",'Mapa final'!$AA$48="Mayor"),CONCATENATE("R7C",'Mapa final'!$O$48),"")</f>
        <v/>
      </c>
      <c r="AE52" s="44" t="str">
        <f>IF(AND('Mapa final'!$Y$49="Muy Baja",'Mapa final'!$AA$49="Mayor"),CONCATENATE("R7C",'Mapa final'!$O$49),"")</f>
        <v/>
      </c>
      <c r="AF52" s="44" t="str">
        <f>IF(AND('Mapa final'!$Y$50="Muy Baja",'Mapa final'!$AA$50="Mayor"),CONCATENATE("R7C",'Mapa final'!$O$50),"")</f>
        <v/>
      </c>
      <c r="AG52" s="40" t="str">
        <f>IF(AND('Mapa final'!$Y$51="Muy Baja",'Mapa final'!$AA$51="Mayor"),CONCATENATE("R7C",'Mapa final'!$O$51),"")</f>
        <v/>
      </c>
      <c r="AH52" s="41" t="str">
        <f>IF(AND('Mapa final'!$Y$46="Muy Baja",'Mapa final'!$AA$46="Catastrófico"),CONCATENATE("R7C",'Mapa final'!$O$46),"")</f>
        <v/>
      </c>
      <c r="AI52" s="42" t="str">
        <f>IF(AND('Mapa final'!$Y$47="Muy Baja",'Mapa final'!$AA$47="Catastrófico"),CONCATENATE("R7C",'Mapa final'!$O$47),"")</f>
        <v/>
      </c>
      <c r="AJ52" s="42" t="str">
        <f>IF(AND('Mapa final'!$Y$48="Muy Baja",'Mapa final'!$AA$48="Catastrófico"),CONCATENATE("R7C",'Mapa final'!$O$48),"")</f>
        <v/>
      </c>
      <c r="AK52" s="42" t="str">
        <f>IF(AND('Mapa final'!$Y$49="Muy Baja",'Mapa final'!$AA$49="Catastrófico"),CONCATENATE("R7C",'Mapa final'!$O$49),"")</f>
        <v/>
      </c>
      <c r="AL52" s="42" t="str">
        <f>IF(AND('Mapa final'!$Y$50="Muy Baja",'Mapa final'!$AA$50="Catastrófico"),CONCATENATE("R7C",'Mapa final'!$O$50),"")</f>
        <v/>
      </c>
      <c r="AM52" s="43" t="str">
        <f>IF(AND('Mapa final'!$Y$51="Muy Baja",'Mapa final'!$AA$51="Catastrófico"),CONCATENATE("R7C",'Mapa final'!$O$51),"")</f>
        <v/>
      </c>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349"/>
      <c r="C53" s="349"/>
      <c r="D53" s="350"/>
      <c r="E53" s="390"/>
      <c r="F53" s="391"/>
      <c r="G53" s="391"/>
      <c r="H53" s="391"/>
      <c r="I53" s="392"/>
      <c r="J53" s="63" t="str">
        <f>IF(AND('Mapa final'!$Y$52="Muy Baja",'Mapa final'!$AA$52="Leve"),CONCATENATE("R8C",'Mapa final'!$O$52),"")</f>
        <v/>
      </c>
      <c r="K53" s="64" t="str">
        <f>IF(AND('Mapa final'!$Y$53="Muy Baja",'Mapa final'!$AA$53="Leve"),CONCATENATE("R8C",'Mapa final'!$O$53),"")</f>
        <v/>
      </c>
      <c r="L53" s="64" t="str">
        <f>IF(AND('Mapa final'!$Y$54="Muy Baja",'Mapa final'!$AA$54="Leve"),CONCATENATE("R8C",'Mapa final'!$O$54),"")</f>
        <v/>
      </c>
      <c r="M53" s="64" t="str">
        <f>IF(AND('Mapa final'!$Y$55="Muy Baja",'Mapa final'!$AA$55="Leve"),CONCATENATE("R8C",'Mapa final'!$O$55),"")</f>
        <v/>
      </c>
      <c r="N53" s="64" t="str">
        <f>IF(AND('Mapa final'!$Y$56="Muy Baja",'Mapa final'!$AA$56="Leve"),CONCATENATE("R8C",'Mapa final'!$O$56),"")</f>
        <v/>
      </c>
      <c r="O53" s="65" t="str">
        <f>IF(AND('Mapa final'!$Y$57="Muy Baja",'Mapa final'!$AA$57="Leve"),CONCATENATE("R8C",'Mapa final'!$O$57),"")</f>
        <v/>
      </c>
      <c r="P53" s="63" t="str">
        <f>IF(AND('Mapa final'!$Y$52="Muy Baja",'Mapa final'!$AA$52="Menor"),CONCATENATE("R8C",'Mapa final'!$O$52),"")</f>
        <v/>
      </c>
      <c r="Q53" s="64" t="str">
        <f>IF(AND('Mapa final'!$Y$53="Muy Baja",'Mapa final'!$AA$53="Menor"),CONCATENATE("R8C",'Mapa final'!$O$53),"")</f>
        <v/>
      </c>
      <c r="R53" s="64" t="str">
        <f>IF(AND('Mapa final'!$Y$54="Muy Baja",'Mapa final'!$AA$54="Menor"),CONCATENATE("R8C",'Mapa final'!$O$54),"")</f>
        <v/>
      </c>
      <c r="S53" s="64" t="str">
        <f>IF(AND('Mapa final'!$Y$55="Muy Baja",'Mapa final'!$AA$55="Menor"),CONCATENATE("R8C",'Mapa final'!$O$55),"")</f>
        <v/>
      </c>
      <c r="T53" s="64" t="str">
        <f>IF(AND('Mapa final'!$Y$56="Muy Baja",'Mapa final'!$AA$56="Menor"),CONCATENATE("R8C",'Mapa final'!$O$56),"")</f>
        <v/>
      </c>
      <c r="U53" s="65" t="str">
        <f>IF(AND('Mapa final'!$Y$57="Muy Baja",'Mapa final'!$AA$57="Menor"),CONCATENATE("R8C",'Mapa final'!$O$57),"")</f>
        <v/>
      </c>
      <c r="V53" s="54" t="str">
        <f>IF(AND('Mapa final'!$Y$52="Muy Baja",'Mapa final'!$AA$52="Moderado"),CONCATENATE("R8C",'Mapa final'!$O$52),"")</f>
        <v/>
      </c>
      <c r="W53" s="55" t="str">
        <f>IF(AND('Mapa final'!$Y$53="Muy Baja",'Mapa final'!$AA$53="Moderado"),CONCATENATE("R8C",'Mapa final'!$O$53),"")</f>
        <v/>
      </c>
      <c r="X53" s="55" t="str">
        <f>IF(AND('Mapa final'!$Y$54="Muy Baja",'Mapa final'!$AA$54="Moderado"),CONCATENATE("R8C",'Mapa final'!$O$54),"")</f>
        <v/>
      </c>
      <c r="Y53" s="55" t="str">
        <f>IF(AND('Mapa final'!$Y$55="Muy Baja",'Mapa final'!$AA$55="Moderado"),CONCATENATE("R8C",'Mapa final'!$O$55),"")</f>
        <v/>
      </c>
      <c r="Z53" s="55" t="str">
        <f>IF(AND('Mapa final'!$Y$56="Muy Baja",'Mapa final'!$AA$56="Moderado"),CONCATENATE("R8C",'Mapa final'!$O$56),"")</f>
        <v/>
      </c>
      <c r="AA53" s="56" t="str">
        <f>IF(AND('Mapa final'!$Y$57="Muy Baja",'Mapa final'!$AA$57="Moderado"),CONCATENATE("R8C",'Mapa final'!$O$57),"")</f>
        <v/>
      </c>
      <c r="AB53" s="38" t="str">
        <f>IF(AND('Mapa final'!$Y$52="Muy Baja",'Mapa final'!$AA$52="Mayor"),CONCATENATE("R8C",'Mapa final'!$O$52),"")</f>
        <v/>
      </c>
      <c r="AC53" s="39" t="str">
        <f>IF(AND('Mapa final'!$Y$53="Muy Baja",'Mapa final'!$AA$53="Mayor"),CONCATENATE("R8C",'Mapa final'!$O$53),"")</f>
        <v/>
      </c>
      <c r="AD53" s="44" t="str">
        <f>IF(AND('Mapa final'!$Y$54="Muy Baja",'Mapa final'!$AA$54="Mayor"),CONCATENATE("R8C",'Mapa final'!$O$54),"")</f>
        <v/>
      </c>
      <c r="AE53" s="44" t="str">
        <f>IF(AND('Mapa final'!$Y$55="Muy Baja",'Mapa final'!$AA$55="Mayor"),CONCATENATE("R8C",'Mapa final'!$O$55),"")</f>
        <v/>
      </c>
      <c r="AF53" s="44" t="str">
        <f>IF(AND('Mapa final'!$Y$56="Muy Baja",'Mapa final'!$AA$56="Mayor"),CONCATENATE("R8C",'Mapa final'!$O$56),"")</f>
        <v/>
      </c>
      <c r="AG53" s="40" t="str">
        <f>IF(AND('Mapa final'!$Y$57="Muy Baja",'Mapa final'!$AA$57="Mayor"),CONCATENATE("R8C",'Mapa final'!$O$57),"")</f>
        <v/>
      </c>
      <c r="AH53" s="41" t="str">
        <f>IF(AND('Mapa final'!$Y$52="Muy Baja",'Mapa final'!$AA$52="Catastrófico"),CONCATENATE("R8C",'Mapa final'!$O$52),"")</f>
        <v/>
      </c>
      <c r="AI53" s="42" t="str">
        <f>IF(AND('Mapa final'!$Y$53="Muy Baja",'Mapa final'!$AA$53="Catastrófico"),CONCATENATE("R8C",'Mapa final'!$O$53),"")</f>
        <v/>
      </c>
      <c r="AJ53" s="42" t="str">
        <f>IF(AND('Mapa final'!$Y$54="Muy Baja",'Mapa final'!$AA$54="Catastrófico"),CONCATENATE("R8C",'Mapa final'!$O$54),"")</f>
        <v/>
      </c>
      <c r="AK53" s="42" t="str">
        <f>IF(AND('Mapa final'!$Y$55="Muy Baja",'Mapa final'!$AA$55="Catastrófico"),CONCATENATE("R8C",'Mapa final'!$O$55),"")</f>
        <v/>
      </c>
      <c r="AL53" s="42" t="str">
        <f>IF(AND('Mapa final'!$Y$56="Muy Baja",'Mapa final'!$AA$56="Catastrófico"),CONCATENATE("R8C",'Mapa final'!$O$56),"")</f>
        <v/>
      </c>
      <c r="AM53" s="43" t="str">
        <f>IF(AND('Mapa final'!$Y$57="Muy Baja",'Mapa final'!$AA$57="Catastrófico"),CONCATENATE("R8C",'Mapa final'!$O$57),"")</f>
        <v/>
      </c>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349"/>
      <c r="C54" s="349"/>
      <c r="D54" s="350"/>
      <c r="E54" s="390"/>
      <c r="F54" s="391"/>
      <c r="G54" s="391"/>
      <c r="H54" s="391"/>
      <c r="I54" s="392"/>
      <c r="J54" s="63" t="str">
        <f>IF(AND('Mapa final'!$Y$58="Muy Baja",'Mapa final'!$AA$58="Leve"),CONCATENATE("R9C",'Mapa final'!$O$58),"")</f>
        <v/>
      </c>
      <c r="K54" s="64" t="str">
        <f>IF(AND('Mapa final'!$Y$59="Muy Baja",'Mapa final'!$AA$59="Leve"),CONCATENATE("R9C",'Mapa final'!$O$59),"")</f>
        <v/>
      </c>
      <c r="L54" s="64" t="str">
        <f>IF(AND('Mapa final'!$Y$60="Muy Baja",'Mapa final'!$AA$60="Leve"),CONCATENATE("R9C",'Mapa final'!$O$60),"")</f>
        <v/>
      </c>
      <c r="M54" s="64" t="str">
        <f>IF(AND('Mapa final'!$Y$61="Muy Baja",'Mapa final'!$AA$61="Leve"),CONCATENATE("R9C",'Mapa final'!$O$61),"")</f>
        <v/>
      </c>
      <c r="N54" s="64" t="str">
        <f>IF(AND('Mapa final'!$Y$62="Muy Baja",'Mapa final'!$AA$62="Leve"),CONCATENATE("R9C",'Mapa final'!$O$62),"")</f>
        <v/>
      </c>
      <c r="O54" s="65" t="str">
        <f>IF(AND('Mapa final'!$Y$63="Muy Baja",'Mapa final'!$AA$63="Leve"),CONCATENATE("R9C",'Mapa final'!$O$63),"")</f>
        <v/>
      </c>
      <c r="P54" s="63" t="str">
        <f>IF(AND('Mapa final'!$Y$58="Muy Baja",'Mapa final'!$AA$58="Menor"),CONCATENATE("R9C",'Mapa final'!$O$58),"")</f>
        <v/>
      </c>
      <c r="Q54" s="64" t="str">
        <f>IF(AND('Mapa final'!$Y$59="Muy Baja",'Mapa final'!$AA$59="Menor"),CONCATENATE("R9C",'Mapa final'!$O$59),"")</f>
        <v/>
      </c>
      <c r="R54" s="64" t="str">
        <f>IF(AND('Mapa final'!$Y$60="Muy Baja",'Mapa final'!$AA$60="Menor"),CONCATENATE("R9C",'Mapa final'!$O$60),"")</f>
        <v/>
      </c>
      <c r="S54" s="64" t="str">
        <f>IF(AND('Mapa final'!$Y$61="Muy Baja",'Mapa final'!$AA$61="Menor"),CONCATENATE("R9C",'Mapa final'!$O$61),"")</f>
        <v/>
      </c>
      <c r="T54" s="64" t="str">
        <f>IF(AND('Mapa final'!$Y$62="Muy Baja",'Mapa final'!$AA$62="Menor"),CONCATENATE("R9C",'Mapa final'!$O$62),"")</f>
        <v/>
      </c>
      <c r="U54" s="65" t="str">
        <f>IF(AND('Mapa final'!$Y$63="Muy Baja",'Mapa final'!$AA$63="Menor"),CONCATENATE("R9C",'Mapa final'!$O$63),"")</f>
        <v/>
      </c>
      <c r="V54" s="54" t="str">
        <f>IF(AND('Mapa final'!$Y$58="Muy Baja",'Mapa final'!$AA$58="Moderado"),CONCATENATE("R9C",'Mapa final'!$O$58),"")</f>
        <v/>
      </c>
      <c r="W54" s="55" t="str">
        <f>IF(AND('Mapa final'!$Y$59="Muy Baja",'Mapa final'!$AA$59="Moderado"),CONCATENATE("R9C",'Mapa final'!$O$59),"")</f>
        <v/>
      </c>
      <c r="X54" s="55" t="str">
        <f>IF(AND('Mapa final'!$Y$60="Muy Baja",'Mapa final'!$AA$60="Moderado"),CONCATENATE("R9C",'Mapa final'!$O$60),"")</f>
        <v/>
      </c>
      <c r="Y54" s="55" t="str">
        <f>IF(AND('Mapa final'!$Y$61="Muy Baja",'Mapa final'!$AA$61="Moderado"),CONCATENATE("R9C",'Mapa final'!$O$61),"")</f>
        <v/>
      </c>
      <c r="Z54" s="55" t="str">
        <f>IF(AND('Mapa final'!$Y$62="Muy Baja",'Mapa final'!$AA$62="Moderado"),CONCATENATE("R9C",'Mapa final'!$O$62),"")</f>
        <v/>
      </c>
      <c r="AA54" s="56" t="str">
        <f>IF(AND('Mapa final'!$Y$63="Muy Baja",'Mapa final'!$AA$63="Moderado"),CONCATENATE("R9C",'Mapa final'!$O$63),"")</f>
        <v/>
      </c>
      <c r="AB54" s="38" t="str">
        <f>IF(AND('Mapa final'!$Y$58="Muy Baja",'Mapa final'!$AA$58="Mayor"),CONCATENATE("R9C",'Mapa final'!$O$58),"")</f>
        <v/>
      </c>
      <c r="AC54" s="39" t="str">
        <f>IF(AND('Mapa final'!$Y$59="Muy Baja",'Mapa final'!$AA$59="Mayor"),CONCATENATE("R9C",'Mapa final'!$O$59),"")</f>
        <v/>
      </c>
      <c r="AD54" s="44" t="str">
        <f>IF(AND('Mapa final'!$Y$60="Muy Baja",'Mapa final'!$AA$60="Mayor"),CONCATENATE("R9C",'Mapa final'!$O$60),"")</f>
        <v/>
      </c>
      <c r="AE54" s="44" t="str">
        <f>IF(AND('Mapa final'!$Y$61="Muy Baja",'Mapa final'!$AA$61="Mayor"),CONCATENATE("R9C",'Mapa final'!$O$61),"")</f>
        <v/>
      </c>
      <c r="AF54" s="44" t="str">
        <f>IF(AND('Mapa final'!$Y$62="Muy Baja",'Mapa final'!$AA$62="Mayor"),CONCATENATE("R9C",'Mapa final'!$O$62),"")</f>
        <v/>
      </c>
      <c r="AG54" s="40" t="str">
        <f>IF(AND('Mapa final'!$Y$63="Muy Baja",'Mapa final'!$AA$63="Mayor"),CONCATENATE("R9C",'Mapa final'!$O$63),"")</f>
        <v/>
      </c>
      <c r="AH54" s="41" t="str">
        <f>IF(AND('Mapa final'!$Y$58="Muy Baja",'Mapa final'!$AA$58="Catastrófico"),CONCATENATE("R9C",'Mapa final'!$O$58),"")</f>
        <v/>
      </c>
      <c r="AI54" s="42" t="str">
        <f>IF(AND('Mapa final'!$Y$59="Muy Baja",'Mapa final'!$AA$59="Catastrófico"),CONCATENATE("R9C",'Mapa final'!$O$59),"")</f>
        <v/>
      </c>
      <c r="AJ54" s="42" t="str">
        <f>IF(AND('Mapa final'!$Y$60="Muy Baja",'Mapa final'!$AA$60="Catastrófico"),CONCATENATE("R9C",'Mapa final'!$O$60),"")</f>
        <v/>
      </c>
      <c r="AK54" s="42" t="str">
        <f>IF(AND('Mapa final'!$Y$61="Muy Baja",'Mapa final'!$AA$61="Catastrófico"),CONCATENATE("R9C",'Mapa final'!$O$61),"")</f>
        <v/>
      </c>
      <c r="AL54" s="42" t="str">
        <f>IF(AND('Mapa final'!$Y$62="Muy Baja",'Mapa final'!$AA$62="Catastrófico"),CONCATENATE("R9C",'Mapa final'!$O$62),"")</f>
        <v/>
      </c>
      <c r="AM54" s="43" t="str">
        <f>IF(AND('Mapa final'!$Y$63="Muy Baja",'Mapa final'!$AA$63="Catastrófico"),CONCATENATE("R9C",'Mapa final'!$O$63),"")</f>
        <v/>
      </c>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ht="15.75" customHeight="1" thickBot="1" x14ac:dyDescent="0.3">
      <c r="A55" s="70"/>
      <c r="B55" s="349"/>
      <c r="C55" s="349"/>
      <c r="D55" s="350"/>
      <c r="E55" s="393"/>
      <c r="F55" s="394"/>
      <c r="G55" s="394"/>
      <c r="H55" s="394"/>
      <c r="I55" s="395"/>
      <c r="J55" s="66" t="str">
        <f>IF(AND('Mapa final'!$Y$64="Muy Baja",'Mapa final'!$AA$64="Leve"),CONCATENATE("R10C",'Mapa final'!$O$64),"")</f>
        <v/>
      </c>
      <c r="K55" s="67" t="str">
        <f>IF(AND('Mapa final'!$Y$65="Muy Baja",'Mapa final'!$AA$65="Leve"),CONCATENATE("R10C",'Mapa final'!$O$65),"")</f>
        <v/>
      </c>
      <c r="L55" s="67" t="str">
        <f>IF(AND('Mapa final'!$Y$66="Muy Baja",'Mapa final'!$AA$66="Leve"),CONCATENATE("R10C",'Mapa final'!$O$66),"")</f>
        <v/>
      </c>
      <c r="M55" s="67" t="str">
        <f>IF(AND('Mapa final'!$Y$67="Muy Baja",'Mapa final'!$AA$67="Leve"),CONCATENATE("R10C",'Mapa final'!$O$67),"")</f>
        <v/>
      </c>
      <c r="N55" s="67" t="str">
        <f>IF(AND('Mapa final'!$Y$68="Muy Baja",'Mapa final'!$AA$68="Leve"),CONCATENATE("R10C",'Mapa final'!$O$68),"")</f>
        <v/>
      </c>
      <c r="O55" s="68" t="str">
        <f>IF(AND('Mapa final'!$Y$69="Muy Baja",'Mapa final'!$AA$69="Leve"),CONCATENATE("R10C",'Mapa final'!$O$69),"")</f>
        <v/>
      </c>
      <c r="P55" s="66" t="str">
        <f>IF(AND('Mapa final'!$Y$64="Muy Baja",'Mapa final'!$AA$64="Menor"),CONCATENATE("R10C",'Mapa final'!$O$64),"")</f>
        <v/>
      </c>
      <c r="Q55" s="67" t="str">
        <f>IF(AND('Mapa final'!$Y$65="Muy Baja",'Mapa final'!$AA$65="Menor"),CONCATENATE("R10C",'Mapa final'!$O$65),"")</f>
        <v/>
      </c>
      <c r="R55" s="67" t="str">
        <f>IF(AND('Mapa final'!$Y$66="Muy Baja",'Mapa final'!$AA$66="Menor"),CONCATENATE("R10C",'Mapa final'!$O$66),"")</f>
        <v/>
      </c>
      <c r="S55" s="67" t="str">
        <f>IF(AND('Mapa final'!$Y$67="Muy Baja",'Mapa final'!$AA$67="Menor"),CONCATENATE("R10C",'Mapa final'!$O$67),"")</f>
        <v/>
      </c>
      <c r="T55" s="67" t="str">
        <f>IF(AND('Mapa final'!$Y$68="Muy Baja",'Mapa final'!$AA$68="Menor"),CONCATENATE("R10C",'Mapa final'!$O$68),"")</f>
        <v/>
      </c>
      <c r="U55" s="68" t="str">
        <f>IF(AND('Mapa final'!$Y$69="Muy Baja",'Mapa final'!$AA$69="Menor"),CONCATENATE("R10C",'Mapa final'!$O$69),"")</f>
        <v/>
      </c>
      <c r="V55" s="57" t="str">
        <f>IF(AND('Mapa final'!$Y$64="Muy Baja",'Mapa final'!$AA$64="Moderado"),CONCATENATE("R10C",'Mapa final'!$O$64),"")</f>
        <v/>
      </c>
      <c r="W55" s="58" t="str">
        <f>IF(AND('Mapa final'!$Y$65="Muy Baja",'Mapa final'!$AA$65="Moderado"),CONCATENATE("R10C",'Mapa final'!$O$65),"")</f>
        <v/>
      </c>
      <c r="X55" s="58" t="str">
        <f>IF(AND('Mapa final'!$Y$66="Muy Baja",'Mapa final'!$AA$66="Moderado"),CONCATENATE("R10C",'Mapa final'!$O$66),"")</f>
        <v/>
      </c>
      <c r="Y55" s="58" t="str">
        <f>IF(AND('Mapa final'!$Y$67="Muy Baja",'Mapa final'!$AA$67="Moderado"),CONCATENATE("R10C",'Mapa final'!$O$67),"")</f>
        <v/>
      </c>
      <c r="Z55" s="58" t="str">
        <f>IF(AND('Mapa final'!$Y$68="Muy Baja",'Mapa final'!$AA$68="Moderado"),CONCATENATE("R10C",'Mapa final'!$O$68),"")</f>
        <v/>
      </c>
      <c r="AA55" s="59" t="str">
        <f>IF(AND('Mapa final'!$Y$69="Muy Baja",'Mapa final'!$AA$69="Moderado"),CONCATENATE("R10C",'Mapa final'!$O$69),"")</f>
        <v/>
      </c>
      <c r="AB55" s="45" t="str">
        <f>IF(AND('Mapa final'!$Y$64="Muy Baja",'Mapa final'!$AA$64="Mayor"),CONCATENATE("R10C",'Mapa final'!$O$64),"")</f>
        <v/>
      </c>
      <c r="AC55" s="46" t="str">
        <f>IF(AND('Mapa final'!$Y$65="Muy Baja",'Mapa final'!$AA$65="Mayor"),CONCATENATE("R10C",'Mapa final'!$O$65),"")</f>
        <v/>
      </c>
      <c r="AD55" s="46" t="str">
        <f>IF(AND('Mapa final'!$Y$66="Muy Baja",'Mapa final'!$AA$66="Mayor"),CONCATENATE("R10C",'Mapa final'!$O$66),"")</f>
        <v/>
      </c>
      <c r="AE55" s="46" t="str">
        <f>IF(AND('Mapa final'!$Y$67="Muy Baja",'Mapa final'!$AA$67="Mayor"),CONCATENATE("R10C",'Mapa final'!$O$67),"")</f>
        <v/>
      </c>
      <c r="AF55" s="46" t="str">
        <f>IF(AND('Mapa final'!$Y$68="Muy Baja",'Mapa final'!$AA$68="Mayor"),CONCATENATE("R10C",'Mapa final'!$O$68),"")</f>
        <v/>
      </c>
      <c r="AG55" s="47" t="str">
        <f>IF(AND('Mapa final'!$Y$69="Muy Baja",'Mapa final'!$AA$69="Mayor"),CONCATENATE("R10C",'Mapa final'!$O$69),"")</f>
        <v/>
      </c>
      <c r="AH55" s="48" t="str">
        <f>IF(AND('Mapa final'!$Y$64="Muy Baja",'Mapa final'!$AA$64="Catastrófico"),CONCATENATE("R10C",'Mapa final'!$O$64),"")</f>
        <v/>
      </c>
      <c r="AI55" s="49" t="str">
        <f>IF(AND('Mapa final'!$Y$65="Muy Baja",'Mapa final'!$AA$65="Catastrófico"),CONCATENATE("R10C",'Mapa final'!$O$65),"")</f>
        <v/>
      </c>
      <c r="AJ55" s="49" t="str">
        <f>IF(AND('Mapa final'!$Y$66="Muy Baja",'Mapa final'!$AA$66="Catastrófico"),CONCATENATE("R10C",'Mapa final'!$O$66),"")</f>
        <v/>
      </c>
      <c r="AK55" s="49" t="str">
        <f>IF(AND('Mapa final'!$Y$67="Muy Baja",'Mapa final'!$AA$67="Catastrófico"),CONCATENATE("R10C",'Mapa final'!$O$67),"")</f>
        <v/>
      </c>
      <c r="AL55" s="49" t="str">
        <f>IF(AND('Mapa final'!$Y$68="Muy Baja",'Mapa final'!$AA$68="Catastrófico"),CONCATENATE("R10C",'Mapa final'!$O$68),"")</f>
        <v/>
      </c>
      <c r="AM55" s="50" t="str">
        <f>IF(AND('Mapa final'!$Y$69="Muy Baja",'Mapa final'!$AA$69="Catastrófico"),CONCATENATE("R10C",'Mapa final'!$O$69),"")</f>
        <v/>
      </c>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387" t="s">
        <v>112</v>
      </c>
      <c r="K56" s="388"/>
      <c r="L56" s="388"/>
      <c r="M56" s="388"/>
      <c r="N56" s="388"/>
      <c r="O56" s="389"/>
      <c r="P56" s="387" t="s">
        <v>111</v>
      </c>
      <c r="Q56" s="388"/>
      <c r="R56" s="388"/>
      <c r="S56" s="388"/>
      <c r="T56" s="388"/>
      <c r="U56" s="389"/>
      <c r="V56" s="387" t="s">
        <v>110</v>
      </c>
      <c r="W56" s="388"/>
      <c r="X56" s="388"/>
      <c r="Y56" s="388"/>
      <c r="Z56" s="388"/>
      <c r="AA56" s="389"/>
      <c r="AB56" s="387" t="s">
        <v>109</v>
      </c>
      <c r="AC56" s="396"/>
      <c r="AD56" s="388"/>
      <c r="AE56" s="388"/>
      <c r="AF56" s="388"/>
      <c r="AG56" s="389"/>
      <c r="AH56" s="387" t="s">
        <v>108</v>
      </c>
      <c r="AI56" s="388"/>
      <c r="AJ56" s="388"/>
      <c r="AK56" s="388"/>
      <c r="AL56" s="388"/>
      <c r="AM56" s="389"/>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390"/>
      <c r="K57" s="391"/>
      <c r="L57" s="391"/>
      <c r="M57" s="391"/>
      <c r="N57" s="391"/>
      <c r="O57" s="392"/>
      <c r="P57" s="390"/>
      <c r="Q57" s="391"/>
      <c r="R57" s="391"/>
      <c r="S57" s="391"/>
      <c r="T57" s="391"/>
      <c r="U57" s="392"/>
      <c r="V57" s="390"/>
      <c r="W57" s="391"/>
      <c r="X57" s="391"/>
      <c r="Y57" s="391"/>
      <c r="Z57" s="391"/>
      <c r="AA57" s="392"/>
      <c r="AB57" s="390"/>
      <c r="AC57" s="391"/>
      <c r="AD57" s="391"/>
      <c r="AE57" s="391"/>
      <c r="AF57" s="391"/>
      <c r="AG57" s="392"/>
      <c r="AH57" s="390"/>
      <c r="AI57" s="391"/>
      <c r="AJ57" s="391"/>
      <c r="AK57" s="391"/>
      <c r="AL57" s="391"/>
      <c r="AM57" s="392"/>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390"/>
      <c r="K58" s="391"/>
      <c r="L58" s="391"/>
      <c r="M58" s="391"/>
      <c r="N58" s="391"/>
      <c r="O58" s="392"/>
      <c r="P58" s="390"/>
      <c r="Q58" s="391"/>
      <c r="R58" s="391"/>
      <c r="S58" s="391"/>
      <c r="T58" s="391"/>
      <c r="U58" s="392"/>
      <c r="V58" s="390"/>
      <c r="W58" s="391"/>
      <c r="X58" s="391"/>
      <c r="Y58" s="391"/>
      <c r="Z58" s="391"/>
      <c r="AA58" s="392"/>
      <c r="AB58" s="390"/>
      <c r="AC58" s="391"/>
      <c r="AD58" s="391"/>
      <c r="AE58" s="391"/>
      <c r="AF58" s="391"/>
      <c r="AG58" s="392"/>
      <c r="AH58" s="390"/>
      <c r="AI58" s="391"/>
      <c r="AJ58" s="391"/>
      <c r="AK58" s="391"/>
      <c r="AL58" s="391"/>
      <c r="AM58" s="392"/>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390"/>
      <c r="K59" s="391"/>
      <c r="L59" s="391"/>
      <c r="M59" s="391"/>
      <c r="N59" s="391"/>
      <c r="O59" s="392"/>
      <c r="P59" s="390"/>
      <c r="Q59" s="391"/>
      <c r="R59" s="391"/>
      <c r="S59" s="391"/>
      <c r="T59" s="391"/>
      <c r="U59" s="392"/>
      <c r="V59" s="390"/>
      <c r="W59" s="391"/>
      <c r="X59" s="391"/>
      <c r="Y59" s="391"/>
      <c r="Z59" s="391"/>
      <c r="AA59" s="392"/>
      <c r="AB59" s="390"/>
      <c r="AC59" s="391"/>
      <c r="AD59" s="391"/>
      <c r="AE59" s="391"/>
      <c r="AF59" s="391"/>
      <c r="AG59" s="392"/>
      <c r="AH59" s="390"/>
      <c r="AI59" s="391"/>
      <c r="AJ59" s="391"/>
      <c r="AK59" s="391"/>
      <c r="AL59" s="391"/>
      <c r="AM59" s="392"/>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390"/>
      <c r="K60" s="391"/>
      <c r="L60" s="391"/>
      <c r="M60" s="391"/>
      <c r="N60" s="391"/>
      <c r="O60" s="392"/>
      <c r="P60" s="390"/>
      <c r="Q60" s="391"/>
      <c r="R60" s="391"/>
      <c r="S60" s="391"/>
      <c r="T60" s="391"/>
      <c r="U60" s="392"/>
      <c r="V60" s="390"/>
      <c r="W60" s="391"/>
      <c r="X60" s="391"/>
      <c r="Y60" s="391"/>
      <c r="Z60" s="391"/>
      <c r="AA60" s="392"/>
      <c r="AB60" s="390"/>
      <c r="AC60" s="391"/>
      <c r="AD60" s="391"/>
      <c r="AE60" s="391"/>
      <c r="AF60" s="391"/>
      <c r="AG60" s="392"/>
      <c r="AH60" s="390"/>
      <c r="AI60" s="391"/>
      <c r="AJ60" s="391"/>
      <c r="AK60" s="391"/>
      <c r="AL60" s="391"/>
      <c r="AM60" s="392"/>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ht="15.75" thickBot="1" x14ac:dyDescent="0.3">
      <c r="A61" s="70"/>
      <c r="B61" s="70"/>
      <c r="C61" s="70"/>
      <c r="D61" s="70"/>
      <c r="E61" s="70"/>
      <c r="F61" s="70"/>
      <c r="G61" s="70"/>
      <c r="H61" s="70"/>
      <c r="I61" s="70"/>
      <c r="J61" s="393"/>
      <c r="K61" s="394"/>
      <c r="L61" s="394"/>
      <c r="M61" s="394"/>
      <c r="N61" s="394"/>
      <c r="O61" s="395"/>
      <c r="P61" s="393"/>
      <c r="Q61" s="394"/>
      <c r="R61" s="394"/>
      <c r="S61" s="394"/>
      <c r="T61" s="394"/>
      <c r="U61" s="395"/>
      <c r="V61" s="393"/>
      <c r="W61" s="394"/>
      <c r="X61" s="394"/>
      <c r="Y61" s="394"/>
      <c r="Z61" s="394"/>
      <c r="AA61" s="395"/>
      <c r="AB61" s="393"/>
      <c r="AC61" s="394"/>
      <c r="AD61" s="394"/>
      <c r="AE61" s="394"/>
      <c r="AF61" s="394"/>
      <c r="AG61" s="395"/>
      <c r="AH61" s="393"/>
      <c r="AI61" s="394"/>
      <c r="AJ61" s="394"/>
      <c r="AK61" s="394"/>
      <c r="AL61" s="394"/>
      <c r="AM61" s="395"/>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row>
    <row r="63" spans="1:80" ht="15" customHeight="1" x14ac:dyDescent="0.25">
      <c r="A63" s="70"/>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0"/>
      <c r="AV63" s="70"/>
      <c r="AW63" s="70"/>
      <c r="AX63" s="70"/>
      <c r="AY63" s="70"/>
      <c r="AZ63" s="70"/>
      <c r="BA63" s="70"/>
      <c r="BB63" s="70"/>
      <c r="BC63" s="70"/>
      <c r="BD63" s="70"/>
      <c r="BE63" s="70"/>
      <c r="BF63" s="70"/>
      <c r="BG63" s="70"/>
      <c r="BH63" s="70"/>
    </row>
    <row r="64" spans="1:80" ht="15" customHeight="1" x14ac:dyDescent="0.25">
      <c r="A64" s="70"/>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0"/>
      <c r="AV64" s="70"/>
      <c r="AW64" s="70"/>
      <c r="AX64" s="70"/>
      <c r="AY64" s="70"/>
      <c r="AZ64" s="70"/>
      <c r="BA64" s="70"/>
      <c r="BB64" s="70"/>
      <c r="BC64" s="70"/>
      <c r="BD64" s="70"/>
      <c r="BE64" s="70"/>
      <c r="BF64" s="70"/>
      <c r="BG64" s="70"/>
      <c r="BH64" s="70"/>
    </row>
    <row r="65" spans="1:6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row>
    <row r="66" spans="1:6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row>
    <row r="67" spans="1:6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row>
    <row r="68" spans="1:6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row>
    <row r="69" spans="1:6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row>
    <row r="70" spans="1:6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row>
    <row r="71" spans="1:6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row>
    <row r="72" spans="1:6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row>
    <row r="73" spans="1:6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row>
    <row r="74" spans="1:6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row>
    <row r="75" spans="1:6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row>
    <row r="76" spans="1:6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row>
    <row r="77" spans="1:6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row>
    <row r="78" spans="1:6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row>
    <row r="79" spans="1:6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row>
    <row r="80" spans="1:6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row>
    <row r="81" spans="1:60"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row>
    <row r="82" spans="1:60"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row>
    <row r="83" spans="1:60"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row>
    <row r="84" spans="1:60"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row>
    <row r="85" spans="1:60"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row>
    <row r="86" spans="1:60"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row>
    <row r="87" spans="1:60"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row>
    <row r="88" spans="1:60"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row>
    <row r="89" spans="1:60"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row>
    <row r="90" spans="1:60"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row>
    <row r="91" spans="1:60"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row>
    <row r="92" spans="1:60"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row>
    <row r="93" spans="1:60"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row>
    <row r="94" spans="1:60"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row>
    <row r="95" spans="1:60"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row>
    <row r="96" spans="1:60"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row>
    <row r="97" spans="1:60"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row>
    <row r="98" spans="1:60"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row>
    <row r="99" spans="1:60"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row>
    <row r="100" spans="1:60"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row>
    <row r="101" spans="1:60"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row>
    <row r="102" spans="1:60"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row>
    <row r="103" spans="1:60"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row>
    <row r="104" spans="1:60"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row>
    <row r="105" spans="1:60"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row>
    <row r="106" spans="1:60"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row>
    <row r="107" spans="1:60"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row>
    <row r="108" spans="1:60"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row>
    <row r="109" spans="1:60"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row>
    <row r="110" spans="1:60"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row>
    <row r="111" spans="1:60"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row>
    <row r="112" spans="1:60"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row>
    <row r="113" spans="1:60"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row>
    <row r="114" spans="1:60"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row>
    <row r="115" spans="1:60"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row>
    <row r="116" spans="1:60"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row>
    <row r="117" spans="1:60"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row>
    <row r="118" spans="1:60"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row>
    <row r="119" spans="1:60"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row>
    <row r="120" spans="1:60"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row>
    <row r="121" spans="1:60"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row>
    <row r="122" spans="1:60" x14ac:dyDescent="0.25">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row>
    <row r="123" spans="1:60" x14ac:dyDescent="0.25">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row>
    <row r="124" spans="1:60" x14ac:dyDescent="0.25">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row>
    <row r="125" spans="1:60" x14ac:dyDescent="0.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row>
    <row r="126" spans="1:60" x14ac:dyDescent="0.25">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row>
    <row r="127" spans="1:60" x14ac:dyDescent="0.25">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row>
    <row r="128" spans="1:60" x14ac:dyDescent="0.25">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row>
    <row r="129" spans="1:60" x14ac:dyDescent="0.25">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row>
    <row r="130" spans="1:60" x14ac:dyDescent="0.25">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row>
    <row r="131" spans="1:60" x14ac:dyDescent="0.25">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row>
    <row r="132" spans="1:60" x14ac:dyDescent="0.25">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row>
    <row r="133" spans="1:60" x14ac:dyDescent="0.25">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row>
    <row r="134" spans="1:60" x14ac:dyDescent="0.25">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row>
    <row r="135" spans="1:60" x14ac:dyDescent="0.2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row>
    <row r="136" spans="1:60" x14ac:dyDescent="0.25">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row>
    <row r="137" spans="1:60" x14ac:dyDescent="0.25">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row>
    <row r="138" spans="1:60" x14ac:dyDescent="0.25">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row>
    <row r="139" spans="1:60" x14ac:dyDescent="0.25">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row>
    <row r="140" spans="1:60" x14ac:dyDescent="0.25">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row>
    <row r="141" spans="1:60" x14ac:dyDescent="0.25">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row>
    <row r="142" spans="1:60" x14ac:dyDescent="0.25">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row>
    <row r="143" spans="1:60" x14ac:dyDescent="0.25">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row>
    <row r="144" spans="1:60" x14ac:dyDescent="0.25">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row>
    <row r="145" spans="1:60" x14ac:dyDescent="0.2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row>
    <row r="146" spans="1:60" x14ac:dyDescent="0.25">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row>
    <row r="147" spans="1:60" x14ac:dyDescent="0.25">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row>
    <row r="148" spans="1:60" x14ac:dyDescent="0.25">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row>
    <row r="149" spans="1:60" x14ac:dyDescent="0.25">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row>
    <row r="150" spans="1:60" x14ac:dyDescent="0.25">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row>
    <row r="151" spans="1:60" x14ac:dyDescent="0.25">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row>
    <row r="152" spans="1:60" x14ac:dyDescent="0.25">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row>
    <row r="153" spans="1:60" x14ac:dyDescent="0.25">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row>
    <row r="154" spans="1:60" x14ac:dyDescent="0.25">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row>
    <row r="155" spans="1:60" x14ac:dyDescent="0.2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row>
    <row r="156" spans="1:60" x14ac:dyDescent="0.25">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row>
    <row r="157" spans="1:60" x14ac:dyDescent="0.25">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row>
    <row r="158" spans="1:60" x14ac:dyDescent="0.25">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row>
    <row r="159" spans="1:60" x14ac:dyDescent="0.25">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row>
    <row r="160" spans="1:60" x14ac:dyDescent="0.25">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row>
    <row r="161" spans="1:60" x14ac:dyDescent="0.25">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row>
    <row r="162" spans="1:60" x14ac:dyDescent="0.25">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row>
    <row r="163" spans="1:60" x14ac:dyDescent="0.25">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row>
    <row r="164" spans="1:60" x14ac:dyDescent="0.25">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row>
    <row r="165" spans="1:60" x14ac:dyDescent="0.2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row>
    <row r="166" spans="1:60" x14ac:dyDescent="0.25">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row>
    <row r="167" spans="1:60" x14ac:dyDescent="0.25">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row>
    <row r="168" spans="1:60" x14ac:dyDescent="0.25">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row>
    <row r="169" spans="1:60" x14ac:dyDescent="0.25">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row>
    <row r="170" spans="1:60" x14ac:dyDescent="0.25">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row>
    <row r="171" spans="1:60" x14ac:dyDescent="0.25">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row>
    <row r="172" spans="1:60" x14ac:dyDescent="0.25">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row>
    <row r="173" spans="1:60" x14ac:dyDescent="0.25">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row>
    <row r="174" spans="1:60" x14ac:dyDescent="0.25">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row>
    <row r="175" spans="1:60" x14ac:dyDescent="0.2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row>
    <row r="176" spans="1:60" x14ac:dyDescent="0.25">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row>
    <row r="177" spans="1:60" x14ac:dyDescent="0.25">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row>
    <row r="178" spans="1:60" x14ac:dyDescent="0.25">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row>
    <row r="179" spans="1:60" x14ac:dyDescent="0.25">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row>
    <row r="180" spans="1:60" x14ac:dyDescent="0.25">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row>
    <row r="181" spans="1:60" x14ac:dyDescent="0.25">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row>
    <row r="182" spans="1:60" x14ac:dyDescent="0.25">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row>
    <row r="183" spans="1:60" x14ac:dyDescent="0.25">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row>
    <row r="184" spans="1:60" x14ac:dyDescent="0.25">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row>
    <row r="185" spans="1:60" x14ac:dyDescent="0.2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row>
    <row r="186" spans="1:60" x14ac:dyDescent="0.25">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row>
    <row r="187" spans="1:60" x14ac:dyDescent="0.25">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row>
    <row r="188" spans="1:60" x14ac:dyDescent="0.25">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row>
    <row r="189" spans="1:60" x14ac:dyDescent="0.25">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row>
    <row r="190" spans="1:60" x14ac:dyDescent="0.25">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row>
    <row r="191" spans="1:60" x14ac:dyDescent="0.25">
      <c r="A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row>
    <row r="192" spans="1:60" x14ac:dyDescent="0.25">
      <c r="A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row>
    <row r="193" spans="1:60" x14ac:dyDescent="0.25">
      <c r="A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row>
    <row r="194" spans="1:60" x14ac:dyDescent="0.25">
      <c r="A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row>
    <row r="195" spans="1:60" x14ac:dyDescent="0.25">
      <c r="A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row>
    <row r="196" spans="1:60" x14ac:dyDescent="0.25">
      <c r="A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row>
    <row r="197" spans="1:60" x14ac:dyDescent="0.25">
      <c r="A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row>
    <row r="198" spans="1:60" x14ac:dyDescent="0.25">
      <c r="A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row>
    <row r="199" spans="1:60" x14ac:dyDescent="0.25">
      <c r="A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row>
    <row r="200" spans="1:60" x14ac:dyDescent="0.25">
      <c r="A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row>
    <row r="201" spans="1:60" x14ac:dyDescent="0.25">
      <c r="A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row>
    <row r="202" spans="1:60" x14ac:dyDescent="0.25">
      <c r="A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row>
    <row r="203" spans="1:60" x14ac:dyDescent="0.25">
      <c r="A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row>
    <row r="204" spans="1:60" x14ac:dyDescent="0.25">
      <c r="A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row>
    <row r="205" spans="1:60" x14ac:dyDescent="0.25">
      <c r="A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row>
    <row r="206" spans="1:60" x14ac:dyDescent="0.25">
      <c r="A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row>
    <row r="207" spans="1:60" x14ac:dyDescent="0.25">
      <c r="A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row>
    <row r="208" spans="1:60" x14ac:dyDescent="0.25">
      <c r="A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row>
    <row r="209" spans="1:60" x14ac:dyDescent="0.25">
      <c r="A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row>
    <row r="210" spans="1:60" x14ac:dyDescent="0.25">
      <c r="A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row>
    <row r="211" spans="1:60" x14ac:dyDescent="0.25">
      <c r="A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row>
    <row r="212" spans="1:60" x14ac:dyDescent="0.25">
      <c r="A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row>
    <row r="213" spans="1:60" x14ac:dyDescent="0.25">
      <c r="A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row>
    <row r="214" spans="1:60" x14ac:dyDescent="0.25">
      <c r="A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row>
    <row r="215" spans="1:60" x14ac:dyDescent="0.25">
      <c r="A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row>
    <row r="216" spans="1:60" x14ac:dyDescent="0.25">
      <c r="A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row>
    <row r="217" spans="1:60" x14ac:dyDescent="0.25">
      <c r="A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row>
    <row r="218" spans="1:60" x14ac:dyDescent="0.25">
      <c r="A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row>
    <row r="219" spans="1:60" x14ac:dyDescent="0.25">
      <c r="A219" s="70"/>
      <c r="J219" s="70"/>
      <c r="K219" s="70"/>
      <c r="L219" s="70"/>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row>
    <row r="220" spans="1:60" x14ac:dyDescent="0.25">
      <c r="A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row>
    <row r="221" spans="1:60" x14ac:dyDescent="0.25">
      <c r="A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row>
    <row r="222" spans="1:60" x14ac:dyDescent="0.25">
      <c r="A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row>
    <row r="223" spans="1:60" x14ac:dyDescent="0.25">
      <c r="A223" s="70"/>
      <c r="J223" s="70"/>
      <c r="K223" s="70"/>
      <c r="L223" s="70"/>
      <c r="M223" s="70"/>
      <c r="N223" s="70"/>
      <c r="O223" s="70"/>
      <c r="P223" s="70"/>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row>
    <row r="224" spans="1:60" x14ac:dyDescent="0.25">
      <c r="A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row>
    <row r="225" spans="1:60" x14ac:dyDescent="0.25">
      <c r="A225" s="70"/>
      <c r="J225" s="70"/>
      <c r="K225" s="70"/>
      <c r="L225" s="70"/>
      <c r="M225" s="70"/>
      <c r="N225" s="70"/>
      <c r="O225" s="70"/>
      <c r="P225" s="70"/>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row>
    <row r="226" spans="1:60" x14ac:dyDescent="0.25">
      <c r="A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row>
    <row r="227" spans="1:60" x14ac:dyDescent="0.25">
      <c r="A227" s="70"/>
      <c r="J227" s="70"/>
      <c r="K227" s="70"/>
      <c r="L227" s="70"/>
      <c r="M227" s="70"/>
      <c r="N227" s="70"/>
      <c r="O227" s="70"/>
      <c r="P227" s="70"/>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row>
    <row r="228" spans="1:60" x14ac:dyDescent="0.25">
      <c r="A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row>
    <row r="229" spans="1:60" x14ac:dyDescent="0.25">
      <c r="A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row>
    <row r="230" spans="1:60" x14ac:dyDescent="0.25">
      <c r="A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row>
    <row r="231" spans="1:60" x14ac:dyDescent="0.25">
      <c r="A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row>
    <row r="232" spans="1:60" x14ac:dyDescent="0.25">
      <c r="A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row>
    <row r="233" spans="1:60" x14ac:dyDescent="0.25">
      <c r="A233" s="70"/>
      <c r="J233" s="70"/>
      <c r="K233" s="70"/>
      <c r="L233" s="70"/>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row>
    <row r="234" spans="1:60" x14ac:dyDescent="0.25">
      <c r="A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row>
    <row r="235" spans="1:60" x14ac:dyDescent="0.25">
      <c r="A235" s="70"/>
      <c r="J235" s="70"/>
      <c r="K235" s="70"/>
      <c r="L235" s="70"/>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row>
    <row r="236" spans="1:60" x14ac:dyDescent="0.25">
      <c r="A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row>
    <row r="237" spans="1:60" x14ac:dyDescent="0.25">
      <c r="A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row>
    <row r="238" spans="1:60" x14ac:dyDescent="0.25">
      <c r="A238" s="70"/>
      <c r="J238" s="70"/>
      <c r="K238" s="70"/>
      <c r="L238" s="70"/>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row>
    <row r="239" spans="1:60" x14ac:dyDescent="0.25">
      <c r="A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row>
    <row r="240" spans="1:60" x14ac:dyDescent="0.25">
      <c r="A240" s="70"/>
      <c r="J240" s="70"/>
      <c r="K240" s="70"/>
      <c r="L240" s="70"/>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row>
    <row r="241" spans="1:60" x14ac:dyDescent="0.25">
      <c r="A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row>
    <row r="242" spans="1:60" x14ac:dyDescent="0.25">
      <c r="A242" s="70"/>
      <c r="J242" s="70"/>
      <c r="K242" s="70"/>
      <c r="L242" s="70"/>
      <c r="M242" s="70"/>
      <c r="N242" s="70"/>
      <c r="O242" s="70"/>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row>
    <row r="243" spans="1:60" x14ac:dyDescent="0.25">
      <c r="A243" s="70"/>
      <c r="J243" s="70"/>
      <c r="K243" s="70"/>
      <c r="L243" s="70"/>
      <c r="M243" s="70"/>
      <c r="N243" s="70"/>
      <c r="O243" s="70"/>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row>
    <row r="244" spans="1:60" x14ac:dyDescent="0.25">
      <c r="A244" s="70"/>
      <c r="J244" s="70"/>
      <c r="K244" s="70"/>
      <c r="L244" s="70"/>
      <c r="M244" s="70"/>
      <c r="N244" s="70"/>
      <c r="O244" s="70"/>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row>
    <row r="245" spans="1:60" x14ac:dyDescent="0.25">
      <c r="A245" s="70"/>
    </row>
    <row r="246" spans="1:60" x14ac:dyDescent="0.25">
      <c r="A246" s="70"/>
    </row>
    <row r="247" spans="1:60" x14ac:dyDescent="0.25">
      <c r="A247" s="70"/>
    </row>
    <row r="248" spans="1:60" x14ac:dyDescent="0.25">
      <c r="A248" s="70"/>
    </row>
  </sheetData>
  <sheetProtection algorithmName="SHA-512" hashValue="pk41qPkreGaIienBHjYN6qHrG0CgO529+BqkFfOkTGgU8ieLIk2ly7oHCkTe6nIJwtUs4b/6dT5t6eEiLeXG7Q==" saltValue="1Vg2zxH2JXOw6ZLmo/E9SA==" spinCount="100000" sheet="1" objects="1" scenarios="1"/>
  <mergeCells count="17">
    <mergeCell ref="AO16:AT25"/>
    <mergeCell ref="E16:I25"/>
    <mergeCell ref="AO6:AT15"/>
    <mergeCell ref="B2:I4"/>
    <mergeCell ref="J2:AM4"/>
    <mergeCell ref="B6:D55"/>
    <mergeCell ref="E6:I15"/>
    <mergeCell ref="E46:I55"/>
    <mergeCell ref="AO36:AT45"/>
    <mergeCell ref="E36:I45"/>
    <mergeCell ref="AO26:AT35"/>
    <mergeCell ref="E26:I35"/>
    <mergeCell ref="J56:O61"/>
    <mergeCell ref="P56:U61"/>
    <mergeCell ref="V56:AA61"/>
    <mergeCell ref="AB56:AG61"/>
    <mergeCell ref="AH56:AM6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C7" sqref="C7"/>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70"/>
      <c r="B1" s="437" t="s">
        <v>55</v>
      </c>
      <c r="C1" s="437"/>
      <c r="D1" s="437"/>
      <c r="E1" s="70"/>
      <c r="F1" s="70"/>
      <c r="G1" s="70"/>
      <c r="H1" s="70"/>
      <c r="I1" s="70"/>
      <c r="J1" s="70"/>
      <c r="K1" s="70"/>
      <c r="L1" s="70"/>
      <c r="M1" s="70"/>
      <c r="N1" s="70"/>
      <c r="O1" s="70"/>
      <c r="P1" s="70"/>
      <c r="Q1" s="70"/>
      <c r="R1" s="70"/>
      <c r="S1" s="70"/>
      <c r="T1" s="70"/>
      <c r="U1" s="70"/>
      <c r="V1" s="70"/>
      <c r="W1" s="70"/>
      <c r="X1" s="70"/>
      <c r="Y1" s="70"/>
      <c r="Z1" s="70"/>
      <c r="AA1" s="70"/>
      <c r="AB1" s="70"/>
      <c r="AC1" s="70"/>
      <c r="AD1" s="70"/>
      <c r="AE1" s="70"/>
    </row>
    <row r="2" spans="1:37"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row>
    <row r="3" spans="1:37" ht="25.5" x14ac:dyDescent="0.25">
      <c r="A3" s="70"/>
      <c r="B3" s="3"/>
      <c r="C3" s="4" t="s">
        <v>52</v>
      </c>
      <c r="D3" s="4" t="s">
        <v>4</v>
      </c>
      <c r="E3" s="70"/>
      <c r="F3" s="70"/>
      <c r="G3" s="70"/>
      <c r="H3" s="70"/>
      <c r="I3" s="70"/>
      <c r="J3" s="70"/>
      <c r="K3" s="70"/>
      <c r="L3" s="70"/>
      <c r="M3" s="70"/>
      <c r="N3" s="70"/>
      <c r="O3" s="70"/>
      <c r="P3" s="70"/>
      <c r="Q3" s="70"/>
      <c r="R3" s="70"/>
      <c r="S3" s="70"/>
      <c r="T3" s="70"/>
      <c r="U3" s="70"/>
      <c r="V3" s="70"/>
      <c r="W3" s="70"/>
      <c r="X3" s="70"/>
      <c r="Y3" s="70"/>
      <c r="Z3" s="70"/>
      <c r="AA3" s="70"/>
      <c r="AB3" s="70"/>
      <c r="AC3" s="70"/>
      <c r="AD3" s="70"/>
      <c r="AE3" s="70"/>
    </row>
    <row r="4" spans="1:37" ht="51" x14ac:dyDescent="0.25">
      <c r="A4" s="70"/>
      <c r="B4" s="5" t="s">
        <v>51</v>
      </c>
      <c r="C4" s="6" t="s">
        <v>102</v>
      </c>
      <c r="D4" s="7">
        <v>0.2</v>
      </c>
      <c r="E4" s="70"/>
      <c r="F4" s="70"/>
      <c r="G4" s="70"/>
      <c r="H4" s="70"/>
      <c r="I4" s="70"/>
      <c r="J4" s="70"/>
      <c r="K4" s="70"/>
      <c r="L4" s="70"/>
      <c r="M4" s="70"/>
      <c r="N4" s="70"/>
      <c r="O4" s="70"/>
      <c r="P4" s="70"/>
      <c r="Q4" s="70"/>
      <c r="R4" s="70"/>
      <c r="S4" s="70"/>
      <c r="T4" s="70"/>
      <c r="U4" s="70"/>
      <c r="V4" s="70"/>
      <c r="W4" s="70"/>
      <c r="X4" s="70"/>
      <c r="Y4" s="70"/>
      <c r="Z4" s="70"/>
      <c r="AA4" s="70"/>
      <c r="AB4" s="70"/>
      <c r="AC4" s="70"/>
      <c r="AD4" s="70"/>
      <c r="AE4" s="70"/>
    </row>
    <row r="5" spans="1:37" ht="51" x14ac:dyDescent="0.25">
      <c r="A5" s="70"/>
      <c r="B5" s="8" t="s">
        <v>53</v>
      </c>
      <c r="C5" s="9" t="s">
        <v>103</v>
      </c>
      <c r="D5" s="10">
        <v>0.4</v>
      </c>
      <c r="E5" s="70"/>
      <c r="F5" s="70"/>
      <c r="G5" s="70"/>
      <c r="H5" s="70"/>
      <c r="I5" s="70"/>
      <c r="J5" s="70"/>
      <c r="K5" s="70"/>
      <c r="L5" s="70"/>
      <c r="M5" s="70"/>
      <c r="N5" s="70"/>
      <c r="O5" s="70"/>
      <c r="P5" s="70"/>
      <c r="Q5" s="70"/>
      <c r="R5" s="70"/>
      <c r="S5" s="70"/>
      <c r="T5" s="70"/>
      <c r="U5" s="70"/>
      <c r="V5" s="70"/>
      <c r="W5" s="70"/>
      <c r="X5" s="70"/>
      <c r="Y5" s="70"/>
      <c r="Z5" s="70"/>
      <c r="AA5" s="70"/>
      <c r="AB5" s="70"/>
      <c r="AC5" s="70"/>
      <c r="AD5" s="70"/>
      <c r="AE5" s="70"/>
    </row>
    <row r="6" spans="1:37" ht="51" x14ac:dyDescent="0.25">
      <c r="A6" s="70"/>
      <c r="B6" s="11" t="s">
        <v>107</v>
      </c>
      <c r="C6" s="9" t="s">
        <v>104</v>
      </c>
      <c r="D6" s="10">
        <v>0.6</v>
      </c>
      <c r="E6" s="70"/>
      <c r="F6" s="70"/>
      <c r="G6" s="70"/>
      <c r="H6" s="70"/>
      <c r="I6" s="70"/>
      <c r="J6" s="70"/>
      <c r="K6" s="70"/>
      <c r="L6" s="70"/>
      <c r="M6" s="70"/>
      <c r="N6" s="70"/>
      <c r="O6" s="70"/>
      <c r="P6" s="70"/>
      <c r="Q6" s="70"/>
      <c r="R6" s="70"/>
      <c r="S6" s="70"/>
      <c r="T6" s="70"/>
      <c r="U6" s="70"/>
      <c r="V6" s="70"/>
      <c r="W6" s="70"/>
      <c r="X6" s="70"/>
      <c r="Y6" s="70"/>
      <c r="Z6" s="70"/>
      <c r="AA6" s="70"/>
      <c r="AB6" s="70"/>
      <c r="AC6" s="70"/>
      <c r="AD6" s="70"/>
      <c r="AE6" s="70"/>
    </row>
    <row r="7" spans="1:37" ht="76.5" x14ac:dyDescent="0.25">
      <c r="A7" s="70"/>
      <c r="B7" s="12" t="s">
        <v>6</v>
      </c>
      <c r="C7" s="9" t="s">
        <v>105</v>
      </c>
      <c r="D7" s="10">
        <v>0.8</v>
      </c>
      <c r="E7" s="70"/>
      <c r="F7" s="70"/>
      <c r="G7" s="70"/>
      <c r="H7" s="70"/>
      <c r="I7" s="70"/>
      <c r="J7" s="70"/>
      <c r="K7" s="70"/>
      <c r="L7" s="70"/>
      <c r="M7" s="70"/>
      <c r="N7" s="70"/>
      <c r="O7" s="70"/>
      <c r="P7" s="70"/>
      <c r="Q7" s="70"/>
      <c r="R7" s="70"/>
      <c r="S7" s="70"/>
      <c r="T7" s="70"/>
      <c r="U7" s="70"/>
      <c r="V7" s="70"/>
      <c r="W7" s="70"/>
      <c r="X7" s="70"/>
      <c r="Y7" s="70"/>
      <c r="Z7" s="70"/>
      <c r="AA7" s="70"/>
      <c r="AB7" s="70"/>
      <c r="AC7" s="70"/>
      <c r="AD7" s="70"/>
      <c r="AE7" s="70"/>
    </row>
    <row r="8" spans="1:37" ht="51" x14ac:dyDescent="0.25">
      <c r="A8" s="70"/>
      <c r="B8" s="13" t="s">
        <v>54</v>
      </c>
      <c r="C8" s="9" t="s">
        <v>106</v>
      </c>
      <c r="D8" s="10">
        <v>1</v>
      </c>
      <c r="E8" s="70"/>
      <c r="F8" s="70"/>
      <c r="G8" s="70"/>
      <c r="H8" s="70"/>
      <c r="I8" s="70"/>
      <c r="J8" s="70"/>
      <c r="K8" s="70"/>
      <c r="L8" s="70"/>
      <c r="M8" s="70"/>
      <c r="N8" s="70"/>
      <c r="O8" s="70"/>
      <c r="P8" s="70"/>
      <c r="Q8" s="70"/>
      <c r="R8" s="70"/>
      <c r="S8" s="70"/>
      <c r="T8" s="70"/>
      <c r="U8" s="70"/>
      <c r="V8" s="70"/>
      <c r="W8" s="70"/>
      <c r="X8" s="70"/>
      <c r="Y8" s="70"/>
      <c r="Z8" s="70"/>
      <c r="AA8" s="70"/>
      <c r="AB8" s="70"/>
      <c r="AC8" s="70"/>
      <c r="AD8" s="70"/>
      <c r="AE8" s="70"/>
    </row>
    <row r="9" spans="1:37" x14ac:dyDescent="0.25">
      <c r="A9" s="70"/>
      <c r="B9" s="94"/>
      <c r="C9" s="94"/>
      <c r="D9" s="94"/>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row>
    <row r="10" spans="1:37" ht="16.5" x14ac:dyDescent="0.25">
      <c r="A10" s="70"/>
      <c r="B10" s="95"/>
      <c r="C10" s="94"/>
      <c r="D10" s="94"/>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row>
    <row r="11" spans="1:37" x14ac:dyDescent="0.25">
      <c r="A11" s="70"/>
      <c r="B11" s="94"/>
      <c r="C11" s="94"/>
      <c r="D11" s="94"/>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row>
    <row r="12" spans="1:37" x14ac:dyDescent="0.25">
      <c r="A12" s="70"/>
      <c r="B12" s="94"/>
      <c r="C12" s="94"/>
      <c r="D12" s="94"/>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row>
    <row r="13" spans="1:37" x14ac:dyDescent="0.25">
      <c r="A13" s="70"/>
      <c r="B13" s="94"/>
      <c r="C13" s="94"/>
      <c r="D13" s="94"/>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row>
    <row r="14" spans="1:37" x14ac:dyDescent="0.25">
      <c r="A14" s="70"/>
      <c r="B14" s="94"/>
      <c r="C14" s="94"/>
      <c r="D14" s="94"/>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row>
    <row r="15" spans="1:37" x14ac:dyDescent="0.25">
      <c r="A15" s="70"/>
      <c r="B15" s="94"/>
      <c r="C15" s="94"/>
      <c r="D15" s="94"/>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row>
    <row r="16" spans="1:37" x14ac:dyDescent="0.25">
      <c r="A16" s="70"/>
      <c r="B16" s="94"/>
      <c r="C16" s="94"/>
      <c r="D16" s="94"/>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row>
    <row r="17" spans="1:37" x14ac:dyDescent="0.25">
      <c r="A17" s="70"/>
      <c r="B17" s="94"/>
      <c r="C17" s="94"/>
      <c r="D17" s="94"/>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row>
    <row r="18" spans="1:37" x14ac:dyDescent="0.25">
      <c r="A18" s="70"/>
      <c r="B18" s="94"/>
      <c r="C18" s="94"/>
      <c r="D18" s="94"/>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row>
    <row r="19" spans="1:37" x14ac:dyDescent="0.25">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row>
    <row r="20" spans="1:37" x14ac:dyDescent="0.25">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row>
    <row r="21" spans="1:37" x14ac:dyDescent="0.25">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row>
    <row r="22" spans="1:37" x14ac:dyDescent="0.25">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row>
    <row r="23" spans="1:37" x14ac:dyDescent="0.25">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row>
    <row r="24" spans="1:37" x14ac:dyDescent="0.25">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row>
    <row r="25" spans="1:37" x14ac:dyDescent="0.25">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row>
    <row r="26" spans="1:37" x14ac:dyDescent="0.25">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row>
    <row r="27" spans="1:37" x14ac:dyDescent="0.25">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row>
    <row r="28" spans="1:37" x14ac:dyDescent="0.25">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row>
    <row r="29" spans="1:37" x14ac:dyDescent="0.25">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row>
    <row r="30" spans="1:37" x14ac:dyDescent="0.25">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row>
    <row r="31" spans="1:37" x14ac:dyDescent="0.25">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row>
    <row r="32" spans="1:37" x14ac:dyDescent="0.25">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row>
    <row r="33" spans="1:31" x14ac:dyDescent="0.25">
      <c r="A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row>
    <row r="34" spans="1:31" x14ac:dyDescent="0.25">
      <c r="A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row>
    <row r="35" spans="1:31" x14ac:dyDescent="0.25">
      <c r="A35" s="70"/>
    </row>
    <row r="36" spans="1:31" x14ac:dyDescent="0.25">
      <c r="A36" s="70"/>
    </row>
    <row r="37" spans="1:31" x14ac:dyDescent="0.25">
      <c r="A37" s="70"/>
    </row>
    <row r="38" spans="1:31" x14ac:dyDescent="0.25">
      <c r="A38" s="70"/>
    </row>
    <row r="39" spans="1:31" x14ac:dyDescent="0.25">
      <c r="A39" s="70"/>
    </row>
    <row r="40" spans="1:31" x14ac:dyDescent="0.25">
      <c r="A40" s="70"/>
    </row>
    <row r="41" spans="1:31" x14ac:dyDescent="0.25">
      <c r="A41" s="70"/>
    </row>
    <row r="42" spans="1:31" x14ac:dyDescent="0.25">
      <c r="A42" s="70"/>
    </row>
    <row r="43" spans="1:31" x14ac:dyDescent="0.25">
      <c r="A43" s="70"/>
    </row>
    <row r="44" spans="1:31" x14ac:dyDescent="0.25">
      <c r="A44" s="70"/>
    </row>
    <row r="45" spans="1:31" x14ac:dyDescent="0.25">
      <c r="A45" s="70"/>
    </row>
    <row r="46" spans="1:31" x14ac:dyDescent="0.25">
      <c r="A46" s="70"/>
    </row>
    <row r="47" spans="1:31" x14ac:dyDescent="0.25">
      <c r="A47" s="70"/>
    </row>
    <row r="48" spans="1:31" x14ac:dyDescent="0.25">
      <c r="A48" s="70"/>
    </row>
    <row r="49" spans="1:1" x14ac:dyDescent="0.25">
      <c r="A49" s="70"/>
    </row>
    <row r="50" spans="1:1" x14ac:dyDescent="0.25">
      <c r="A50" s="70"/>
    </row>
    <row r="51" spans="1:1" x14ac:dyDescent="0.25">
      <c r="A51" s="70"/>
    </row>
    <row r="52" spans="1:1" x14ac:dyDescent="0.25">
      <c r="A52" s="70"/>
    </row>
    <row r="53" spans="1:1" x14ac:dyDescent="0.25">
      <c r="A53" s="70"/>
    </row>
    <row r="54" spans="1:1" x14ac:dyDescent="0.25">
      <c r="A54" s="70"/>
    </row>
    <row r="55" spans="1:1" x14ac:dyDescent="0.25">
      <c r="A55" s="70"/>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A6" sqref="A6"/>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70"/>
      <c r="B1" s="438" t="s">
        <v>63</v>
      </c>
      <c r="C1" s="438"/>
      <c r="D1" s="438"/>
      <c r="E1" s="70"/>
      <c r="F1" s="70"/>
      <c r="G1" s="70"/>
      <c r="H1" s="70"/>
      <c r="I1" s="70"/>
      <c r="J1" s="70"/>
      <c r="K1" s="70"/>
      <c r="L1" s="70"/>
      <c r="M1" s="70"/>
      <c r="N1" s="70"/>
      <c r="O1" s="70"/>
      <c r="P1" s="70"/>
      <c r="Q1" s="70"/>
      <c r="R1" s="70"/>
      <c r="S1" s="70"/>
      <c r="T1" s="70"/>
      <c r="U1" s="70"/>
    </row>
    <row r="2" spans="1:21" x14ac:dyDescent="0.25">
      <c r="A2" s="70"/>
      <c r="B2" s="70"/>
      <c r="C2" s="70"/>
      <c r="D2" s="70"/>
      <c r="E2" s="70"/>
      <c r="F2" s="70"/>
      <c r="G2" s="70"/>
      <c r="H2" s="70"/>
      <c r="I2" s="70"/>
      <c r="J2" s="70"/>
      <c r="K2" s="70"/>
      <c r="L2" s="70"/>
      <c r="M2" s="70"/>
      <c r="N2" s="70"/>
      <c r="O2" s="70"/>
      <c r="P2" s="70"/>
      <c r="Q2" s="70"/>
      <c r="R2" s="70"/>
      <c r="S2" s="70"/>
      <c r="T2" s="70"/>
      <c r="U2" s="70"/>
    </row>
    <row r="3" spans="1:21" ht="30" x14ac:dyDescent="0.25">
      <c r="A3" s="70"/>
      <c r="B3" s="91"/>
      <c r="C3" s="22" t="s">
        <v>56</v>
      </c>
      <c r="D3" s="22" t="s">
        <v>57</v>
      </c>
      <c r="E3" s="70"/>
      <c r="F3" s="70"/>
      <c r="G3" s="70"/>
      <c r="H3" s="70"/>
      <c r="I3" s="70"/>
      <c r="J3" s="70"/>
      <c r="K3" s="70"/>
      <c r="L3" s="70"/>
      <c r="M3" s="70"/>
      <c r="N3" s="70"/>
      <c r="O3" s="70"/>
      <c r="P3" s="70"/>
      <c r="Q3" s="70"/>
      <c r="R3" s="70"/>
      <c r="S3" s="70"/>
      <c r="T3" s="70"/>
      <c r="U3" s="70"/>
    </row>
    <row r="4" spans="1:21" ht="33.75" x14ac:dyDescent="0.25">
      <c r="A4" s="90" t="s">
        <v>83</v>
      </c>
      <c r="B4" s="25" t="s">
        <v>101</v>
      </c>
      <c r="C4" s="30" t="s">
        <v>157</v>
      </c>
      <c r="D4" s="23" t="s">
        <v>97</v>
      </c>
      <c r="E4" s="70"/>
      <c r="F4" s="70"/>
      <c r="G4" s="70"/>
      <c r="H4" s="70"/>
      <c r="I4" s="70"/>
      <c r="J4" s="70"/>
      <c r="K4" s="70"/>
      <c r="L4" s="70"/>
      <c r="M4" s="70"/>
      <c r="N4" s="70"/>
      <c r="O4" s="70"/>
      <c r="P4" s="70"/>
      <c r="Q4" s="70"/>
      <c r="R4" s="70"/>
      <c r="S4" s="70"/>
      <c r="T4" s="70"/>
      <c r="U4" s="70"/>
    </row>
    <row r="5" spans="1:21" ht="67.5" x14ac:dyDescent="0.25">
      <c r="A5" s="90" t="s">
        <v>84</v>
      </c>
      <c r="B5" s="26" t="s">
        <v>59</v>
      </c>
      <c r="C5" s="31" t="s">
        <v>93</v>
      </c>
      <c r="D5" s="24" t="s">
        <v>98</v>
      </c>
      <c r="E5" s="70"/>
      <c r="F5" s="70"/>
      <c r="G5" s="70"/>
      <c r="H5" s="70"/>
      <c r="I5" s="70"/>
      <c r="J5" s="70"/>
      <c r="K5" s="70"/>
      <c r="L5" s="70"/>
      <c r="M5" s="70"/>
      <c r="N5" s="70"/>
      <c r="O5" s="70"/>
      <c r="P5" s="70"/>
      <c r="Q5" s="70"/>
      <c r="R5" s="70"/>
      <c r="S5" s="70"/>
      <c r="T5" s="70"/>
      <c r="U5" s="70"/>
    </row>
    <row r="6" spans="1:21" ht="67.5" x14ac:dyDescent="0.25">
      <c r="A6" s="90" t="s">
        <v>81</v>
      </c>
      <c r="B6" s="27" t="s">
        <v>60</v>
      </c>
      <c r="C6" s="31" t="s">
        <v>94</v>
      </c>
      <c r="D6" s="24" t="s">
        <v>100</v>
      </c>
      <c r="E6" s="70"/>
      <c r="F6" s="70"/>
      <c r="G6" s="70"/>
      <c r="H6" s="70"/>
      <c r="I6" s="70"/>
      <c r="J6" s="70"/>
      <c r="K6" s="70"/>
      <c r="L6" s="70"/>
      <c r="M6" s="70"/>
      <c r="N6" s="70"/>
      <c r="O6" s="70"/>
      <c r="P6" s="70"/>
      <c r="Q6" s="70"/>
      <c r="R6" s="70"/>
      <c r="S6" s="70"/>
      <c r="T6" s="70"/>
      <c r="U6" s="70"/>
    </row>
    <row r="7" spans="1:21" ht="101.25" x14ac:dyDescent="0.25">
      <c r="A7" s="90" t="s">
        <v>7</v>
      </c>
      <c r="B7" s="28" t="s">
        <v>61</v>
      </c>
      <c r="C7" s="31" t="s">
        <v>95</v>
      </c>
      <c r="D7" s="24" t="s">
        <v>99</v>
      </c>
      <c r="E7" s="70"/>
      <c r="F7" s="70"/>
      <c r="G7" s="70"/>
      <c r="H7" s="70"/>
      <c r="I7" s="70"/>
      <c r="J7" s="70"/>
      <c r="K7" s="70"/>
      <c r="L7" s="70"/>
      <c r="M7" s="70"/>
      <c r="N7" s="70"/>
      <c r="O7" s="70"/>
      <c r="P7" s="70"/>
      <c r="Q7" s="70"/>
      <c r="R7" s="70"/>
      <c r="S7" s="70"/>
      <c r="T7" s="70"/>
      <c r="U7" s="70"/>
    </row>
    <row r="8" spans="1:21" ht="67.5" x14ac:dyDescent="0.25">
      <c r="A8" s="90" t="s">
        <v>85</v>
      </c>
      <c r="B8" s="29" t="s">
        <v>62</v>
      </c>
      <c r="C8" s="31" t="s">
        <v>96</v>
      </c>
      <c r="D8" s="24" t="s">
        <v>118</v>
      </c>
      <c r="E8" s="70"/>
      <c r="F8" s="70"/>
      <c r="G8" s="70"/>
      <c r="H8" s="70"/>
      <c r="I8" s="70"/>
      <c r="J8" s="70"/>
      <c r="K8" s="70"/>
      <c r="L8" s="70"/>
      <c r="M8" s="70"/>
      <c r="N8" s="70"/>
      <c r="O8" s="70"/>
      <c r="P8" s="70"/>
      <c r="Q8" s="70"/>
      <c r="R8" s="70"/>
      <c r="S8" s="70"/>
      <c r="T8" s="70"/>
      <c r="U8" s="70"/>
    </row>
    <row r="9" spans="1:21" ht="20.25" x14ac:dyDescent="0.25">
      <c r="A9" s="90"/>
      <c r="B9" s="90"/>
      <c r="C9" s="92"/>
      <c r="D9" s="92"/>
      <c r="E9" s="70"/>
      <c r="F9" s="70"/>
      <c r="G9" s="70"/>
      <c r="H9" s="70"/>
      <c r="I9" s="70"/>
      <c r="J9" s="70"/>
      <c r="K9" s="70"/>
      <c r="L9" s="70"/>
      <c r="M9" s="70"/>
      <c r="N9" s="70"/>
      <c r="O9" s="70"/>
      <c r="P9" s="70"/>
      <c r="Q9" s="70"/>
      <c r="R9" s="70"/>
      <c r="S9" s="70"/>
      <c r="T9" s="70"/>
      <c r="U9" s="70"/>
    </row>
    <row r="10" spans="1:21" ht="16.5" x14ac:dyDescent="0.25">
      <c r="A10" s="90"/>
      <c r="B10" s="93"/>
      <c r="C10" s="93"/>
      <c r="D10" s="93"/>
      <c r="E10" s="70"/>
      <c r="F10" s="70"/>
      <c r="G10" s="70"/>
      <c r="H10" s="70"/>
      <c r="I10" s="70"/>
      <c r="J10" s="70"/>
      <c r="K10" s="70"/>
      <c r="L10" s="70"/>
      <c r="M10" s="70"/>
      <c r="N10" s="70"/>
      <c r="O10" s="70"/>
      <c r="P10" s="70"/>
      <c r="Q10" s="70"/>
      <c r="R10" s="70"/>
      <c r="S10" s="70"/>
      <c r="T10" s="70"/>
      <c r="U10" s="70"/>
    </row>
    <row r="11" spans="1:21" x14ac:dyDescent="0.25">
      <c r="A11" s="90"/>
      <c r="B11" s="90" t="s">
        <v>91</v>
      </c>
      <c r="C11" s="90" t="s">
        <v>145</v>
      </c>
      <c r="D11" s="90" t="s">
        <v>152</v>
      </c>
      <c r="E11" s="70"/>
      <c r="F11" s="70"/>
      <c r="G11" s="70"/>
      <c r="H11" s="70"/>
      <c r="I11" s="70"/>
      <c r="J11" s="70"/>
      <c r="K11" s="70"/>
      <c r="L11" s="70"/>
      <c r="M11" s="70"/>
      <c r="N11" s="70"/>
      <c r="O11" s="70"/>
      <c r="P11" s="70"/>
      <c r="Q11" s="70"/>
      <c r="R11" s="70"/>
      <c r="S11" s="70"/>
      <c r="T11" s="70"/>
      <c r="U11" s="70"/>
    </row>
    <row r="12" spans="1:21" x14ac:dyDescent="0.25">
      <c r="A12" s="90"/>
      <c r="B12" s="90" t="s">
        <v>89</v>
      </c>
      <c r="C12" s="90" t="s">
        <v>149</v>
      </c>
      <c r="D12" s="90" t="s">
        <v>153</v>
      </c>
      <c r="E12" s="70"/>
      <c r="F12" s="70"/>
      <c r="G12" s="70"/>
      <c r="H12" s="70"/>
      <c r="I12" s="70"/>
      <c r="J12" s="70"/>
      <c r="K12" s="70"/>
      <c r="L12" s="70"/>
      <c r="M12" s="70"/>
      <c r="N12" s="70"/>
      <c r="O12" s="70"/>
      <c r="P12" s="70"/>
      <c r="Q12" s="70"/>
      <c r="R12" s="70"/>
      <c r="S12" s="70"/>
      <c r="T12" s="70"/>
      <c r="U12" s="70"/>
    </row>
    <row r="13" spans="1:21" x14ac:dyDescent="0.25">
      <c r="A13" s="90"/>
      <c r="B13" s="90"/>
      <c r="C13" s="90" t="s">
        <v>148</v>
      </c>
      <c r="D13" s="90" t="s">
        <v>154</v>
      </c>
      <c r="E13" s="70"/>
      <c r="F13" s="70"/>
      <c r="G13" s="70"/>
      <c r="H13" s="70"/>
      <c r="I13" s="70"/>
      <c r="J13" s="70"/>
      <c r="K13" s="70"/>
      <c r="L13" s="70"/>
      <c r="M13" s="70"/>
      <c r="N13" s="70"/>
      <c r="O13" s="70"/>
      <c r="P13" s="70"/>
      <c r="Q13" s="70"/>
      <c r="R13" s="70"/>
      <c r="S13" s="70"/>
      <c r="T13" s="70"/>
      <c r="U13" s="70"/>
    </row>
    <row r="14" spans="1:21" x14ac:dyDescent="0.25">
      <c r="A14" s="90"/>
      <c r="B14" s="90"/>
      <c r="C14" s="90" t="s">
        <v>150</v>
      </c>
      <c r="D14" s="90" t="s">
        <v>155</v>
      </c>
      <c r="E14" s="70"/>
      <c r="F14" s="70"/>
      <c r="G14" s="70"/>
      <c r="H14" s="70"/>
      <c r="I14" s="70"/>
      <c r="J14" s="70"/>
      <c r="K14" s="70"/>
      <c r="L14" s="70"/>
      <c r="M14" s="70"/>
      <c r="N14" s="70"/>
      <c r="O14" s="70"/>
      <c r="P14" s="70"/>
      <c r="Q14" s="70"/>
      <c r="R14" s="70"/>
      <c r="S14" s="70"/>
      <c r="T14" s="70"/>
      <c r="U14" s="70"/>
    </row>
    <row r="15" spans="1:21" x14ac:dyDescent="0.25">
      <c r="A15" s="90"/>
      <c r="B15" s="90"/>
      <c r="C15" s="90" t="s">
        <v>151</v>
      </c>
      <c r="D15" s="90" t="s">
        <v>156</v>
      </c>
      <c r="E15" s="70"/>
      <c r="F15" s="70"/>
      <c r="G15" s="70"/>
      <c r="H15" s="70"/>
      <c r="I15" s="70"/>
      <c r="J15" s="70"/>
      <c r="K15" s="70"/>
      <c r="L15" s="70"/>
      <c r="M15" s="70"/>
      <c r="N15" s="70"/>
      <c r="O15" s="70"/>
      <c r="P15" s="70"/>
      <c r="Q15" s="70"/>
      <c r="R15" s="70"/>
      <c r="S15" s="70"/>
      <c r="T15" s="70"/>
      <c r="U15" s="70"/>
    </row>
    <row r="16" spans="1:21" x14ac:dyDescent="0.25">
      <c r="A16" s="90"/>
      <c r="B16" s="90"/>
      <c r="C16" s="90"/>
      <c r="D16" s="90"/>
      <c r="E16" s="70"/>
      <c r="F16" s="70"/>
      <c r="G16" s="70"/>
      <c r="H16" s="70"/>
      <c r="I16" s="70"/>
      <c r="J16" s="70"/>
      <c r="K16" s="70"/>
      <c r="L16" s="70"/>
      <c r="M16" s="70"/>
      <c r="N16" s="70"/>
      <c r="O16" s="70"/>
    </row>
    <row r="17" spans="1:15" x14ac:dyDescent="0.25">
      <c r="A17" s="90"/>
      <c r="B17" s="90"/>
      <c r="C17" s="90"/>
      <c r="D17" s="90"/>
      <c r="E17" s="70"/>
      <c r="F17" s="70"/>
      <c r="G17" s="70"/>
      <c r="H17" s="70"/>
      <c r="I17" s="70"/>
      <c r="J17" s="70"/>
      <c r="K17" s="70"/>
      <c r="L17" s="70"/>
      <c r="M17" s="70"/>
      <c r="N17" s="70"/>
      <c r="O17" s="70"/>
    </row>
    <row r="18" spans="1:15" x14ac:dyDescent="0.25">
      <c r="A18" s="90"/>
      <c r="B18" s="94"/>
      <c r="C18" s="94"/>
      <c r="D18" s="94"/>
      <c r="E18" s="70"/>
      <c r="F18" s="70"/>
      <c r="G18" s="70"/>
      <c r="H18" s="70"/>
      <c r="I18" s="70"/>
      <c r="J18" s="70"/>
      <c r="K18" s="70"/>
      <c r="L18" s="70"/>
      <c r="M18" s="70"/>
      <c r="N18" s="70"/>
      <c r="O18" s="70"/>
    </row>
    <row r="19" spans="1:15" x14ac:dyDescent="0.25">
      <c r="A19" s="90"/>
      <c r="B19" s="94"/>
      <c r="C19" s="94"/>
      <c r="D19" s="94"/>
      <c r="E19" s="70"/>
      <c r="F19" s="70"/>
      <c r="G19" s="70"/>
      <c r="H19" s="70"/>
      <c r="I19" s="70"/>
      <c r="J19" s="70"/>
      <c r="K19" s="70"/>
      <c r="L19" s="70"/>
      <c r="M19" s="70"/>
      <c r="N19" s="70"/>
      <c r="O19" s="70"/>
    </row>
    <row r="20" spans="1:15" x14ac:dyDescent="0.25">
      <c r="A20" s="90"/>
      <c r="B20" s="94"/>
      <c r="C20" s="94"/>
      <c r="D20" s="94"/>
      <c r="E20" s="70"/>
      <c r="F20" s="70"/>
      <c r="G20" s="70"/>
      <c r="H20" s="70"/>
      <c r="I20" s="70"/>
      <c r="J20" s="70"/>
      <c r="K20" s="70"/>
      <c r="L20" s="70"/>
      <c r="M20" s="70"/>
      <c r="N20" s="70"/>
      <c r="O20" s="70"/>
    </row>
    <row r="21" spans="1:15" x14ac:dyDescent="0.25">
      <c r="A21" s="90"/>
      <c r="B21" s="94"/>
      <c r="C21" s="94"/>
      <c r="D21" s="94"/>
      <c r="E21" s="70"/>
      <c r="F21" s="70"/>
      <c r="G21" s="70"/>
      <c r="H21" s="70"/>
      <c r="I21" s="70"/>
      <c r="J21" s="70"/>
      <c r="K21" s="70"/>
      <c r="L21" s="70"/>
      <c r="M21" s="70"/>
      <c r="N21" s="70"/>
      <c r="O21" s="70"/>
    </row>
    <row r="22" spans="1:15" ht="20.25" x14ac:dyDescent="0.25">
      <c r="A22" s="90"/>
      <c r="B22" s="90"/>
      <c r="C22" s="92"/>
      <c r="D22" s="92"/>
      <c r="E22" s="70"/>
      <c r="F22" s="70"/>
      <c r="G22" s="70"/>
      <c r="H22" s="70"/>
      <c r="I22" s="70"/>
      <c r="J22" s="70"/>
      <c r="K22" s="70"/>
      <c r="L22" s="70"/>
      <c r="M22" s="70"/>
      <c r="N22" s="70"/>
      <c r="O22" s="70"/>
    </row>
    <row r="23" spans="1:15" ht="20.25" x14ac:dyDescent="0.25">
      <c r="A23" s="90"/>
      <c r="B23" s="90"/>
      <c r="C23" s="92"/>
      <c r="D23" s="92"/>
      <c r="E23" s="70"/>
      <c r="F23" s="70"/>
      <c r="G23" s="70"/>
      <c r="H23" s="70"/>
      <c r="I23" s="70"/>
      <c r="J23" s="70"/>
      <c r="K23" s="70"/>
      <c r="L23" s="70"/>
      <c r="M23" s="70"/>
      <c r="N23" s="70"/>
      <c r="O23" s="70"/>
    </row>
    <row r="24" spans="1:15" ht="20.25" x14ac:dyDescent="0.25">
      <c r="A24" s="90"/>
      <c r="B24" s="90"/>
      <c r="C24" s="92"/>
      <c r="D24" s="92"/>
      <c r="E24" s="70"/>
      <c r="F24" s="70"/>
      <c r="G24" s="70"/>
      <c r="H24" s="70"/>
      <c r="I24" s="70"/>
      <c r="J24" s="70"/>
      <c r="K24" s="70"/>
      <c r="L24" s="70"/>
      <c r="M24" s="70"/>
      <c r="N24" s="70"/>
      <c r="O24" s="70"/>
    </row>
    <row r="25" spans="1:15" ht="20.25" x14ac:dyDescent="0.25">
      <c r="A25" s="90"/>
      <c r="B25" s="90"/>
      <c r="C25" s="92"/>
      <c r="D25" s="92"/>
      <c r="E25" s="70"/>
      <c r="F25" s="70"/>
      <c r="G25" s="70"/>
      <c r="H25" s="70"/>
      <c r="I25" s="70"/>
      <c r="J25" s="70"/>
      <c r="K25" s="70"/>
      <c r="L25" s="70"/>
      <c r="M25" s="70"/>
      <c r="N25" s="70"/>
      <c r="O25" s="70"/>
    </row>
    <row r="26" spans="1:15" ht="20.25" x14ac:dyDescent="0.25">
      <c r="A26" s="90"/>
      <c r="B26" s="90"/>
      <c r="C26" s="92"/>
      <c r="D26" s="92"/>
      <c r="E26" s="70"/>
      <c r="F26" s="70"/>
      <c r="G26" s="70"/>
      <c r="H26" s="70"/>
      <c r="I26" s="70"/>
      <c r="J26" s="70"/>
      <c r="K26" s="70"/>
      <c r="L26" s="70"/>
      <c r="M26" s="70"/>
      <c r="N26" s="70"/>
      <c r="O26" s="70"/>
    </row>
    <row r="27" spans="1:15" ht="20.25" x14ac:dyDescent="0.25">
      <c r="A27" s="90"/>
      <c r="B27" s="90"/>
      <c r="C27" s="92"/>
      <c r="D27" s="92"/>
      <c r="E27" s="70"/>
      <c r="F27" s="70"/>
      <c r="G27" s="70"/>
      <c r="H27" s="70"/>
      <c r="I27" s="70"/>
      <c r="J27" s="70"/>
      <c r="K27" s="70"/>
      <c r="L27" s="70"/>
      <c r="M27" s="70"/>
      <c r="N27" s="70"/>
      <c r="O27" s="70"/>
    </row>
    <row r="28" spans="1:15" ht="20.25" x14ac:dyDescent="0.25">
      <c r="A28" s="90"/>
      <c r="B28" s="90"/>
      <c r="C28" s="92"/>
      <c r="D28" s="92"/>
      <c r="E28" s="70"/>
      <c r="F28" s="70"/>
      <c r="G28" s="70"/>
      <c r="H28" s="70"/>
      <c r="I28" s="70"/>
      <c r="J28" s="70"/>
      <c r="K28" s="70"/>
      <c r="L28" s="70"/>
      <c r="M28" s="70"/>
      <c r="N28" s="70"/>
      <c r="O28" s="70"/>
    </row>
    <row r="29" spans="1:15" ht="20.25" x14ac:dyDescent="0.25">
      <c r="A29" s="90"/>
      <c r="B29" s="90"/>
      <c r="C29" s="92"/>
      <c r="D29" s="92"/>
      <c r="E29" s="70"/>
      <c r="F29" s="70"/>
      <c r="G29" s="70"/>
      <c r="H29" s="70"/>
      <c r="I29" s="70"/>
      <c r="J29" s="70"/>
      <c r="K29" s="70"/>
      <c r="L29" s="70"/>
      <c r="M29" s="70"/>
      <c r="N29" s="70"/>
      <c r="O29" s="70"/>
    </row>
    <row r="30" spans="1:15" ht="20.25" x14ac:dyDescent="0.25">
      <c r="A30" s="90"/>
      <c r="B30" s="90"/>
      <c r="C30" s="92"/>
      <c r="D30" s="92"/>
      <c r="E30" s="70"/>
      <c r="F30" s="70"/>
      <c r="G30" s="70"/>
      <c r="H30" s="70"/>
      <c r="I30" s="70"/>
      <c r="J30" s="70"/>
      <c r="K30" s="70"/>
      <c r="L30" s="70"/>
      <c r="M30" s="70"/>
      <c r="N30" s="70"/>
      <c r="O30" s="70"/>
    </row>
    <row r="31" spans="1:15" ht="20.25" x14ac:dyDescent="0.25">
      <c r="A31" s="90"/>
      <c r="B31" s="90"/>
      <c r="C31" s="92"/>
      <c r="D31" s="92"/>
      <c r="E31" s="70"/>
      <c r="F31" s="70"/>
      <c r="G31" s="70"/>
      <c r="H31" s="70"/>
      <c r="I31" s="70"/>
      <c r="J31" s="70"/>
      <c r="K31" s="70"/>
      <c r="L31" s="70"/>
      <c r="M31" s="70"/>
      <c r="N31" s="70"/>
      <c r="O31" s="70"/>
    </row>
    <row r="32" spans="1:15" ht="20.25" x14ac:dyDescent="0.25">
      <c r="A32" s="90"/>
      <c r="B32" s="90"/>
      <c r="C32" s="92"/>
      <c r="D32" s="92"/>
      <c r="E32" s="70"/>
      <c r="F32" s="70"/>
      <c r="G32" s="70"/>
      <c r="H32" s="70"/>
      <c r="I32" s="70"/>
      <c r="J32" s="70"/>
      <c r="K32" s="70"/>
      <c r="L32" s="70"/>
      <c r="M32" s="70"/>
      <c r="N32" s="70"/>
      <c r="O32" s="70"/>
    </row>
    <row r="33" spans="1:15" ht="20.25" x14ac:dyDescent="0.25">
      <c r="A33" s="90"/>
      <c r="B33" s="90"/>
      <c r="C33" s="92"/>
      <c r="D33" s="92"/>
      <c r="E33" s="70"/>
      <c r="F33" s="70"/>
      <c r="G33" s="70"/>
      <c r="H33" s="70"/>
      <c r="I33" s="70"/>
      <c r="J33" s="70"/>
      <c r="K33" s="70"/>
      <c r="L33" s="70"/>
      <c r="M33" s="70"/>
      <c r="N33" s="70"/>
      <c r="O33" s="70"/>
    </row>
    <row r="34" spans="1:15" ht="20.25" x14ac:dyDescent="0.25">
      <c r="A34" s="90"/>
      <c r="B34" s="90"/>
      <c r="C34" s="92"/>
      <c r="D34" s="92"/>
      <c r="E34" s="70"/>
      <c r="F34" s="70"/>
      <c r="G34" s="70"/>
      <c r="H34" s="70"/>
      <c r="I34" s="70"/>
      <c r="J34" s="70"/>
      <c r="K34" s="70"/>
      <c r="L34" s="70"/>
      <c r="M34" s="70"/>
      <c r="N34" s="70"/>
      <c r="O34" s="70"/>
    </row>
    <row r="35" spans="1:15" ht="20.25" x14ac:dyDescent="0.25">
      <c r="A35" s="90"/>
      <c r="B35" s="90"/>
      <c r="C35" s="92"/>
      <c r="D35" s="92"/>
      <c r="E35" s="70"/>
      <c r="F35" s="70"/>
      <c r="G35" s="70"/>
      <c r="H35" s="70"/>
      <c r="I35" s="70"/>
      <c r="J35" s="70"/>
      <c r="K35" s="70"/>
      <c r="L35" s="70"/>
      <c r="M35" s="70"/>
      <c r="N35" s="70"/>
      <c r="O35" s="70"/>
    </row>
    <row r="36" spans="1:15" ht="20.25" x14ac:dyDescent="0.25">
      <c r="A36" s="90"/>
      <c r="B36" s="90"/>
      <c r="C36" s="92"/>
      <c r="D36" s="92"/>
      <c r="E36" s="70"/>
      <c r="F36" s="70"/>
      <c r="G36" s="70"/>
      <c r="H36" s="70"/>
      <c r="I36" s="70"/>
      <c r="J36" s="70"/>
      <c r="K36" s="70"/>
      <c r="L36" s="70"/>
      <c r="M36" s="70"/>
      <c r="N36" s="70"/>
      <c r="O36" s="70"/>
    </row>
    <row r="37" spans="1:15" ht="20.25" x14ac:dyDescent="0.25">
      <c r="A37" s="90"/>
      <c r="B37" s="90"/>
      <c r="C37" s="92"/>
      <c r="D37" s="92"/>
      <c r="E37" s="70"/>
      <c r="F37" s="70"/>
      <c r="G37" s="70"/>
      <c r="H37" s="70"/>
      <c r="I37" s="70"/>
      <c r="J37" s="70"/>
      <c r="K37" s="70"/>
      <c r="L37" s="70"/>
      <c r="M37" s="70"/>
      <c r="N37" s="70"/>
      <c r="O37" s="70"/>
    </row>
    <row r="38" spans="1:15" ht="20.25" x14ac:dyDescent="0.25">
      <c r="A38" s="90"/>
      <c r="B38" s="90"/>
      <c r="C38" s="92"/>
      <c r="D38" s="92"/>
      <c r="E38" s="70"/>
      <c r="F38" s="70"/>
      <c r="G38" s="70"/>
      <c r="H38" s="70"/>
      <c r="I38" s="70"/>
      <c r="J38" s="70"/>
      <c r="K38" s="70"/>
      <c r="L38" s="70"/>
      <c r="M38" s="70"/>
      <c r="N38" s="70"/>
      <c r="O38" s="70"/>
    </row>
    <row r="39" spans="1:15" ht="20.25" x14ac:dyDescent="0.25">
      <c r="A39" s="90"/>
      <c r="B39" s="90"/>
      <c r="C39" s="92"/>
      <c r="D39" s="92"/>
      <c r="E39" s="70"/>
      <c r="F39" s="70"/>
      <c r="G39" s="70"/>
      <c r="H39" s="70"/>
      <c r="I39" s="70"/>
      <c r="J39" s="70"/>
      <c r="K39" s="70"/>
      <c r="L39" s="70"/>
      <c r="M39" s="70"/>
      <c r="N39" s="70"/>
      <c r="O39" s="70"/>
    </row>
    <row r="40" spans="1:15" ht="20.25" x14ac:dyDescent="0.25">
      <c r="A40" s="90"/>
      <c r="B40" s="90"/>
      <c r="C40" s="92"/>
      <c r="D40" s="92"/>
      <c r="E40" s="70"/>
      <c r="F40" s="70"/>
      <c r="G40" s="70"/>
      <c r="H40" s="70"/>
      <c r="I40" s="70"/>
      <c r="J40" s="70"/>
      <c r="K40" s="70"/>
      <c r="L40" s="70"/>
      <c r="M40" s="70"/>
      <c r="N40" s="70"/>
      <c r="O40" s="70"/>
    </row>
    <row r="41" spans="1:15" ht="20.25" x14ac:dyDescent="0.25">
      <c r="A41" s="90"/>
      <c r="B41" s="90"/>
      <c r="C41" s="92"/>
      <c r="D41" s="92"/>
      <c r="E41" s="70"/>
      <c r="F41" s="70"/>
      <c r="G41" s="70"/>
      <c r="H41" s="70"/>
      <c r="I41" s="70"/>
      <c r="J41" s="70"/>
      <c r="K41" s="70"/>
      <c r="L41" s="70"/>
      <c r="M41" s="70"/>
      <c r="N41" s="70"/>
      <c r="O41" s="70"/>
    </row>
    <row r="42" spans="1:15" ht="20.25" x14ac:dyDescent="0.25">
      <c r="A42" s="90"/>
      <c r="B42" s="90"/>
      <c r="C42" s="92"/>
      <c r="D42" s="92"/>
      <c r="E42" s="70"/>
      <c r="F42" s="70"/>
      <c r="G42" s="70"/>
      <c r="H42" s="70"/>
      <c r="I42" s="70"/>
      <c r="J42" s="70"/>
      <c r="K42" s="70"/>
      <c r="L42" s="70"/>
      <c r="M42" s="70"/>
      <c r="N42" s="70"/>
      <c r="O42" s="70"/>
    </row>
    <row r="43" spans="1:15" ht="20.25" x14ac:dyDescent="0.25">
      <c r="A43" s="90"/>
      <c r="B43" s="90"/>
      <c r="C43" s="92"/>
      <c r="D43" s="92"/>
      <c r="E43" s="70"/>
      <c r="F43" s="70"/>
      <c r="G43" s="70"/>
      <c r="H43" s="70"/>
      <c r="I43" s="70"/>
      <c r="J43" s="70"/>
      <c r="K43" s="70"/>
      <c r="L43" s="70"/>
      <c r="M43" s="70"/>
      <c r="N43" s="70"/>
      <c r="O43" s="70"/>
    </row>
    <row r="44" spans="1:15" ht="20.25" x14ac:dyDescent="0.25">
      <c r="A44" s="90"/>
      <c r="B44" s="90"/>
      <c r="C44" s="92"/>
      <c r="D44" s="92"/>
      <c r="E44" s="70"/>
      <c r="F44" s="70"/>
      <c r="G44" s="70"/>
      <c r="H44" s="70"/>
      <c r="I44" s="70"/>
      <c r="J44" s="70"/>
      <c r="K44" s="70"/>
      <c r="L44" s="70"/>
      <c r="M44" s="70"/>
      <c r="N44" s="70"/>
      <c r="O44" s="70"/>
    </row>
    <row r="45" spans="1:15" ht="20.25" x14ac:dyDescent="0.25">
      <c r="A45" s="90"/>
      <c r="B45" s="90"/>
      <c r="C45" s="92"/>
      <c r="D45" s="92"/>
      <c r="E45" s="70"/>
      <c r="F45" s="70"/>
      <c r="G45" s="70"/>
      <c r="H45" s="70"/>
      <c r="I45" s="70"/>
      <c r="J45" s="70"/>
      <c r="K45" s="70"/>
      <c r="L45" s="70"/>
      <c r="M45" s="70"/>
      <c r="N45" s="70"/>
      <c r="O45" s="70"/>
    </row>
    <row r="46" spans="1:15" ht="20.25" x14ac:dyDescent="0.25">
      <c r="A46" s="90"/>
      <c r="B46" s="90"/>
      <c r="C46" s="92"/>
      <c r="D46" s="92"/>
      <c r="E46" s="70"/>
      <c r="F46" s="70"/>
      <c r="G46" s="70"/>
      <c r="H46" s="70"/>
      <c r="I46" s="70"/>
      <c r="J46" s="70"/>
      <c r="K46" s="70"/>
      <c r="L46" s="70"/>
      <c r="M46" s="70"/>
      <c r="N46" s="70"/>
      <c r="O46" s="70"/>
    </row>
    <row r="47" spans="1:15" ht="20.25" x14ac:dyDescent="0.25">
      <c r="A47" s="90"/>
      <c r="B47" s="90"/>
      <c r="C47" s="92"/>
      <c r="D47" s="92"/>
      <c r="E47" s="70"/>
      <c r="F47" s="70"/>
      <c r="G47" s="70"/>
      <c r="H47" s="70"/>
      <c r="I47" s="70"/>
      <c r="J47" s="70"/>
      <c r="K47" s="70"/>
      <c r="L47" s="70"/>
      <c r="M47" s="70"/>
      <c r="N47" s="70"/>
      <c r="O47" s="70"/>
    </row>
    <row r="48" spans="1:15" ht="20.25" x14ac:dyDescent="0.25">
      <c r="A48" s="90"/>
      <c r="B48" s="90"/>
      <c r="C48" s="92"/>
      <c r="D48" s="92"/>
      <c r="E48" s="70"/>
      <c r="F48" s="70"/>
      <c r="G48" s="70"/>
      <c r="H48" s="70"/>
      <c r="I48" s="70"/>
      <c r="J48" s="70"/>
      <c r="K48" s="70"/>
      <c r="L48" s="70"/>
      <c r="M48" s="70"/>
      <c r="N48" s="70"/>
      <c r="O48" s="70"/>
    </row>
    <row r="49" spans="1:15" ht="20.25" x14ac:dyDescent="0.25">
      <c r="A49" s="90"/>
      <c r="B49" s="90"/>
      <c r="C49" s="92"/>
      <c r="D49" s="92"/>
      <c r="E49" s="70"/>
      <c r="F49" s="70"/>
      <c r="G49" s="70"/>
      <c r="H49" s="70"/>
      <c r="I49" s="70"/>
      <c r="J49" s="70"/>
      <c r="K49" s="70"/>
      <c r="L49" s="70"/>
      <c r="M49" s="70"/>
      <c r="N49" s="70"/>
      <c r="O49" s="70"/>
    </row>
    <row r="50" spans="1:15" ht="20.25" x14ac:dyDescent="0.25">
      <c r="A50" s="90"/>
      <c r="B50" s="90"/>
      <c r="C50" s="92"/>
      <c r="D50" s="92"/>
      <c r="E50" s="70"/>
      <c r="F50" s="70"/>
      <c r="G50" s="70"/>
      <c r="H50" s="70"/>
      <c r="I50" s="70"/>
      <c r="J50" s="70"/>
      <c r="K50" s="70"/>
      <c r="L50" s="70"/>
      <c r="M50" s="70"/>
      <c r="N50" s="70"/>
      <c r="O50" s="70"/>
    </row>
    <row r="51" spans="1:15" ht="20.25" x14ac:dyDescent="0.25">
      <c r="A51" s="90"/>
      <c r="B51" s="90"/>
      <c r="C51" s="92"/>
      <c r="D51" s="92"/>
      <c r="E51" s="70"/>
      <c r="F51" s="70"/>
      <c r="G51" s="70"/>
      <c r="H51" s="70"/>
      <c r="I51" s="70"/>
      <c r="J51" s="70"/>
      <c r="K51" s="70"/>
      <c r="L51" s="70"/>
      <c r="M51" s="70"/>
      <c r="N51" s="70"/>
      <c r="O51" s="70"/>
    </row>
    <row r="52" spans="1:15" ht="20.25" x14ac:dyDescent="0.25">
      <c r="A52" s="90"/>
      <c r="B52" s="15"/>
      <c r="C52" s="20"/>
      <c r="D52" s="20"/>
    </row>
    <row r="53" spans="1:15" ht="20.25" x14ac:dyDescent="0.25">
      <c r="A53" s="90"/>
      <c r="B53" s="15"/>
      <c r="C53" s="20"/>
      <c r="D53" s="20"/>
    </row>
    <row r="54" spans="1:15" ht="20.25" x14ac:dyDescent="0.25">
      <c r="A54" s="90"/>
      <c r="B54" s="15"/>
      <c r="C54" s="20"/>
      <c r="D54" s="20"/>
    </row>
    <row r="55" spans="1:15" ht="20.25" x14ac:dyDescent="0.25">
      <c r="A55" s="90"/>
      <c r="B55" s="15"/>
      <c r="C55" s="20"/>
      <c r="D55" s="20"/>
    </row>
    <row r="56" spans="1:15" ht="20.25" x14ac:dyDescent="0.25">
      <c r="A56" s="90"/>
      <c r="B56" s="15"/>
      <c r="C56" s="20"/>
      <c r="D56" s="20"/>
    </row>
    <row r="57" spans="1:15" ht="20.25" x14ac:dyDescent="0.25">
      <c r="A57" s="90"/>
      <c r="B57" s="15"/>
      <c r="C57" s="20"/>
      <c r="D57" s="20"/>
    </row>
    <row r="58" spans="1:15" ht="20.25" x14ac:dyDescent="0.25">
      <c r="A58" s="90"/>
      <c r="B58" s="15"/>
      <c r="C58" s="20"/>
      <c r="D58" s="20"/>
    </row>
    <row r="59" spans="1:15" ht="20.25" x14ac:dyDescent="0.25">
      <c r="A59" s="90"/>
      <c r="B59" s="15"/>
      <c r="C59" s="20"/>
      <c r="D59" s="20"/>
    </row>
    <row r="60" spans="1:15" ht="20.25" x14ac:dyDescent="0.25">
      <c r="A60" s="90"/>
      <c r="B60" s="15"/>
      <c r="C60" s="20"/>
      <c r="D60" s="20"/>
    </row>
    <row r="61" spans="1:15" ht="20.25" x14ac:dyDescent="0.25">
      <c r="A61" s="90"/>
      <c r="B61" s="15"/>
      <c r="C61" s="20"/>
      <c r="D61" s="20"/>
    </row>
    <row r="62" spans="1:15" ht="20.25" x14ac:dyDescent="0.25">
      <c r="A62" s="90"/>
      <c r="B62" s="15"/>
      <c r="C62" s="20"/>
      <c r="D62" s="20"/>
    </row>
    <row r="63" spans="1:15" ht="20.25" x14ac:dyDescent="0.25">
      <c r="A63" s="90"/>
      <c r="B63" s="15"/>
      <c r="C63" s="20"/>
      <c r="D63" s="20"/>
    </row>
    <row r="64" spans="1:15" ht="20.25" x14ac:dyDescent="0.25">
      <c r="A64" s="90"/>
      <c r="B64" s="15"/>
      <c r="C64" s="20"/>
      <c r="D64" s="20"/>
    </row>
    <row r="65" spans="1:4" ht="20.25" x14ac:dyDescent="0.25">
      <c r="A65" s="90"/>
      <c r="B65" s="15"/>
      <c r="C65" s="20"/>
      <c r="D65" s="20"/>
    </row>
    <row r="66" spans="1:4" ht="20.25" x14ac:dyDescent="0.25">
      <c r="A66" s="90"/>
      <c r="B66" s="15"/>
      <c r="C66" s="20"/>
      <c r="D66" s="20"/>
    </row>
    <row r="67" spans="1:4" ht="20.25" x14ac:dyDescent="0.25">
      <c r="A67" s="90"/>
      <c r="B67" s="15"/>
      <c r="C67" s="20"/>
      <c r="D67" s="20"/>
    </row>
    <row r="68" spans="1:4" ht="20.25" x14ac:dyDescent="0.25">
      <c r="A68" s="90"/>
      <c r="B68" s="15"/>
      <c r="C68" s="20"/>
      <c r="D68" s="20"/>
    </row>
    <row r="69" spans="1:4" ht="20.25" x14ac:dyDescent="0.25">
      <c r="A69" s="90"/>
      <c r="B69" s="15"/>
      <c r="C69" s="20"/>
      <c r="D69" s="20"/>
    </row>
    <row r="70" spans="1:4" ht="20.25" x14ac:dyDescent="0.25">
      <c r="A70" s="90"/>
      <c r="B70" s="15"/>
      <c r="C70" s="20"/>
      <c r="D70" s="20"/>
    </row>
    <row r="71" spans="1:4" ht="20.25" x14ac:dyDescent="0.25">
      <c r="A71" s="90"/>
      <c r="B71" s="15"/>
      <c r="C71" s="20"/>
      <c r="D71" s="20"/>
    </row>
    <row r="72" spans="1:4" ht="20.25" x14ac:dyDescent="0.25">
      <c r="A72" s="90"/>
      <c r="B72" s="15"/>
      <c r="C72" s="20"/>
      <c r="D72" s="20"/>
    </row>
    <row r="73" spans="1:4" ht="20.25" x14ac:dyDescent="0.25">
      <c r="A73" s="90"/>
      <c r="B73" s="15"/>
      <c r="C73" s="20"/>
      <c r="D73" s="20"/>
    </row>
    <row r="74" spans="1:4" ht="20.25" x14ac:dyDescent="0.25">
      <c r="A74" s="90"/>
      <c r="B74" s="15"/>
      <c r="C74" s="20"/>
      <c r="D74" s="20"/>
    </row>
    <row r="75" spans="1:4" ht="20.25" x14ac:dyDescent="0.25">
      <c r="A75" s="90"/>
      <c r="B75" s="15"/>
      <c r="C75" s="20"/>
      <c r="D75" s="20"/>
    </row>
    <row r="76" spans="1:4" ht="20.25" x14ac:dyDescent="0.25">
      <c r="A76" s="90"/>
      <c r="B76" s="15"/>
      <c r="C76" s="20"/>
      <c r="D76" s="20"/>
    </row>
    <row r="77" spans="1:4" ht="20.25" x14ac:dyDescent="0.25">
      <c r="A77" s="90"/>
      <c r="B77" s="15"/>
      <c r="C77" s="20"/>
      <c r="D77" s="20"/>
    </row>
    <row r="78" spans="1:4" ht="20.25" x14ac:dyDescent="0.25">
      <c r="A78" s="90"/>
      <c r="B78" s="15"/>
      <c r="C78" s="20"/>
      <c r="D78" s="20"/>
    </row>
    <row r="79" spans="1:4" ht="20.25" x14ac:dyDescent="0.25">
      <c r="A79" s="90"/>
      <c r="B79" s="15"/>
      <c r="C79" s="20"/>
      <c r="D79" s="20"/>
    </row>
    <row r="80" spans="1:4" ht="20.25" x14ac:dyDescent="0.25">
      <c r="A80" s="90"/>
      <c r="B80" s="15"/>
      <c r="C80" s="20"/>
      <c r="D80" s="20"/>
    </row>
    <row r="81" spans="1:4" ht="20.25" x14ac:dyDescent="0.25">
      <c r="A81" s="90"/>
      <c r="B81" s="15"/>
      <c r="C81" s="20"/>
      <c r="D81" s="20"/>
    </row>
    <row r="82" spans="1:4" ht="20.25" x14ac:dyDescent="0.25">
      <c r="A82" s="90"/>
      <c r="B82" s="15"/>
      <c r="C82" s="20"/>
      <c r="D82" s="20"/>
    </row>
    <row r="83" spans="1:4" ht="20.25" x14ac:dyDescent="0.25">
      <c r="A83" s="90"/>
      <c r="B83" s="15"/>
      <c r="C83" s="20"/>
      <c r="D83" s="20"/>
    </row>
    <row r="84" spans="1:4" ht="20.25" x14ac:dyDescent="0.25">
      <c r="A84" s="90"/>
      <c r="B84" s="15"/>
      <c r="C84" s="20"/>
      <c r="D84" s="20"/>
    </row>
    <row r="85" spans="1:4" ht="20.25" x14ac:dyDescent="0.25">
      <c r="A85" s="90"/>
      <c r="B85" s="15"/>
      <c r="C85" s="20"/>
      <c r="D85" s="20"/>
    </row>
    <row r="86" spans="1:4" ht="20.25" x14ac:dyDescent="0.25">
      <c r="A86" s="90"/>
      <c r="B86" s="15"/>
      <c r="C86" s="20"/>
      <c r="D86" s="20"/>
    </row>
    <row r="87" spans="1:4" ht="20.25" x14ac:dyDescent="0.25">
      <c r="A87" s="90"/>
      <c r="B87" s="15"/>
      <c r="C87" s="20"/>
      <c r="D87" s="20"/>
    </row>
    <row r="88" spans="1:4" ht="20.25" x14ac:dyDescent="0.25">
      <c r="A88" s="90"/>
      <c r="B88" s="15"/>
      <c r="C88" s="20"/>
      <c r="D88" s="20"/>
    </row>
    <row r="89" spans="1:4" ht="20.25" x14ac:dyDescent="0.25">
      <c r="A89" s="90"/>
      <c r="B89" s="15"/>
      <c r="C89" s="20"/>
      <c r="D89" s="20"/>
    </row>
    <row r="90" spans="1:4" ht="20.25" x14ac:dyDescent="0.25">
      <c r="A90" s="90"/>
      <c r="B90" s="15"/>
      <c r="C90" s="20"/>
      <c r="D90" s="20"/>
    </row>
    <row r="91" spans="1:4" ht="20.25" x14ac:dyDescent="0.25">
      <c r="A91" s="90"/>
      <c r="B91" s="15"/>
      <c r="C91" s="20"/>
      <c r="D91" s="20"/>
    </row>
    <row r="92" spans="1:4" ht="20.25" x14ac:dyDescent="0.25">
      <c r="A92" s="90"/>
      <c r="B92" s="15"/>
      <c r="C92" s="20"/>
      <c r="D92" s="20"/>
    </row>
    <row r="93" spans="1:4" ht="20.25" x14ac:dyDescent="0.25">
      <c r="A93" s="90"/>
      <c r="B93" s="15"/>
      <c r="C93" s="20"/>
      <c r="D93" s="20"/>
    </row>
    <row r="94" spans="1:4" ht="20.25" x14ac:dyDescent="0.25">
      <c r="A94" s="90"/>
      <c r="B94" s="15"/>
      <c r="C94" s="20"/>
      <c r="D94" s="20"/>
    </row>
    <row r="95" spans="1:4" ht="20.25" x14ac:dyDescent="0.25">
      <c r="A95" s="90"/>
      <c r="B95" s="15"/>
      <c r="C95" s="20"/>
      <c r="D95" s="20"/>
    </row>
    <row r="96" spans="1:4" ht="20.25" x14ac:dyDescent="0.25">
      <c r="A96" s="90"/>
      <c r="B96" s="15"/>
      <c r="C96" s="20"/>
      <c r="D96" s="20"/>
    </row>
    <row r="97" spans="1:4" ht="20.25" x14ac:dyDescent="0.25">
      <c r="A97" s="90"/>
      <c r="B97" s="15"/>
      <c r="C97" s="20"/>
      <c r="D97" s="20"/>
    </row>
    <row r="98" spans="1:4" ht="20.25" x14ac:dyDescent="0.25">
      <c r="A98" s="90"/>
      <c r="B98" s="15"/>
      <c r="C98" s="20"/>
      <c r="D98" s="20"/>
    </row>
    <row r="99" spans="1:4" ht="20.25" x14ac:dyDescent="0.25">
      <c r="A99" s="90"/>
      <c r="B99" s="15"/>
      <c r="C99" s="20"/>
      <c r="D99" s="20"/>
    </row>
    <row r="100" spans="1:4" ht="20.25" x14ac:dyDescent="0.25">
      <c r="A100" s="90"/>
      <c r="B100" s="15"/>
      <c r="C100" s="20"/>
      <c r="D100" s="20"/>
    </row>
    <row r="101" spans="1:4" ht="20.25" x14ac:dyDescent="0.25">
      <c r="A101" s="90"/>
      <c r="B101" s="15"/>
      <c r="C101" s="20"/>
      <c r="D101" s="20"/>
    </row>
    <row r="102" spans="1:4" ht="20.25" x14ac:dyDescent="0.25">
      <c r="A102" s="90"/>
      <c r="B102" s="15"/>
      <c r="C102" s="20"/>
      <c r="D102" s="20"/>
    </row>
    <row r="103" spans="1:4" ht="20.25" x14ac:dyDescent="0.25">
      <c r="A103" s="90"/>
      <c r="B103" s="15"/>
      <c r="C103" s="20"/>
      <c r="D103" s="20"/>
    </row>
    <row r="104" spans="1:4" ht="20.25" x14ac:dyDescent="0.25">
      <c r="A104" s="90"/>
      <c r="B104" s="15"/>
      <c r="C104" s="20"/>
      <c r="D104" s="20"/>
    </row>
    <row r="105" spans="1:4" ht="20.25" x14ac:dyDescent="0.25">
      <c r="A105" s="90"/>
      <c r="B105" s="15"/>
      <c r="C105" s="20"/>
      <c r="D105" s="20"/>
    </row>
    <row r="106" spans="1:4" ht="20.25" x14ac:dyDescent="0.25">
      <c r="A106" s="90"/>
      <c r="B106" s="15"/>
      <c r="C106" s="20"/>
      <c r="D106" s="20"/>
    </row>
    <row r="107" spans="1:4" ht="20.25" x14ac:dyDescent="0.25">
      <c r="A107" s="90"/>
      <c r="B107" s="15"/>
      <c r="C107" s="20"/>
      <c r="D107" s="20"/>
    </row>
    <row r="108" spans="1:4" ht="20.25" x14ac:dyDescent="0.25">
      <c r="A108" s="90"/>
      <c r="B108" s="15"/>
      <c r="C108" s="20"/>
      <c r="D108" s="20"/>
    </row>
    <row r="109" spans="1:4" ht="20.25" x14ac:dyDescent="0.25">
      <c r="A109" s="90"/>
      <c r="B109" s="15"/>
      <c r="C109" s="20"/>
      <c r="D109" s="20"/>
    </row>
    <row r="110" spans="1:4" ht="20.25" x14ac:dyDescent="0.25">
      <c r="A110" s="90"/>
      <c r="B110" s="15"/>
      <c r="C110" s="20"/>
      <c r="D110" s="20"/>
    </row>
    <row r="111" spans="1:4" ht="20.25" x14ac:dyDescent="0.25">
      <c r="A111" s="90"/>
      <c r="B111" s="15"/>
      <c r="C111" s="20"/>
      <c r="D111" s="20"/>
    </row>
    <row r="112" spans="1:4" ht="20.25" x14ac:dyDescent="0.25">
      <c r="A112" s="90"/>
      <c r="B112" s="15"/>
      <c r="C112" s="20"/>
      <c r="D112" s="20"/>
    </row>
    <row r="113" spans="1:4" ht="20.25" x14ac:dyDescent="0.25">
      <c r="A113" s="90"/>
      <c r="B113" s="15"/>
      <c r="C113" s="20"/>
      <c r="D113" s="20"/>
    </row>
    <row r="114" spans="1:4" ht="20.25" x14ac:dyDescent="0.25">
      <c r="A114" s="90"/>
      <c r="B114" s="15"/>
      <c r="C114" s="20"/>
      <c r="D114" s="20"/>
    </row>
    <row r="115" spans="1:4" ht="20.25" x14ac:dyDescent="0.25">
      <c r="A115" s="90"/>
      <c r="B115" s="15"/>
      <c r="C115" s="20"/>
      <c r="D115" s="20"/>
    </row>
    <row r="116" spans="1:4" ht="20.25" x14ac:dyDescent="0.25">
      <c r="A116" s="90"/>
      <c r="B116" s="15"/>
      <c r="C116" s="20"/>
      <c r="D116" s="20"/>
    </row>
    <row r="117" spans="1:4" ht="20.25" x14ac:dyDescent="0.25">
      <c r="A117" s="90"/>
      <c r="B117" s="15"/>
      <c r="C117" s="20"/>
      <c r="D117" s="20"/>
    </row>
    <row r="118" spans="1:4" ht="20.25" x14ac:dyDescent="0.25">
      <c r="A118" s="90"/>
      <c r="B118" s="15"/>
      <c r="C118" s="20"/>
      <c r="D118" s="20"/>
    </row>
    <row r="119" spans="1:4" ht="20.25" x14ac:dyDescent="0.25">
      <c r="A119" s="90"/>
      <c r="B119" s="15"/>
      <c r="C119" s="20"/>
      <c r="D119" s="20"/>
    </row>
    <row r="120" spans="1:4" ht="20.25" x14ac:dyDescent="0.25">
      <c r="A120" s="90"/>
      <c r="B120" s="15"/>
      <c r="C120" s="20"/>
      <c r="D120" s="20"/>
    </row>
    <row r="121" spans="1:4" ht="20.25" x14ac:dyDescent="0.25">
      <c r="A121" s="90"/>
      <c r="B121" s="15"/>
      <c r="C121" s="20"/>
      <c r="D121" s="20"/>
    </row>
    <row r="122" spans="1:4" ht="20.25" x14ac:dyDescent="0.25">
      <c r="A122" s="90"/>
      <c r="B122" s="15"/>
      <c r="C122" s="20"/>
      <c r="D122" s="20"/>
    </row>
    <row r="123" spans="1:4" ht="20.25" x14ac:dyDescent="0.25">
      <c r="A123" s="90"/>
      <c r="B123" s="15"/>
      <c r="C123" s="20"/>
      <c r="D123" s="20"/>
    </row>
    <row r="124" spans="1:4" ht="20.25" x14ac:dyDescent="0.25">
      <c r="A124" s="90"/>
      <c r="B124" s="15"/>
      <c r="C124" s="20"/>
      <c r="D124" s="20"/>
    </row>
    <row r="125" spans="1:4" ht="20.25" x14ac:dyDescent="0.25">
      <c r="A125" s="90"/>
      <c r="B125" s="15"/>
      <c r="C125" s="20"/>
      <c r="D125" s="20"/>
    </row>
    <row r="126" spans="1:4" ht="20.25" x14ac:dyDescent="0.25">
      <c r="A126" s="90"/>
      <c r="B126" s="15"/>
      <c r="C126" s="20"/>
      <c r="D126" s="20"/>
    </row>
    <row r="127" spans="1:4" ht="20.25" x14ac:dyDescent="0.25">
      <c r="A127" s="90"/>
      <c r="B127" s="15"/>
      <c r="C127" s="20"/>
      <c r="D127" s="20"/>
    </row>
    <row r="128" spans="1:4" ht="20.25" x14ac:dyDescent="0.25">
      <c r="A128" s="90"/>
      <c r="B128" s="15"/>
      <c r="C128" s="20"/>
      <c r="D128" s="20"/>
    </row>
    <row r="129" spans="1:4" ht="20.25" x14ac:dyDescent="0.25">
      <c r="A129" s="90"/>
      <c r="B129" s="15"/>
      <c r="C129" s="20"/>
      <c r="D129" s="20"/>
    </row>
    <row r="130" spans="1:4" ht="20.25" x14ac:dyDescent="0.25">
      <c r="A130" s="90"/>
      <c r="B130" s="15"/>
      <c r="C130" s="20"/>
      <c r="D130" s="20"/>
    </row>
    <row r="131" spans="1:4" ht="20.25" x14ac:dyDescent="0.25">
      <c r="A131" s="90"/>
      <c r="B131" s="15"/>
      <c r="C131" s="20"/>
      <c r="D131" s="20"/>
    </row>
    <row r="132" spans="1:4" ht="20.25" x14ac:dyDescent="0.25">
      <c r="A132" s="90"/>
      <c r="B132" s="15"/>
      <c r="C132" s="20"/>
      <c r="D132" s="20"/>
    </row>
    <row r="133" spans="1:4" ht="20.25" x14ac:dyDescent="0.25">
      <c r="A133" s="90"/>
      <c r="B133" s="15"/>
      <c r="C133" s="20"/>
      <c r="D133" s="20"/>
    </row>
    <row r="134" spans="1:4" ht="20.25" x14ac:dyDescent="0.25">
      <c r="A134" s="90"/>
      <c r="B134" s="15"/>
      <c r="C134" s="20"/>
      <c r="D134" s="20"/>
    </row>
    <row r="135" spans="1:4" ht="20.25" x14ac:dyDescent="0.25">
      <c r="A135" s="90"/>
      <c r="B135" s="15"/>
      <c r="C135" s="20"/>
      <c r="D135" s="20"/>
    </row>
    <row r="136" spans="1:4" ht="20.25" x14ac:dyDescent="0.25">
      <c r="A136" s="90"/>
      <c r="B136" s="15"/>
      <c r="C136" s="20"/>
      <c r="D136" s="20"/>
    </row>
    <row r="137" spans="1:4" ht="20.25" x14ac:dyDescent="0.25">
      <c r="A137" s="90"/>
      <c r="B137" s="15"/>
      <c r="C137" s="20"/>
      <c r="D137" s="20"/>
    </row>
    <row r="138" spans="1:4" ht="20.25" x14ac:dyDescent="0.25">
      <c r="A138" s="90"/>
      <c r="B138" s="15"/>
      <c r="C138" s="20"/>
      <c r="D138" s="20"/>
    </row>
    <row r="139" spans="1:4" ht="20.25" x14ac:dyDescent="0.25">
      <c r="A139" s="90"/>
      <c r="B139" s="15"/>
      <c r="C139" s="20"/>
      <c r="D139" s="20"/>
    </row>
    <row r="140" spans="1:4" ht="20.25" x14ac:dyDescent="0.25">
      <c r="A140" s="90"/>
      <c r="B140" s="15"/>
      <c r="C140" s="20"/>
      <c r="D140" s="20"/>
    </row>
    <row r="141" spans="1:4" ht="20.25" x14ac:dyDescent="0.25">
      <c r="A141" s="90"/>
      <c r="B141" s="15"/>
      <c r="C141" s="20"/>
      <c r="D141" s="20"/>
    </row>
    <row r="142" spans="1:4" ht="20.25" x14ac:dyDescent="0.25">
      <c r="A142" s="90"/>
      <c r="B142" s="15"/>
      <c r="C142" s="20"/>
      <c r="D142" s="20"/>
    </row>
    <row r="143" spans="1:4" ht="20.25" x14ac:dyDescent="0.25">
      <c r="A143" s="90"/>
      <c r="B143" s="15"/>
      <c r="C143" s="20"/>
      <c r="D143" s="20"/>
    </row>
    <row r="144" spans="1:4" ht="20.25" x14ac:dyDescent="0.25">
      <c r="A144" s="90"/>
      <c r="B144" s="15"/>
      <c r="C144" s="20"/>
      <c r="D144" s="20"/>
    </row>
    <row r="145" spans="1:4" ht="20.25" x14ac:dyDescent="0.25">
      <c r="A145" s="90"/>
      <c r="B145" s="15"/>
      <c r="C145" s="20"/>
      <c r="D145" s="20"/>
    </row>
    <row r="146" spans="1:4" ht="20.25" x14ac:dyDescent="0.25">
      <c r="A146" s="90"/>
      <c r="B146" s="15"/>
      <c r="C146" s="20"/>
      <c r="D146" s="20"/>
    </row>
    <row r="147" spans="1:4" ht="20.25" x14ac:dyDescent="0.25">
      <c r="A147" s="90"/>
      <c r="B147" s="15"/>
      <c r="C147" s="20"/>
      <c r="D147" s="20"/>
    </row>
    <row r="148" spans="1:4" ht="20.25" x14ac:dyDescent="0.25">
      <c r="A148" s="90"/>
      <c r="B148" s="15"/>
      <c r="C148" s="20"/>
      <c r="D148" s="20"/>
    </row>
    <row r="149" spans="1:4" ht="20.25" x14ac:dyDescent="0.25">
      <c r="A149" s="90"/>
      <c r="B149" s="15"/>
      <c r="C149" s="20"/>
      <c r="D149" s="20"/>
    </row>
    <row r="150" spans="1:4" ht="20.25" x14ac:dyDescent="0.25">
      <c r="A150" s="90"/>
      <c r="B150" s="15"/>
      <c r="C150" s="20"/>
      <c r="D150" s="20"/>
    </row>
    <row r="151" spans="1:4" ht="20.25" x14ac:dyDescent="0.25">
      <c r="A151" s="90"/>
      <c r="B151" s="15"/>
      <c r="C151" s="20"/>
      <c r="D151" s="20"/>
    </row>
    <row r="152" spans="1:4" ht="20.25" x14ac:dyDescent="0.25">
      <c r="A152" s="90"/>
      <c r="B152" s="15"/>
      <c r="C152" s="20"/>
      <c r="D152" s="20"/>
    </row>
    <row r="153" spans="1:4" ht="20.25" x14ac:dyDescent="0.25">
      <c r="A153" s="90"/>
      <c r="B153" s="15"/>
      <c r="C153" s="20"/>
      <c r="D153" s="20"/>
    </row>
    <row r="154" spans="1:4" ht="20.25" x14ac:dyDescent="0.25">
      <c r="A154" s="90"/>
      <c r="B154" s="15"/>
      <c r="C154" s="20"/>
      <c r="D154" s="20"/>
    </row>
    <row r="155" spans="1:4" ht="20.25" x14ac:dyDescent="0.25">
      <c r="A155" s="90"/>
      <c r="B155" s="15"/>
      <c r="C155" s="20"/>
      <c r="D155" s="20"/>
    </row>
    <row r="156" spans="1:4" ht="20.25" x14ac:dyDescent="0.25">
      <c r="A156" s="90"/>
      <c r="B156" s="15"/>
      <c r="C156" s="20"/>
      <c r="D156" s="20"/>
    </row>
    <row r="157" spans="1:4" ht="20.25" x14ac:dyDescent="0.25">
      <c r="A157" s="90"/>
      <c r="B157" s="15"/>
      <c r="C157" s="20"/>
      <c r="D157" s="20"/>
    </row>
    <row r="158" spans="1:4" ht="20.25" x14ac:dyDescent="0.25">
      <c r="A158" s="90"/>
      <c r="B158" s="15"/>
      <c r="C158" s="20"/>
      <c r="D158" s="20"/>
    </row>
    <row r="159" spans="1:4" ht="20.25" x14ac:dyDescent="0.25">
      <c r="A159" s="90"/>
      <c r="B159" s="15"/>
      <c r="C159" s="20"/>
      <c r="D159" s="20"/>
    </row>
    <row r="160" spans="1:4" ht="20.25" x14ac:dyDescent="0.25">
      <c r="A160" s="90"/>
      <c r="B160" s="15"/>
      <c r="C160" s="20"/>
      <c r="D160" s="20"/>
    </row>
    <row r="161" spans="1:4" ht="20.25" x14ac:dyDescent="0.25">
      <c r="A161" s="90"/>
      <c r="B161" s="15"/>
      <c r="C161" s="20"/>
      <c r="D161" s="20"/>
    </row>
    <row r="162" spans="1:4" ht="20.25" x14ac:dyDescent="0.25">
      <c r="A162" s="90"/>
      <c r="B162" s="15"/>
      <c r="C162" s="20"/>
      <c r="D162" s="20"/>
    </row>
    <row r="163" spans="1:4" ht="20.25" x14ac:dyDescent="0.25">
      <c r="A163" s="90"/>
      <c r="B163" s="15"/>
      <c r="C163" s="20"/>
      <c r="D163" s="20"/>
    </row>
    <row r="164" spans="1:4" ht="20.25" x14ac:dyDescent="0.25">
      <c r="A164" s="90"/>
      <c r="B164" s="15"/>
      <c r="C164" s="20"/>
      <c r="D164" s="20"/>
    </row>
    <row r="165" spans="1:4" ht="20.25" x14ac:dyDescent="0.25">
      <c r="A165" s="90"/>
      <c r="B165" s="15"/>
      <c r="C165" s="20"/>
      <c r="D165" s="20"/>
    </row>
    <row r="166" spans="1:4" ht="20.25" x14ac:dyDescent="0.25">
      <c r="A166" s="90"/>
      <c r="B166" s="15"/>
      <c r="C166" s="20"/>
      <c r="D166" s="20"/>
    </row>
    <row r="167" spans="1:4" ht="20.25" x14ac:dyDescent="0.25">
      <c r="A167" s="90"/>
      <c r="B167" s="15"/>
      <c r="C167" s="20"/>
      <c r="D167" s="20"/>
    </row>
    <row r="168" spans="1:4" ht="20.25" x14ac:dyDescent="0.25">
      <c r="A168" s="90"/>
      <c r="B168" s="15"/>
      <c r="C168" s="20"/>
      <c r="D168" s="20"/>
    </row>
    <row r="169" spans="1:4" ht="20.25" x14ac:dyDescent="0.25">
      <c r="A169" s="90"/>
      <c r="B169" s="15"/>
      <c r="C169" s="20"/>
      <c r="D169" s="20"/>
    </row>
    <row r="170" spans="1:4" ht="20.25" x14ac:dyDescent="0.25">
      <c r="A170" s="90"/>
      <c r="B170" s="15"/>
      <c r="C170" s="20"/>
      <c r="D170" s="20"/>
    </row>
    <row r="171" spans="1:4" ht="20.25" x14ac:dyDescent="0.25">
      <c r="A171" s="90"/>
      <c r="B171" s="15"/>
      <c r="C171" s="20"/>
      <c r="D171" s="20"/>
    </row>
    <row r="172" spans="1:4" ht="20.25" x14ac:dyDescent="0.25">
      <c r="A172" s="90"/>
      <c r="B172" s="15"/>
      <c r="C172" s="20"/>
      <c r="D172" s="20"/>
    </row>
    <row r="173" spans="1:4" ht="20.25" x14ac:dyDescent="0.25">
      <c r="A173" s="90"/>
      <c r="B173" s="15"/>
      <c r="C173" s="20"/>
      <c r="D173" s="20"/>
    </row>
    <row r="174" spans="1:4" ht="20.25" x14ac:dyDescent="0.25">
      <c r="A174" s="90"/>
      <c r="B174" s="15"/>
      <c r="C174" s="20"/>
      <c r="D174" s="20"/>
    </row>
    <row r="175" spans="1:4" ht="20.25" x14ac:dyDescent="0.25">
      <c r="A175" s="90"/>
      <c r="B175" s="15"/>
      <c r="C175" s="20"/>
      <c r="D175" s="20"/>
    </row>
    <row r="176" spans="1:4" ht="20.25" x14ac:dyDescent="0.25">
      <c r="A176" s="90"/>
      <c r="B176" s="15"/>
      <c r="C176" s="20"/>
      <c r="D176" s="20"/>
    </row>
    <row r="177" spans="1:4" ht="20.25" x14ac:dyDescent="0.25">
      <c r="A177" s="90"/>
      <c r="B177" s="15"/>
      <c r="C177" s="20"/>
      <c r="D177" s="20"/>
    </row>
    <row r="178" spans="1:4" ht="20.25" x14ac:dyDescent="0.25">
      <c r="A178" s="90"/>
      <c r="B178" s="15"/>
      <c r="C178" s="20"/>
      <c r="D178" s="20"/>
    </row>
    <row r="179" spans="1:4" ht="20.25" x14ac:dyDescent="0.25">
      <c r="A179" s="90"/>
      <c r="B179" s="15"/>
      <c r="C179" s="20"/>
      <c r="D179" s="20"/>
    </row>
    <row r="180" spans="1:4" ht="20.25" x14ac:dyDescent="0.25">
      <c r="A180" s="90"/>
      <c r="B180" s="15"/>
      <c r="C180" s="20"/>
      <c r="D180" s="20"/>
    </row>
    <row r="181" spans="1:4" ht="20.25" x14ac:dyDescent="0.25">
      <c r="A181" s="90"/>
      <c r="B181" s="15"/>
      <c r="C181" s="20"/>
      <c r="D181" s="20"/>
    </row>
    <row r="182" spans="1:4" ht="20.25" x14ac:dyDescent="0.25">
      <c r="A182" s="90"/>
      <c r="B182" s="15"/>
      <c r="C182" s="20"/>
      <c r="D182" s="20"/>
    </row>
    <row r="183" spans="1:4" ht="20.25" x14ac:dyDescent="0.25">
      <c r="A183" s="90"/>
      <c r="B183" s="15"/>
      <c r="C183" s="20"/>
      <c r="D183" s="20"/>
    </row>
    <row r="184" spans="1:4" ht="20.25" x14ac:dyDescent="0.25">
      <c r="A184" s="90"/>
      <c r="B184" s="15"/>
      <c r="C184" s="20"/>
      <c r="D184" s="20"/>
    </row>
    <row r="185" spans="1:4" ht="20.25" x14ac:dyDescent="0.25">
      <c r="A185" s="90"/>
      <c r="B185" s="15"/>
      <c r="C185" s="20"/>
      <c r="D185" s="20"/>
    </row>
    <row r="186" spans="1:4" ht="20.25" x14ac:dyDescent="0.25">
      <c r="A186" s="90"/>
      <c r="B186" s="15"/>
      <c r="C186" s="20"/>
      <c r="D186" s="20"/>
    </row>
    <row r="187" spans="1:4" ht="20.25" x14ac:dyDescent="0.25">
      <c r="A187" s="90"/>
      <c r="B187" s="15"/>
      <c r="C187" s="20"/>
      <c r="D187" s="20"/>
    </row>
    <row r="188" spans="1:4" ht="20.25" x14ac:dyDescent="0.25">
      <c r="A188" s="90"/>
      <c r="B188" s="15"/>
      <c r="C188" s="20"/>
      <c r="D188" s="20"/>
    </row>
    <row r="189" spans="1:4" ht="20.25" x14ac:dyDescent="0.25">
      <c r="A189" s="90"/>
      <c r="B189" s="15"/>
      <c r="C189" s="20"/>
      <c r="D189" s="20"/>
    </row>
    <row r="190" spans="1:4" ht="20.25" x14ac:dyDescent="0.25">
      <c r="A190" s="90"/>
      <c r="B190" s="15"/>
      <c r="C190" s="20"/>
      <c r="D190" s="20"/>
    </row>
    <row r="191" spans="1:4" ht="20.25" x14ac:dyDescent="0.25">
      <c r="A191" s="90"/>
      <c r="B191" s="15"/>
      <c r="C191" s="20"/>
      <c r="D191" s="20"/>
    </row>
    <row r="192" spans="1:4" ht="20.25" x14ac:dyDescent="0.25">
      <c r="A192" s="90"/>
      <c r="B192" s="15"/>
      <c r="C192" s="20"/>
      <c r="D192" s="20"/>
    </row>
    <row r="193" spans="1:4" ht="20.25" x14ac:dyDescent="0.25">
      <c r="A193" s="90"/>
      <c r="B193" s="15"/>
      <c r="C193" s="20"/>
      <c r="D193" s="20"/>
    </row>
    <row r="194" spans="1:4" ht="20.25" x14ac:dyDescent="0.25">
      <c r="A194" s="90"/>
      <c r="B194" s="15"/>
      <c r="C194" s="20"/>
      <c r="D194" s="20"/>
    </row>
    <row r="195" spans="1:4" ht="20.25" x14ac:dyDescent="0.25">
      <c r="A195" s="90"/>
      <c r="B195" s="15"/>
      <c r="C195" s="20"/>
      <c r="D195" s="20"/>
    </row>
    <row r="196" spans="1:4" ht="20.25" x14ac:dyDescent="0.25">
      <c r="A196" s="90"/>
      <c r="B196" s="15"/>
      <c r="C196" s="20"/>
      <c r="D196" s="20"/>
    </row>
    <row r="197" spans="1:4" ht="20.25" x14ac:dyDescent="0.25">
      <c r="A197" s="90"/>
      <c r="B197" s="15"/>
      <c r="C197" s="20"/>
      <c r="D197" s="20"/>
    </row>
    <row r="198" spans="1:4" ht="20.25" x14ac:dyDescent="0.25">
      <c r="A198" s="90"/>
      <c r="B198" s="15"/>
      <c r="C198" s="20"/>
      <c r="D198" s="20"/>
    </row>
    <row r="199" spans="1:4" ht="20.25" x14ac:dyDescent="0.25">
      <c r="A199" s="90"/>
      <c r="B199" s="15"/>
      <c r="C199" s="20"/>
      <c r="D199" s="20"/>
    </row>
    <row r="200" spans="1:4" ht="20.25" x14ac:dyDescent="0.25">
      <c r="A200" s="90"/>
      <c r="B200" s="15"/>
      <c r="C200" s="20"/>
      <c r="D200" s="20"/>
    </row>
    <row r="201" spans="1:4" ht="20.25" x14ac:dyDescent="0.25">
      <c r="A201" s="90"/>
      <c r="B201" s="15"/>
      <c r="C201" s="20"/>
      <c r="D201" s="20"/>
    </row>
    <row r="202" spans="1:4" ht="20.25" x14ac:dyDescent="0.25">
      <c r="A202" s="90"/>
      <c r="B202" s="15"/>
      <c r="C202" s="20"/>
      <c r="D202" s="20"/>
    </row>
    <row r="203" spans="1:4" ht="20.25" x14ac:dyDescent="0.25">
      <c r="A203" s="90"/>
      <c r="B203" s="15"/>
      <c r="C203" s="20"/>
      <c r="D203" s="20"/>
    </row>
    <row r="204" spans="1:4" ht="20.25" x14ac:dyDescent="0.25">
      <c r="A204" s="90"/>
      <c r="B204" s="15"/>
      <c r="C204" s="20"/>
      <c r="D204" s="20"/>
    </row>
    <row r="205" spans="1:4" ht="20.25" x14ac:dyDescent="0.25">
      <c r="A205" s="90"/>
      <c r="B205" s="15"/>
      <c r="C205" s="20"/>
      <c r="D205" s="20"/>
    </row>
    <row r="206" spans="1:4" ht="20.25" x14ac:dyDescent="0.25">
      <c r="A206" s="90"/>
      <c r="B206" s="15"/>
      <c r="C206" s="20"/>
      <c r="D206" s="20"/>
    </row>
    <row r="207" spans="1:4" ht="20.25" x14ac:dyDescent="0.25">
      <c r="A207" s="90"/>
      <c r="B207" s="15"/>
      <c r="C207" s="20"/>
      <c r="D207" s="20"/>
    </row>
    <row r="208" spans="1:4" x14ac:dyDescent="0.25">
      <c r="A208" s="70"/>
      <c r="B208" s="15"/>
      <c r="C208" s="15"/>
      <c r="D208" s="15"/>
    </row>
    <row r="209" spans="1:8" ht="20.25" x14ac:dyDescent="0.25">
      <c r="A209" s="70"/>
      <c r="B209" s="16" t="s">
        <v>88</v>
      </c>
      <c r="C209" s="16" t="s">
        <v>144</v>
      </c>
      <c r="D209" s="19" t="s">
        <v>88</v>
      </c>
      <c r="E209" s="19" t="s">
        <v>144</v>
      </c>
    </row>
    <row r="210" spans="1:8" ht="21" x14ac:dyDescent="0.35">
      <c r="A210" s="70"/>
      <c r="B210" s="17" t="s">
        <v>90</v>
      </c>
      <c r="C210" s="17"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70"/>
      <c r="B211" s="17" t="s">
        <v>90</v>
      </c>
      <c r="C211" s="17" t="s">
        <v>93</v>
      </c>
      <c r="E211" t="s">
        <v>58</v>
      </c>
      <c r="F211" t="str">
        <f t="shared" ref="F211:F221" si="0">IF(NOT(ISBLANK(D211)),D211,IF(NOT(ISBLANK(E211)),"     "&amp;E211,FALSE))</f>
        <v xml:space="preserve">     Afectación menor a 10 SMLMV .</v>
      </c>
    </row>
    <row r="212" spans="1:8" ht="21" x14ac:dyDescent="0.35">
      <c r="A212" s="70"/>
      <c r="B212" s="17" t="s">
        <v>90</v>
      </c>
      <c r="C212" s="17" t="s">
        <v>94</v>
      </c>
      <c r="E212" t="s">
        <v>93</v>
      </c>
      <c r="F212" t="str">
        <f t="shared" si="0"/>
        <v xml:space="preserve">     Entre 10 y 50 SMLMV </v>
      </c>
    </row>
    <row r="213" spans="1:8" ht="21" x14ac:dyDescent="0.35">
      <c r="A213" s="70"/>
      <c r="B213" s="17" t="s">
        <v>90</v>
      </c>
      <c r="C213" s="17" t="s">
        <v>95</v>
      </c>
      <c r="E213" t="s">
        <v>94</v>
      </c>
      <c r="F213" t="str">
        <f t="shared" si="0"/>
        <v xml:space="preserve">     Entre 50 y 100 SMLMV </v>
      </c>
    </row>
    <row r="214" spans="1:8" ht="21" x14ac:dyDescent="0.35">
      <c r="A214" s="70"/>
      <c r="B214" s="17" t="s">
        <v>90</v>
      </c>
      <c r="C214" s="17" t="s">
        <v>96</v>
      </c>
      <c r="E214" t="s">
        <v>95</v>
      </c>
      <c r="F214" t="str">
        <f t="shared" si="0"/>
        <v xml:space="preserve">     Entre 100 y 500 SMLMV </v>
      </c>
    </row>
    <row r="215" spans="1:8" ht="21" x14ac:dyDescent="0.35">
      <c r="A215" s="70"/>
      <c r="B215" s="17" t="s">
        <v>57</v>
      </c>
      <c r="C215" s="17" t="s">
        <v>97</v>
      </c>
      <c r="E215" t="s">
        <v>96</v>
      </c>
      <c r="F215" t="str">
        <f t="shared" si="0"/>
        <v xml:space="preserve">     Mayor a 500 SMLMV </v>
      </c>
    </row>
    <row r="216" spans="1:8" ht="21" x14ac:dyDescent="0.35">
      <c r="A216" s="70"/>
      <c r="B216" s="17" t="s">
        <v>57</v>
      </c>
      <c r="C216" s="17" t="s">
        <v>98</v>
      </c>
      <c r="D216" t="s">
        <v>57</v>
      </c>
      <c r="F216" t="str">
        <f t="shared" si="0"/>
        <v>Pérdida Reputacional</v>
      </c>
    </row>
    <row r="217" spans="1:8" ht="21" x14ac:dyDescent="0.35">
      <c r="A217" s="70"/>
      <c r="B217" s="17" t="s">
        <v>57</v>
      </c>
      <c r="C217" s="17" t="s">
        <v>100</v>
      </c>
      <c r="E217" t="s">
        <v>97</v>
      </c>
      <c r="F217" t="str">
        <f t="shared" si="0"/>
        <v xml:space="preserve">     El riesgo afecta la imagen de alguna área de la organización</v>
      </c>
    </row>
    <row r="218" spans="1:8" ht="21" x14ac:dyDescent="0.35">
      <c r="A218" s="70"/>
      <c r="B218" s="17" t="s">
        <v>57</v>
      </c>
      <c r="C218" s="17" t="s">
        <v>99</v>
      </c>
      <c r="E218" t="s">
        <v>98</v>
      </c>
      <c r="F218" t="str">
        <f t="shared" si="0"/>
        <v xml:space="preserve">     El riesgo afecta la imagen de la entidad internamente, de conocimiento general, nivel interno, de junta dircetiva y accionistas y/o de provedores</v>
      </c>
    </row>
    <row r="219" spans="1:8" ht="21" x14ac:dyDescent="0.35">
      <c r="A219" s="70"/>
      <c r="B219" s="17" t="s">
        <v>57</v>
      </c>
      <c r="C219" s="17" t="s">
        <v>118</v>
      </c>
      <c r="E219" t="s">
        <v>100</v>
      </c>
      <c r="F219" t="str">
        <f t="shared" si="0"/>
        <v xml:space="preserve">     El riesgo afecta la imagen de la entidad con algunos usuarios de relevancia frente al logro de los objetivos</v>
      </c>
    </row>
    <row r="220" spans="1:8" x14ac:dyDescent="0.25">
      <c r="A220" s="70"/>
      <c r="B220" s="18"/>
      <c r="C220" s="18"/>
      <c r="E220" t="s">
        <v>99</v>
      </c>
      <c r="F220" t="str">
        <f t="shared" si="0"/>
        <v xml:space="preserve">     El riesgo afecta la imagen de de la entidad con efecto publicitario sostenido a nivel de sector administrativo, nivel departamental o municipal</v>
      </c>
    </row>
    <row r="221" spans="1:8" x14ac:dyDescent="0.25">
      <c r="A221" s="70"/>
      <c r="B221" s="18" t="str" cm="1">
        <f t="array" ref="B221:B223">_xlfn.UNIQUE(Tabla1[[#All],[Criterios]])</f>
        <v>Criterios</v>
      </c>
      <c r="C221" s="18"/>
      <c r="E221" t="s">
        <v>118</v>
      </c>
      <c r="F221" t="str">
        <f t="shared" si="0"/>
        <v xml:space="preserve">     El riesgo afecta la imagen de la entidad a nivel nacional, con efecto publicitarios sostenible a nivel país</v>
      </c>
    </row>
    <row r="222" spans="1:8" x14ac:dyDescent="0.25">
      <c r="A222" s="70"/>
      <c r="B222" s="18" t="str">
        <v>Afectación Económica o presupuestal</v>
      </c>
      <c r="C222" s="18"/>
    </row>
    <row r="223" spans="1:8" x14ac:dyDescent="0.25">
      <c r="B223" s="18" t="str">
        <v>Pérdida Reputacional</v>
      </c>
      <c r="C223" s="18"/>
      <c r="F223" s="21" t="s">
        <v>146</v>
      </c>
    </row>
    <row r="224" spans="1:8" x14ac:dyDescent="0.25">
      <c r="B224" s="14"/>
      <c r="C224" s="14"/>
      <c r="F224" s="21" t="s">
        <v>147</v>
      </c>
    </row>
    <row r="225" spans="2:4" x14ac:dyDescent="0.25">
      <c r="B225" s="14"/>
      <c r="C225" s="14"/>
    </row>
    <row r="226" spans="2:4" x14ac:dyDescent="0.25">
      <c r="B226" s="14"/>
      <c r="C226" s="14"/>
    </row>
    <row r="227" spans="2:4" x14ac:dyDescent="0.25">
      <c r="B227" s="14"/>
      <c r="C227" s="14"/>
      <c r="D227" s="14"/>
    </row>
    <row r="228" spans="2:4" x14ac:dyDescent="0.25">
      <c r="B228" s="14"/>
      <c r="C228" s="14"/>
      <c r="D228" s="14"/>
    </row>
    <row r="229" spans="2:4" x14ac:dyDescent="0.25">
      <c r="B229" s="14"/>
      <c r="C229" s="14"/>
      <c r="D229" s="14"/>
    </row>
    <row r="230" spans="2:4" x14ac:dyDescent="0.25">
      <c r="B230" s="14"/>
      <c r="C230" s="14"/>
      <c r="D230" s="14"/>
    </row>
    <row r="231" spans="2:4" x14ac:dyDescent="0.25">
      <c r="B231" s="14"/>
      <c r="C231" s="14"/>
      <c r="D231" s="14"/>
    </row>
    <row r="232" spans="2:4" x14ac:dyDescent="0.25">
      <c r="B232" s="14"/>
      <c r="C232" s="14"/>
      <c r="D232" s="14"/>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75"/>
    <col min="3" max="3" width="17" style="75" customWidth="1"/>
    <col min="4" max="4" width="14.28515625" style="75"/>
    <col min="5" max="5" width="46" style="75" customWidth="1"/>
    <col min="6" max="16384" width="14.28515625" style="75"/>
  </cols>
  <sheetData>
    <row r="1" spans="2:6" ht="24" customHeight="1" thickBot="1" x14ac:dyDescent="0.25">
      <c r="B1" s="439" t="s">
        <v>78</v>
      </c>
      <c r="C1" s="440"/>
      <c r="D1" s="440"/>
      <c r="E1" s="440"/>
      <c r="F1" s="441"/>
    </row>
    <row r="2" spans="2:6" ht="16.5" thickBot="1" x14ac:dyDescent="0.3">
      <c r="B2" s="76"/>
      <c r="C2" s="76"/>
      <c r="D2" s="76"/>
      <c r="E2" s="76"/>
      <c r="F2" s="76"/>
    </row>
    <row r="3" spans="2:6" ht="16.5" thickBot="1" x14ac:dyDescent="0.25">
      <c r="B3" s="443" t="s">
        <v>64</v>
      </c>
      <c r="C3" s="444"/>
      <c r="D3" s="444"/>
      <c r="E3" s="88" t="s">
        <v>65</v>
      </c>
      <c r="F3" s="89" t="s">
        <v>66</v>
      </c>
    </row>
    <row r="4" spans="2:6" ht="31.5" x14ac:dyDescent="0.2">
      <c r="B4" s="445" t="s">
        <v>67</v>
      </c>
      <c r="C4" s="447" t="s">
        <v>13</v>
      </c>
      <c r="D4" s="77" t="s">
        <v>14</v>
      </c>
      <c r="E4" s="78" t="s">
        <v>68</v>
      </c>
      <c r="F4" s="79">
        <v>0.25</v>
      </c>
    </row>
    <row r="5" spans="2:6" ht="47.25" x14ac:dyDescent="0.2">
      <c r="B5" s="446"/>
      <c r="C5" s="448"/>
      <c r="D5" s="80" t="s">
        <v>15</v>
      </c>
      <c r="E5" s="81" t="s">
        <v>69</v>
      </c>
      <c r="F5" s="82">
        <v>0.15</v>
      </c>
    </row>
    <row r="6" spans="2:6" ht="47.25" x14ac:dyDescent="0.2">
      <c r="B6" s="446"/>
      <c r="C6" s="448"/>
      <c r="D6" s="80" t="s">
        <v>16</v>
      </c>
      <c r="E6" s="81" t="s">
        <v>70</v>
      </c>
      <c r="F6" s="82">
        <v>0.1</v>
      </c>
    </row>
    <row r="7" spans="2:6" ht="63" x14ac:dyDescent="0.2">
      <c r="B7" s="446"/>
      <c r="C7" s="448" t="s">
        <v>17</v>
      </c>
      <c r="D7" s="80" t="s">
        <v>10</v>
      </c>
      <c r="E7" s="81" t="s">
        <v>71</v>
      </c>
      <c r="F7" s="82">
        <v>0.25</v>
      </c>
    </row>
    <row r="8" spans="2:6" ht="31.5" x14ac:dyDescent="0.2">
      <c r="B8" s="446"/>
      <c r="C8" s="448"/>
      <c r="D8" s="80" t="s">
        <v>9</v>
      </c>
      <c r="E8" s="81" t="s">
        <v>72</v>
      </c>
      <c r="F8" s="82">
        <v>0.15</v>
      </c>
    </row>
    <row r="9" spans="2:6" ht="47.25" x14ac:dyDescent="0.2">
      <c r="B9" s="446" t="s">
        <v>161</v>
      </c>
      <c r="C9" s="448" t="s">
        <v>18</v>
      </c>
      <c r="D9" s="80" t="s">
        <v>19</v>
      </c>
      <c r="E9" s="81" t="s">
        <v>73</v>
      </c>
      <c r="F9" s="83" t="s">
        <v>74</v>
      </c>
    </row>
    <row r="10" spans="2:6" ht="63" x14ac:dyDescent="0.2">
      <c r="B10" s="446"/>
      <c r="C10" s="448"/>
      <c r="D10" s="80" t="s">
        <v>20</v>
      </c>
      <c r="E10" s="81" t="s">
        <v>75</v>
      </c>
      <c r="F10" s="83" t="s">
        <v>74</v>
      </c>
    </row>
    <row r="11" spans="2:6" ht="47.25" x14ac:dyDescent="0.2">
      <c r="B11" s="446"/>
      <c r="C11" s="448" t="s">
        <v>21</v>
      </c>
      <c r="D11" s="80" t="s">
        <v>22</v>
      </c>
      <c r="E11" s="81" t="s">
        <v>76</v>
      </c>
      <c r="F11" s="83" t="s">
        <v>74</v>
      </c>
    </row>
    <row r="12" spans="2:6" ht="47.25" x14ac:dyDescent="0.2">
      <c r="B12" s="446"/>
      <c r="C12" s="448"/>
      <c r="D12" s="80" t="s">
        <v>23</v>
      </c>
      <c r="E12" s="81" t="s">
        <v>77</v>
      </c>
      <c r="F12" s="83" t="s">
        <v>74</v>
      </c>
    </row>
    <row r="13" spans="2:6" ht="31.5" x14ac:dyDescent="0.2">
      <c r="B13" s="446"/>
      <c r="C13" s="448" t="s">
        <v>24</v>
      </c>
      <c r="D13" s="80" t="s">
        <v>119</v>
      </c>
      <c r="E13" s="81" t="s">
        <v>122</v>
      </c>
      <c r="F13" s="83" t="s">
        <v>74</v>
      </c>
    </row>
    <row r="14" spans="2:6" ht="32.25" thickBot="1" x14ac:dyDescent="0.25">
      <c r="B14" s="449"/>
      <c r="C14" s="450"/>
      <c r="D14" s="84" t="s">
        <v>120</v>
      </c>
      <c r="E14" s="85" t="s">
        <v>121</v>
      </c>
      <c r="F14" s="86" t="s">
        <v>74</v>
      </c>
    </row>
    <row r="15" spans="2:6" ht="49.5" customHeight="1" x14ac:dyDescent="0.2">
      <c r="B15" s="442" t="s">
        <v>158</v>
      </c>
      <c r="C15" s="442"/>
      <c r="D15" s="442"/>
      <c r="E15" s="442"/>
      <c r="F15" s="442"/>
    </row>
    <row r="16" spans="2:6" ht="27" customHeight="1" x14ac:dyDescent="0.25">
      <c r="B16" s="87"/>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132</v>
      </c>
    </row>
    <row r="3" spans="2:5" x14ac:dyDescent="0.25">
      <c r="B3" t="s">
        <v>32</v>
      </c>
      <c r="E3" t="s">
        <v>131</v>
      </c>
    </row>
    <row r="4" spans="2:5" x14ac:dyDescent="0.25">
      <c r="B4" t="s">
        <v>136</v>
      </c>
      <c r="E4" t="s">
        <v>133</v>
      </c>
    </row>
    <row r="5" spans="2:5" x14ac:dyDescent="0.25">
      <c r="B5" t="s">
        <v>135</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ColWidth="11.42578125" defaultRowHeight="12.75" x14ac:dyDescent="0.2"/>
  <cols>
    <col min="1" max="1" width="32.85546875" style="1" customWidth="1"/>
    <col min="2" max="16384" width="11.42578125" style="1"/>
  </cols>
  <sheetData>
    <row r="3" spans="1:1" x14ac:dyDescent="0.2">
      <c r="A3" s="2" t="s">
        <v>14</v>
      </c>
    </row>
    <row r="4" spans="1:1" x14ac:dyDescent="0.2">
      <c r="A4" s="2" t="s">
        <v>15</v>
      </c>
    </row>
    <row r="5" spans="1:1" x14ac:dyDescent="0.2">
      <c r="A5" s="2" t="s">
        <v>16</v>
      </c>
    </row>
    <row r="6" spans="1:1" x14ac:dyDescent="0.2">
      <c r="A6" s="2" t="s">
        <v>10</v>
      </c>
    </row>
    <row r="7" spans="1:1" x14ac:dyDescent="0.2">
      <c r="A7" s="2" t="s">
        <v>9</v>
      </c>
    </row>
    <row r="8" spans="1:1" x14ac:dyDescent="0.2">
      <c r="A8" s="2" t="s">
        <v>19</v>
      </c>
    </row>
    <row r="9" spans="1:1" x14ac:dyDescent="0.2">
      <c r="A9" s="2" t="s">
        <v>20</v>
      </c>
    </row>
    <row r="10" spans="1:1" x14ac:dyDescent="0.2">
      <c r="A10" s="2" t="s">
        <v>22</v>
      </c>
    </row>
    <row r="11" spans="1:1" x14ac:dyDescent="0.2">
      <c r="A11" s="2" t="s">
        <v>23</v>
      </c>
    </row>
    <row r="12" spans="1:1" x14ac:dyDescent="0.2">
      <c r="A12" s="2" t="s">
        <v>25</v>
      </c>
    </row>
    <row r="13" spans="1:1" x14ac:dyDescent="0.2">
      <c r="A13" s="2" t="s">
        <v>26</v>
      </c>
    </row>
    <row r="14" spans="1:1" x14ac:dyDescent="0.2">
      <c r="A14" s="2" t="s">
        <v>27</v>
      </c>
    </row>
    <row r="16" spans="1:1" x14ac:dyDescent="0.2">
      <c r="A16" s="2" t="s">
        <v>30</v>
      </c>
    </row>
    <row r="17" spans="1:1" x14ac:dyDescent="0.2">
      <c r="A17" s="2" t="s">
        <v>31</v>
      </c>
    </row>
    <row r="18" spans="1:1" x14ac:dyDescent="0.2">
      <c r="A18" s="2" t="s">
        <v>32</v>
      </c>
    </row>
    <row r="20" spans="1:1" x14ac:dyDescent="0.2">
      <c r="A20" s="2" t="s">
        <v>40</v>
      </c>
    </row>
    <row r="21" spans="1:1" x14ac:dyDescent="0.2">
      <c r="A21" s="2"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2021-12-02T16:38:43Z</cp:lastPrinted>
  <dcterms:created xsi:type="dcterms:W3CDTF">2020-03-24T23:12:47Z</dcterms:created>
  <dcterms:modified xsi:type="dcterms:W3CDTF">2021-12-20T20:39:12Z</dcterms:modified>
</cp:coreProperties>
</file>